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408" windowWidth="14808" windowHeight="7716" tabRatio="837" firstSheet="1" activeTab="1"/>
  </bookViews>
  <sheets>
    <sheet name="Data" sheetId="1" state="hidden" r:id="rId1"/>
    <sheet name="Input-Output Sheet" sheetId="20" r:id="rId2"/>
    <sheet name="Fig. θ ϵ (90,180)" sheetId="12" state="hidden" r:id="rId3"/>
    <sheet name="θopt tune case I " sheetId="16" r:id="rId4"/>
    <sheet name="θopt tune case II " sheetId="15" r:id="rId5"/>
    <sheet name="θopt tune case III " sheetId="18" r:id="rId6"/>
    <sheet name="θopt tune case IV " sheetId="17" r:id="rId7"/>
    <sheet name="Plot of CZ radius vs θopt" sheetId="2" r:id="rId8"/>
    <sheet name="θ ϵ (90,180)" sheetId="10" r:id="rId9"/>
    <sheet name="Sheet1" sheetId="19" state="hidden" r:id="rId10"/>
  </sheets>
  <calcPr calcId="162913"/>
</workbook>
</file>

<file path=xl/calcChain.xml><?xml version="1.0" encoding="utf-8"?>
<calcChain xmlns="http://schemas.openxmlformats.org/spreadsheetml/2006/main">
  <c r="B18" i="20" l="1"/>
  <c r="Z4" i="10"/>
  <c r="Z3" i="10" l="1"/>
  <c r="P3" i="10"/>
  <c r="F3" i="10"/>
  <c r="W93" i="10" l="1"/>
  <c r="W89" i="10"/>
  <c r="W85" i="10"/>
  <c r="W81" i="10"/>
  <c r="N35" i="19" l="1"/>
  <c r="J35" i="19"/>
  <c r="F35" i="19"/>
  <c r="B35" i="19"/>
  <c r="N34" i="19"/>
  <c r="J34" i="19"/>
  <c r="F34" i="19"/>
  <c r="B34" i="19"/>
  <c r="N33" i="19"/>
  <c r="J33" i="19"/>
  <c r="F33" i="19"/>
  <c r="B33" i="19"/>
  <c r="N32" i="19"/>
  <c r="J32" i="19"/>
  <c r="F32" i="19"/>
  <c r="B32" i="19"/>
  <c r="N31" i="19"/>
  <c r="J31" i="19"/>
  <c r="F31" i="19"/>
  <c r="B31" i="19"/>
  <c r="N30" i="19"/>
  <c r="J30" i="19"/>
  <c r="F30" i="19"/>
  <c r="B30" i="19"/>
  <c r="N29" i="19"/>
  <c r="J29" i="19"/>
  <c r="F29" i="19"/>
  <c r="B29" i="19"/>
  <c r="N28" i="19"/>
  <c r="J28" i="19"/>
  <c r="F28" i="19"/>
  <c r="B28" i="19"/>
  <c r="N27" i="19"/>
  <c r="J27" i="19"/>
  <c r="F27" i="19"/>
  <c r="B27" i="19"/>
  <c r="N26" i="19"/>
  <c r="J26" i="19"/>
  <c r="F26" i="19"/>
  <c r="B26" i="19"/>
  <c r="N25" i="19"/>
  <c r="J25" i="19"/>
  <c r="F25" i="19"/>
  <c r="B25" i="19"/>
  <c r="N24" i="19"/>
  <c r="J24" i="19"/>
  <c r="F24" i="19"/>
  <c r="B24" i="19"/>
  <c r="N23" i="19"/>
  <c r="J23" i="19"/>
  <c r="F23" i="19"/>
  <c r="B23" i="19"/>
  <c r="N22" i="19"/>
  <c r="J22" i="19"/>
  <c r="F22" i="19"/>
  <c r="B22" i="19"/>
  <c r="N21" i="19"/>
  <c r="J21" i="19"/>
  <c r="F21" i="19"/>
  <c r="B21" i="19"/>
  <c r="N20" i="19"/>
  <c r="J20" i="19"/>
  <c r="F20" i="19"/>
  <c r="B20" i="19"/>
  <c r="N19" i="19"/>
  <c r="J19" i="19"/>
  <c r="F19" i="19"/>
  <c r="B19" i="19"/>
  <c r="N18" i="19"/>
  <c r="J18" i="19"/>
  <c r="F18" i="19"/>
  <c r="B18" i="19"/>
  <c r="N17" i="19"/>
  <c r="J17" i="19"/>
  <c r="F17" i="19"/>
  <c r="B17" i="19"/>
  <c r="N16" i="19"/>
  <c r="J16" i="19"/>
  <c r="F16" i="19"/>
  <c r="B16" i="19"/>
  <c r="N15" i="19"/>
  <c r="J15" i="19"/>
  <c r="F15" i="19"/>
  <c r="B15" i="19"/>
  <c r="N14" i="19"/>
  <c r="J14" i="19"/>
  <c r="F14" i="19"/>
  <c r="B14" i="19"/>
  <c r="N13" i="19"/>
  <c r="J13" i="19"/>
  <c r="F13" i="19"/>
  <c r="B13" i="19"/>
  <c r="N12" i="19"/>
  <c r="J12" i="19"/>
  <c r="F12" i="19"/>
  <c r="B12" i="19"/>
  <c r="N11" i="19"/>
  <c r="J11" i="19"/>
  <c r="F11" i="19"/>
  <c r="B11" i="19"/>
  <c r="N10" i="19"/>
  <c r="J10" i="19"/>
  <c r="F10" i="19"/>
  <c r="B10" i="19"/>
  <c r="N9" i="19"/>
  <c r="J9" i="19"/>
  <c r="F9" i="19"/>
  <c r="B9" i="19"/>
  <c r="N8" i="19"/>
  <c r="J8" i="19"/>
  <c r="F8" i="19"/>
  <c r="B8" i="19"/>
  <c r="N7" i="19"/>
  <c r="J7" i="19"/>
  <c r="F7" i="19"/>
  <c r="B7" i="19"/>
  <c r="N6" i="19"/>
  <c r="J6" i="19"/>
  <c r="F6" i="19"/>
  <c r="B6" i="19"/>
  <c r="AB3" i="10"/>
  <c r="O7" i="10"/>
  <c r="U6" i="10" l="1"/>
  <c r="AU12" i="10"/>
  <c r="AU14" i="10"/>
  <c r="AU13" i="10"/>
  <c r="AU11" i="10"/>
  <c r="V12" i="10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V84" i="10" s="1"/>
  <c r="V85" i="10" s="1"/>
  <c r="V86" i="10" s="1"/>
  <c r="V87" i="10" s="1"/>
  <c r="V88" i="10" s="1"/>
  <c r="V89" i="10" s="1"/>
  <c r="V90" i="10" s="1"/>
  <c r="V91" i="10" s="1"/>
  <c r="V92" i="10" s="1"/>
  <c r="V93" i="10" s="1"/>
  <c r="V94" i="10" s="1"/>
  <c r="V95" i="10" s="1"/>
  <c r="V96" i="10" s="1"/>
  <c r="V97" i="10" s="1"/>
  <c r="V98" i="10" s="1"/>
  <c r="V99" i="10" s="1"/>
  <c r="V100" i="10" s="1"/>
  <c r="V101" i="10" s="1"/>
  <c r="V102" i="10" s="1"/>
  <c r="V103" i="10" s="1"/>
  <c r="V104" i="10" s="1"/>
  <c r="V105" i="10" s="1"/>
  <c r="V106" i="10" s="1"/>
  <c r="V107" i="10" s="1"/>
  <c r="V108" i="10" s="1"/>
  <c r="V109" i="10" s="1"/>
  <c r="V110" i="10" s="1"/>
  <c r="V111" i="10" s="1"/>
  <c r="V112" i="10" s="1"/>
  <c r="V113" i="10" s="1"/>
  <c r="V114" i="10" s="1"/>
  <c r="V115" i="10" s="1"/>
  <c r="V116" i="10" s="1"/>
  <c r="V117" i="10" s="1"/>
  <c r="V118" i="10" s="1"/>
  <c r="V119" i="10" s="1"/>
  <c r="V120" i="10" s="1"/>
  <c r="V121" i="10" s="1"/>
  <c r="V122" i="10" s="1"/>
  <c r="V123" i="10" s="1"/>
  <c r="V124" i="10" s="1"/>
  <c r="V125" i="10" s="1"/>
  <c r="V126" i="10" s="1"/>
  <c r="V127" i="10" s="1"/>
  <c r="V128" i="10" s="1"/>
  <c r="V129" i="10" s="1"/>
  <c r="V130" i="10" s="1"/>
  <c r="V131" i="10" s="1"/>
  <c r="V132" i="10" s="1"/>
  <c r="V133" i="10" s="1"/>
  <c r="V134" i="10" s="1"/>
  <c r="V135" i="10" s="1"/>
  <c r="V136" i="10" s="1"/>
  <c r="V137" i="10" s="1"/>
  <c r="V138" i="10" s="1"/>
  <c r="V139" i="10" s="1"/>
  <c r="V140" i="10" s="1"/>
  <c r="V141" i="10" s="1"/>
  <c r="V142" i="10" s="1"/>
  <c r="V143" i="10" s="1"/>
  <c r="V144" i="10" s="1"/>
  <c r="V145" i="10" s="1"/>
  <c r="V146" i="10" s="1"/>
  <c r="V147" i="10" s="1"/>
  <c r="V148" i="10" s="1"/>
  <c r="V149" i="10" s="1"/>
  <c r="V150" i="10" s="1"/>
  <c r="V151" i="10" s="1"/>
  <c r="V152" i="10" s="1"/>
  <c r="V153" i="10" s="1"/>
  <c r="V154" i="10" s="1"/>
  <c r="V155" i="10" s="1"/>
  <c r="V156" i="10" s="1"/>
  <c r="V157" i="10" s="1"/>
  <c r="V158" i="10" s="1"/>
  <c r="V159" i="10" s="1"/>
  <c r="V160" i="10" s="1"/>
  <c r="V161" i="10" s="1"/>
  <c r="V162" i="10" s="1"/>
  <c r="V163" i="10" s="1"/>
  <c r="V164" i="10" s="1"/>
  <c r="V165" i="10" s="1"/>
  <c r="V166" i="10" s="1"/>
  <c r="V167" i="10" s="1"/>
  <c r="V168" i="10" s="1"/>
  <c r="V169" i="10" s="1"/>
  <c r="V170" i="10" s="1"/>
  <c r="V171" i="10" s="1"/>
  <c r="AN16" i="10" l="1"/>
  <c r="AO16" i="10" s="1"/>
  <c r="J3" i="10"/>
  <c r="AN17" i="10" l="1"/>
  <c r="U7" i="10" s="1"/>
  <c r="X2" i="10"/>
  <c r="CV435" i="10" l="1"/>
  <c r="CO643" i="10"/>
  <c r="CO440" i="10"/>
  <c r="CI440" i="10"/>
  <c r="CD440" i="10"/>
  <c r="CO439" i="10"/>
  <c r="CK436" i="10"/>
  <c r="CI439" i="10" s="1"/>
  <c r="CH436" i="10"/>
  <c r="CH439" i="10" s="1"/>
  <c r="CE436" i="10"/>
  <c r="CD439" i="10" s="1"/>
  <c r="CC436" i="10"/>
  <c r="CC439" i="10" s="1"/>
  <c r="CA435" i="10"/>
  <c r="BN440" i="10"/>
  <c r="BI440" i="10"/>
  <c r="BP436" i="10"/>
  <c r="BN439" i="10" s="1"/>
  <c r="BM436" i="10"/>
  <c r="BM439" i="10" s="1"/>
  <c r="BJ436" i="10"/>
  <c r="BI439" i="10" s="1"/>
  <c r="BH436" i="10"/>
  <c r="BH439" i="10" s="1"/>
  <c r="BH19" i="10"/>
  <c r="BJ19" i="10"/>
  <c r="BI22" i="10" s="1"/>
  <c r="BM19" i="10"/>
  <c r="BM22" i="10" s="1"/>
  <c r="BP19" i="10"/>
  <c r="BN22" i="10" s="1"/>
  <c r="BH22" i="10"/>
  <c r="BI23" i="10"/>
  <c r="BN23" i="10"/>
  <c r="BT643" i="10"/>
  <c r="BT440" i="10"/>
  <c r="BT439" i="10"/>
  <c r="W37" i="10" l="1"/>
  <c r="B12" i="20" s="1"/>
  <c r="CO226" i="10"/>
  <c r="CO23" i="10"/>
  <c r="CI23" i="10"/>
  <c r="CD23" i="10"/>
  <c r="CO22" i="10"/>
  <c r="CK19" i="10"/>
  <c r="CI22" i="10" s="1"/>
  <c r="CH19" i="10"/>
  <c r="CH22" i="10" s="1"/>
  <c r="CE19" i="10"/>
  <c r="CD22" i="10" s="1"/>
  <c r="CC19" i="10"/>
  <c r="CC22" i="10" s="1"/>
  <c r="BT226" i="10" l="1"/>
  <c r="BT23" i="10"/>
  <c r="BT22" i="10"/>
  <c r="R11" i="10" l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R84" i="10" s="1"/>
  <c r="R85" i="10" s="1"/>
  <c r="R86" i="10" s="1"/>
  <c r="R87" i="10" s="1"/>
  <c r="R88" i="10" s="1"/>
  <c r="R89" i="10" s="1"/>
  <c r="R90" i="10" s="1"/>
  <c r="R91" i="10" s="1"/>
  <c r="R92" i="10" s="1"/>
  <c r="R93" i="10" s="1"/>
  <c r="R94" i="10" s="1"/>
  <c r="R95" i="10" s="1"/>
  <c r="R96" i="10" s="1"/>
  <c r="R97" i="10" s="1"/>
  <c r="R98" i="10" s="1"/>
  <c r="R99" i="10" s="1"/>
  <c r="R100" i="10" s="1"/>
  <c r="R101" i="10" s="1"/>
  <c r="R102" i="10" s="1"/>
  <c r="R103" i="10" s="1"/>
  <c r="R104" i="10" s="1"/>
  <c r="R105" i="10" s="1"/>
  <c r="R106" i="10" s="1"/>
  <c r="R107" i="10" s="1"/>
  <c r="R108" i="10" s="1"/>
  <c r="R109" i="10" s="1"/>
  <c r="R110" i="10" s="1"/>
  <c r="R111" i="10" s="1"/>
  <c r="R112" i="10" s="1"/>
  <c r="R113" i="10" s="1"/>
  <c r="R114" i="10" s="1"/>
  <c r="R115" i="10" s="1"/>
  <c r="R116" i="10" s="1"/>
  <c r="R117" i="10" s="1"/>
  <c r="R118" i="10" s="1"/>
  <c r="R119" i="10" s="1"/>
  <c r="R120" i="10" s="1"/>
  <c r="R121" i="10" s="1"/>
  <c r="R122" i="10" s="1"/>
  <c r="R123" i="10" s="1"/>
  <c r="R124" i="10" s="1"/>
  <c r="R125" i="10" s="1"/>
  <c r="R126" i="10" s="1"/>
  <c r="R127" i="10" s="1"/>
  <c r="R128" i="10" s="1"/>
  <c r="R129" i="10" s="1"/>
  <c r="R130" i="10" s="1"/>
  <c r="R131" i="10" s="1"/>
  <c r="R132" i="10" s="1"/>
  <c r="R133" i="10" s="1"/>
  <c r="R134" i="10" s="1"/>
  <c r="R135" i="10" s="1"/>
  <c r="R136" i="10" s="1"/>
  <c r="R137" i="10" s="1"/>
  <c r="R138" i="10" s="1"/>
  <c r="R139" i="10" s="1"/>
  <c r="R140" i="10" s="1"/>
  <c r="R141" i="10" s="1"/>
  <c r="R142" i="10" s="1"/>
  <c r="R143" i="10" s="1"/>
  <c r="R144" i="10" s="1"/>
  <c r="R145" i="10" s="1"/>
  <c r="R146" i="10" s="1"/>
  <c r="R147" i="10" s="1"/>
  <c r="R148" i="10" s="1"/>
  <c r="R149" i="10" s="1"/>
  <c r="R150" i="10" s="1"/>
  <c r="R151" i="10" s="1"/>
  <c r="R152" i="10" s="1"/>
  <c r="R153" i="10" s="1"/>
  <c r="R154" i="10" s="1"/>
  <c r="R155" i="10" s="1"/>
  <c r="R156" i="10" s="1"/>
  <c r="R157" i="10" s="1"/>
  <c r="R158" i="10" s="1"/>
  <c r="R159" i="10" s="1"/>
  <c r="R160" i="10" s="1"/>
  <c r="R161" i="10" s="1"/>
  <c r="R162" i="10" s="1"/>
  <c r="R163" i="10" s="1"/>
  <c r="R164" i="10" s="1"/>
  <c r="R165" i="10" s="1"/>
  <c r="R166" i="10" s="1"/>
  <c r="R167" i="10" s="1"/>
  <c r="R168" i="10" s="1"/>
  <c r="R169" i="10" s="1"/>
  <c r="R170" i="10" s="1"/>
  <c r="R171" i="10" s="1"/>
  <c r="R172" i="10" s="1"/>
  <c r="R173" i="10" s="1"/>
  <c r="R174" i="10" s="1"/>
  <c r="R175" i="10" s="1"/>
  <c r="R176" i="10" s="1"/>
  <c r="R177" i="10" s="1"/>
  <c r="R178" i="10" s="1"/>
  <c r="R179" i="10" s="1"/>
  <c r="R180" i="10" s="1"/>
  <c r="R181" i="10" s="1"/>
  <c r="R182" i="10" s="1"/>
  <c r="R183" i="10" s="1"/>
  <c r="R184" i="10" s="1"/>
  <c r="R185" i="10" s="1"/>
  <c r="R186" i="10" s="1"/>
  <c r="R187" i="10" s="1"/>
  <c r="R188" i="10" s="1"/>
  <c r="R189" i="10" s="1"/>
  <c r="R190" i="10" s="1"/>
  <c r="R191" i="10" s="1"/>
  <c r="R192" i="10" s="1"/>
  <c r="R193" i="10" s="1"/>
  <c r="R194" i="10" s="1"/>
  <c r="R195" i="10" s="1"/>
  <c r="R196" i="10" s="1"/>
  <c r="R197" i="10" s="1"/>
  <c r="R198" i="10" s="1"/>
  <c r="R199" i="10" s="1"/>
  <c r="R200" i="10" s="1"/>
  <c r="R201" i="10" s="1"/>
  <c r="R202" i="10" s="1"/>
  <c r="R203" i="10" s="1"/>
  <c r="R204" i="10" s="1"/>
  <c r="R205" i="10" s="1"/>
  <c r="R206" i="10" s="1"/>
  <c r="R207" i="10" s="1"/>
  <c r="R208" i="10" s="1"/>
  <c r="R209" i="10" s="1"/>
  <c r="R210" i="10" s="1"/>
  <c r="R211" i="10" s="1"/>
  <c r="R212" i="10" s="1"/>
  <c r="R213" i="10" s="1"/>
  <c r="R214" i="10" s="1"/>
  <c r="R215" i="10" s="1"/>
  <c r="R216" i="10" s="1"/>
  <c r="R217" i="10" s="1"/>
  <c r="R218" i="10" s="1"/>
  <c r="R219" i="10" s="1"/>
  <c r="R220" i="10" s="1"/>
  <c r="R221" i="10" s="1"/>
  <c r="R222" i="10" s="1"/>
  <c r="R223" i="10" s="1"/>
  <c r="R224" i="10" s="1"/>
  <c r="R225" i="10" s="1"/>
  <c r="R226" i="10" s="1"/>
  <c r="R227" i="10" s="1"/>
  <c r="R228" i="10" s="1"/>
  <c r="R229" i="10" s="1"/>
  <c r="R230" i="10" s="1"/>
  <c r="R231" i="10" s="1"/>
  <c r="R232" i="10" s="1"/>
  <c r="R233" i="10" s="1"/>
  <c r="R234" i="10" s="1"/>
  <c r="R235" i="10" s="1"/>
  <c r="R236" i="10" s="1"/>
  <c r="R237" i="10" s="1"/>
  <c r="R238" i="10" s="1"/>
  <c r="R239" i="10" s="1"/>
  <c r="R240" i="10" s="1"/>
  <c r="R241" i="10" s="1"/>
  <c r="R242" i="10" s="1"/>
  <c r="R243" i="10" s="1"/>
  <c r="R244" i="10" s="1"/>
  <c r="R245" i="10" s="1"/>
  <c r="R246" i="10" s="1"/>
  <c r="R247" i="10" s="1"/>
  <c r="R248" i="10" s="1"/>
  <c r="R249" i="10" s="1"/>
  <c r="R250" i="10" s="1"/>
  <c r="R251" i="10" s="1"/>
  <c r="R252" i="10" s="1"/>
  <c r="R253" i="10" s="1"/>
  <c r="R254" i="10" s="1"/>
  <c r="R255" i="10" s="1"/>
  <c r="R256" i="10" s="1"/>
  <c r="R257" i="10" s="1"/>
  <c r="R258" i="10" s="1"/>
  <c r="R259" i="10" s="1"/>
  <c r="R260" i="10" s="1"/>
  <c r="R261" i="10" s="1"/>
  <c r="R262" i="10" s="1"/>
  <c r="R263" i="10" s="1"/>
  <c r="R264" i="10" s="1"/>
  <c r="R265" i="10" s="1"/>
  <c r="R266" i="10" s="1"/>
  <c r="R267" i="10" s="1"/>
  <c r="R268" i="10" s="1"/>
  <c r="R269" i="10" s="1"/>
  <c r="R270" i="10" s="1"/>
  <c r="R271" i="10" s="1"/>
  <c r="R272" i="10" s="1"/>
  <c r="R273" i="10" s="1"/>
  <c r="R274" i="10" s="1"/>
  <c r="R275" i="10" s="1"/>
  <c r="R276" i="10" s="1"/>
  <c r="R277" i="10" s="1"/>
  <c r="R278" i="10" s="1"/>
  <c r="R279" i="10" s="1"/>
  <c r="R280" i="10" s="1"/>
  <c r="R281" i="10" s="1"/>
  <c r="R282" i="10" s="1"/>
  <c r="R283" i="10" s="1"/>
  <c r="R284" i="10" s="1"/>
  <c r="R285" i="10" s="1"/>
  <c r="R286" i="10" s="1"/>
  <c r="R287" i="10" s="1"/>
  <c r="R288" i="10" s="1"/>
  <c r="R289" i="10" s="1"/>
  <c r="R290" i="10" s="1"/>
  <c r="R291" i="10" s="1"/>
  <c r="R292" i="10" s="1"/>
  <c r="R293" i="10" s="1"/>
  <c r="R294" i="10" s="1"/>
  <c r="R295" i="10" s="1"/>
  <c r="R296" i="10" s="1"/>
  <c r="R297" i="10" s="1"/>
  <c r="R298" i="10" s="1"/>
  <c r="R299" i="10" s="1"/>
  <c r="R300" i="10" s="1"/>
  <c r="R301" i="10" s="1"/>
  <c r="R302" i="10" s="1"/>
  <c r="R303" i="10" s="1"/>
  <c r="R304" i="10" s="1"/>
  <c r="R305" i="10" s="1"/>
  <c r="R306" i="10" s="1"/>
  <c r="R307" i="10" s="1"/>
  <c r="R308" i="10" s="1"/>
  <c r="R309" i="10" s="1"/>
  <c r="R310" i="10" s="1"/>
  <c r="R311" i="10" s="1"/>
  <c r="R312" i="10" s="1"/>
  <c r="R313" i="10" s="1"/>
  <c r="R314" i="10" s="1"/>
  <c r="R315" i="10" s="1"/>
  <c r="R316" i="10" s="1"/>
  <c r="R317" i="10" s="1"/>
  <c r="R318" i="10" s="1"/>
  <c r="R319" i="10" s="1"/>
  <c r="R320" i="10" s="1"/>
  <c r="R321" i="10" s="1"/>
  <c r="R322" i="10" s="1"/>
  <c r="R323" i="10" s="1"/>
  <c r="R324" i="10" s="1"/>
  <c r="R325" i="10" s="1"/>
  <c r="R326" i="10" s="1"/>
  <c r="R327" i="10" s="1"/>
  <c r="R328" i="10" s="1"/>
  <c r="R329" i="10" s="1"/>
  <c r="R330" i="10" s="1"/>
  <c r="R331" i="10" s="1"/>
  <c r="R332" i="10" s="1"/>
  <c r="R333" i="10" s="1"/>
  <c r="R334" i="10" s="1"/>
  <c r="R335" i="10" s="1"/>
  <c r="R336" i="10" s="1"/>
  <c r="N11" i="10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N84" i="10" s="1"/>
  <c r="N85" i="10" s="1"/>
  <c r="N86" i="10" s="1"/>
  <c r="N87" i="10" s="1"/>
  <c r="N88" i="10" s="1"/>
  <c r="N89" i="10" s="1"/>
  <c r="N90" i="10" s="1"/>
  <c r="N91" i="10" s="1"/>
  <c r="N92" i="10" s="1"/>
  <c r="N93" i="10" s="1"/>
  <c r="N94" i="10" s="1"/>
  <c r="N95" i="10" s="1"/>
  <c r="N96" i="10" s="1"/>
  <c r="N97" i="10" s="1"/>
  <c r="N98" i="10" s="1"/>
  <c r="N99" i="10" s="1"/>
  <c r="N100" i="10" s="1"/>
  <c r="N101" i="10" s="1"/>
  <c r="N102" i="10" s="1"/>
  <c r="N103" i="10" s="1"/>
  <c r="N104" i="10" s="1"/>
  <c r="N105" i="10" s="1"/>
  <c r="N106" i="10" s="1"/>
  <c r="N107" i="10" s="1"/>
  <c r="N108" i="10" s="1"/>
  <c r="N109" i="10" s="1"/>
  <c r="N110" i="10" s="1"/>
  <c r="N111" i="10" s="1"/>
  <c r="N112" i="10" s="1"/>
  <c r="N113" i="10" s="1"/>
  <c r="N114" i="10" s="1"/>
  <c r="N115" i="10" s="1"/>
  <c r="N116" i="10" s="1"/>
  <c r="N117" i="10" s="1"/>
  <c r="N118" i="10" s="1"/>
  <c r="N119" i="10" s="1"/>
  <c r="N120" i="10" s="1"/>
  <c r="N121" i="10" s="1"/>
  <c r="N122" i="10" s="1"/>
  <c r="N123" i="10" s="1"/>
  <c r="N124" i="10" s="1"/>
  <c r="N125" i="10" s="1"/>
  <c r="N126" i="10" s="1"/>
  <c r="N127" i="10" s="1"/>
  <c r="N128" i="10" s="1"/>
  <c r="N129" i="10" s="1"/>
  <c r="N130" i="10" s="1"/>
  <c r="N131" i="10" s="1"/>
  <c r="N132" i="10" s="1"/>
  <c r="N133" i="10" s="1"/>
  <c r="N134" i="10" s="1"/>
  <c r="N135" i="10" s="1"/>
  <c r="N136" i="10" s="1"/>
  <c r="N137" i="10" s="1"/>
  <c r="N138" i="10" s="1"/>
  <c r="N139" i="10" s="1"/>
  <c r="N140" i="10" s="1"/>
  <c r="N141" i="10" s="1"/>
  <c r="N142" i="10" s="1"/>
  <c r="N143" i="10" s="1"/>
  <c r="N144" i="10" s="1"/>
  <c r="N145" i="10" s="1"/>
  <c r="N146" i="10" s="1"/>
  <c r="N147" i="10" s="1"/>
  <c r="N148" i="10" s="1"/>
  <c r="N149" i="10" s="1"/>
  <c r="N150" i="10" s="1"/>
  <c r="N151" i="10" s="1"/>
  <c r="N152" i="10" s="1"/>
  <c r="N153" i="10" s="1"/>
  <c r="N154" i="10" s="1"/>
  <c r="N155" i="10" s="1"/>
  <c r="N156" i="10" s="1"/>
  <c r="N157" i="10" s="1"/>
  <c r="N158" i="10" s="1"/>
  <c r="N159" i="10" s="1"/>
  <c r="N160" i="10" s="1"/>
  <c r="N161" i="10" s="1"/>
  <c r="N162" i="10" s="1"/>
  <c r="N163" i="10" s="1"/>
  <c r="N164" i="10" s="1"/>
  <c r="N165" i="10" s="1"/>
  <c r="N166" i="10" s="1"/>
  <c r="N167" i="10" s="1"/>
  <c r="N168" i="10" s="1"/>
  <c r="N169" i="10" s="1"/>
  <c r="N170" i="10" s="1"/>
  <c r="N171" i="10" s="1"/>
  <c r="N172" i="10" s="1"/>
  <c r="N173" i="10" s="1"/>
  <c r="N174" i="10" s="1"/>
  <c r="N175" i="10" s="1"/>
  <c r="N176" i="10" s="1"/>
  <c r="N177" i="10" s="1"/>
  <c r="N178" i="10" s="1"/>
  <c r="N179" i="10" s="1"/>
  <c r="N180" i="10" s="1"/>
  <c r="N181" i="10" s="1"/>
  <c r="N182" i="10" s="1"/>
  <c r="N183" i="10" s="1"/>
  <c r="N184" i="10" s="1"/>
  <c r="N185" i="10" s="1"/>
  <c r="N186" i="10" s="1"/>
  <c r="N187" i="10" s="1"/>
  <c r="N188" i="10" s="1"/>
  <c r="N189" i="10" s="1"/>
  <c r="N190" i="10" s="1"/>
  <c r="N191" i="10" s="1"/>
  <c r="N192" i="10" s="1"/>
  <c r="N193" i="10" s="1"/>
  <c r="N194" i="10" s="1"/>
  <c r="N195" i="10" s="1"/>
  <c r="N196" i="10" s="1"/>
  <c r="N197" i="10" s="1"/>
  <c r="N198" i="10" s="1"/>
  <c r="N199" i="10" s="1"/>
  <c r="N200" i="10" s="1"/>
  <c r="N201" i="10" s="1"/>
  <c r="N202" i="10" s="1"/>
  <c r="N203" i="10" s="1"/>
  <c r="N204" i="10" s="1"/>
  <c r="N205" i="10" s="1"/>
  <c r="N206" i="10" s="1"/>
  <c r="N207" i="10" s="1"/>
  <c r="N208" i="10" s="1"/>
  <c r="N209" i="10" s="1"/>
  <c r="N210" i="10" s="1"/>
  <c r="N211" i="10" s="1"/>
  <c r="N212" i="10" s="1"/>
  <c r="N213" i="10" s="1"/>
  <c r="N214" i="10" s="1"/>
  <c r="N215" i="10" s="1"/>
  <c r="N216" i="10" s="1"/>
  <c r="N217" i="10" s="1"/>
  <c r="N218" i="10" s="1"/>
  <c r="N219" i="10" s="1"/>
  <c r="N220" i="10" s="1"/>
  <c r="N221" i="10" s="1"/>
  <c r="N222" i="10" s="1"/>
  <c r="N223" i="10" s="1"/>
  <c r="N224" i="10" s="1"/>
  <c r="N225" i="10" s="1"/>
  <c r="N226" i="10" s="1"/>
  <c r="N227" i="10" s="1"/>
  <c r="N228" i="10" s="1"/>
  <c r="N229" i="10" s="1"/>
  <c r="N230" i="10" s="1"/>
  <c r="N231" i="10" s="1"/>
  <c r="N232" i="10" s="1"/>
  <c r="N233" i="10" s="1"/>
  <c r="N234" i="10" s="1"/>
  <c r="N235" i="10" s="1"/>
  <c r="N236" i="10" s="1"/>
  <c r="N237" i="10" s="1"/>
  <c r="N238" i="10" s="1"/>
  <c r="N239" i="10" s="1"/>
  <c r="N240" i="10" s="1"/>
  <c r="N241" i="10" s="1"/>
  <c r="N242" i="10" s="1"/>
  <c r="N243" i="10" s="1"/>
  <c r="N244" i="10" s="1"/>
  <c r="N245" i="10" s="1"/>
  <c r="N246" i="10" s="1"/>
  <c r="N247" i="10" s="1"/>
  <c r="N248" i="10" s="1"/>
  <c r="N249" i="10" s="1"/>
  <c r="N250" i="10" s="1"/>
  <c r="N251" i="10" s="1"/>
  <c r="N252" i="10" s="1"/>
  <c r="N253" i="10" s="1"/>
  <c r="N254" i="10" s="1"/>
  <c r="N255" i="10" s="1"/>
  <c r="N256" i="10" s="1"/>
  <c r="N257" i="10" s="1"/>
  <c r="N258" i="10" s="1"/>
  <c r="N259" i="10" s="1"/>
  <c r="N260" i="10" s="1"/>
  <c r="N261" i="10" s="1"/>
  <c r="N262" i="10" s="1"/>
  <c r="N263" i="10" s="1"/>
  <c r="N264" i="10" s="1"/>
  <c r="N265" i="10" s="1"/>
  <c r="N266" i="10" s="1"/>
  <c r="N267" i="10" s="1"/>
  <c r="N268" i="10" s="1"/>
  <c r="N269" i="10" s="1"/>
  <c r="N270" i="10" s="1"/>
  <c r="N271" i="10" s="1"/>
  <c r="N272" i="10" s="1"/>
  <c r="N273" i="10" s="1"/>
  <c r="N274" i="10" s="1"/>
  <c r="N275" i="10" s="1"/>
  <c r="N276" i="10" s="1"/>
  <c r="N277" i="10" s="1"/>
  <c r="N278" i="10" s="1"/>
  <c r="N279" i="10" s="1"/>
  <c r="N280" i="10" s="1"/>
  <c r="N281" i="10" s="1"/>
  <c r="N282" i="10" s="1"/>
  <c r="N283" i="10" s="1"/>
  <c r="N284" i="10" s="1"/>
  <c r="N285" i="10" s="1"/>
  <c r="N286" i="10" s="1"/>
  <c r="N287" i="10" s="1"/>
  <c r="N288" i="10" s="1"/>
  <c r="N289" i="10" s="1"/>
  <c r="N290" i="10" s="1"/>
  <c r="N291" i="10" s="1"/>
  <c r="N292" i="10" s="1"/>
  <c r="N293" i="10" s="1"/>
  <c r="N294" i="10" s="1"/>
  <c r="N295" i="10" s="1"/>
  <c r="N296" i="10" s="1"/>
  <c r="N297" i="10" s="1"/>
  <c r="N298" i="10" s="1"/>
  <c r="N299" i="10" s="1"/>
  <c r="N300" i="10" s="1"/>
  <c r="N301" i="10" s="1"/>
  <c r="N302" i="10" s="1"/>
  <c r="N303" i="10" s="1"/>
  <c r="N304" i="10" s="1"/>
  <c r="N305" i="10" s="1"/>
  <c r="N306" i="10" s="1"/>
  <c r="N307" i="10" s="1"/>
  <c r="N308" i="10" s="1"/>
  <c r="N309" i="10" s="1"/>
  <c r="N310" i="10" s="1"/>
  <c r="N311" i="10" s="1"/>
  <c r="N312" i="10" s="1"/>
  <c r="N313" i="10" s="1"/>
  <c r="N314" i="10" s="1"/>
  <c r="N315" i="10" s="1"/>
  <c r="N316" i="10" s="1"/>
  <c r="N317" i="10" s="1"/>
  <c r="N318" i="10" s="1"/>
  <c r="N319" i="10" s="1"/>
  <c r="N320" i="10" s="1"/>
  <c r="N321" i="10" s="1"/>
  <c r="N322" i="10" s="1"/>
  <c r="N323" i="10" s="1"/>
  <c r="N324" i="10" s="1"/>
  <c r="N325" i="10" s="1"/>
  <c r="N326" i="10" s="1"/>
  <c r="N327" i="10" s="1"/>
  <c r="N328" i="10" s="1"/>
  <c r="N329" i="10" s="1"/>
  <c r="N330" i="10" s="1"/>
  <c r="N331" i="10" s="1"/>
  <c r="N332" i="10" s="1"/>
  <c r="N333" i="10" s="1"/>
  <c r="N334" i="10" s="1"/>
  <c r="N335" i="10" s="1"/>
  <c r="N336" i="10" s="1"/>
  <c r="D11" i="10"/>
  <c r="D12" i="10" s="1"/>
  <c r="H11" i="10"/>
  <c r="H12" i="10" s="1"/>
  <c r="H13" i="10" s="1"/>
  <c r="H14" i="10" s="1"/>
  <c r="H15" i="10" s="1"/>
  <c r="H16" i="10" l="1"/>
  <c r="H17" i="10" s="1"/>
  <c r="H18" i="10" s="1"/>
  <c r="H19" i="10" s="1"/>
  <c r="H20" i="10" s="1"/>
  <c r="D13" i="10"/>
  <c r="AW23" i="10"/>
  <c r="AR23" i="10"/>
  <c r="V7" i="10" l="1"/>
  <c r="D14" i="10"/>
  <c r="H21" i="10"/>
  <c r="T3" i="10"/>
  <c r="S7" i="10" s="1"/>
  <c r="D3" i="10"/>
  <c r="AF2" i="10"/>
  <c r="E7" i="10" l="1"/>
  <c r="BX478" i="10"/>
  <c r="AA8" i="10"/>
  <c r="Z8" i="10"/>
  <c r="AB13" i="10" s="1"/>
  <c r="C13" i="10"/>
  <c r="C12" i="10"/>
  <c r="C11" i="10"/>
  <c r="D15" i="10"/>
  <c r="C14" i="10"/>
  <c r="H22" i="10"/>
  <c r="W2" i="10"/>
  <c r="R7" i="10"/>
  <c r="R6" i="10"/>
  <c r="N7" i="10"/>
  <c r="N6" i="10"/>
  <c r="H3" i="10"/>
  <c r="I7" i="10" s="1"/>
  <c r="H6" i="10"/>
  <c r="H7" i="10"/>
  <c r="D7" i="10"/>
  <c r="D6" i="10"/>
  <c r="AF9" i="10"/>
  <c r="AF25" i="10"/>
  <c r="AF32" i="10"/>
  <c r="AF41" i="10"/>
  <c r="AF43" i="10"/>
  <c r="AF47" i="10"/>
  <c r="AF53" i="10"/>
  <c r="AF57" i="10"/>
  <c r="AF63" i="10"/>
  <c r="AF68" i="10"/>
  <c r="AF73" i="10"/>
  <c r="AF75" i="10"/>
  <c r="AF84" i="10"/>
  <c r="AF85" i="10"/>
  <c r="AF89" i="10"/>
  <c r="AF96" i="10"/>
  <c r="AF100" i="10"/>
  <c r="AF105" i="10"/>
  <c r="AF107" i="10"/>
  <c r="AF111" i="10"/>
  <c r="AF116" i="10"/>
  <c r="AF117" i="10"/>
  <c r="AF121" i="10"/>
  <c r="AF127" i="10"/>
  <c r="AF128" i="10"/>
  <c r="AF132" i="10"/>
  <c r="AF137" i="10"/>
  <c r="AF138" i="10"/>
  <c r="AF141" i="10"/>
  <c r="AF145" i="10"/>
  <c r="AF146" i="10"/>
  <c r="AF149" i="10"/>
  <c r="AF153" i="10"/>
  <c r="AF154" i="10"/>
  <c r="AF157" i="10"/>
  <c r="AF161" i="10"/>
  <c r="AF162" i="10"/>
  <c r="AF165" i="10"/>
  <c r="AF169" i="10"/>
  <c r="AF170" i="10"/>
  <c r="AF173" i="10"/>
  <c r="AF177" i="10"/>
  <c r="AF178" i="10"/>
  <c r="AF181" i="10"/>
  <c r="AF185" i="10"/>
  <c r="AF186" i="10"/>
  <c r="AF189" i="10"/>
  <c r="AF193" i="10"/>
  <c r="AF194" i="10"/>
  <c r="AF197" i="10"/>
  <c r="AF201" i="10"/>
  <c r="AF202" i="10"/>
  <c r="AF205" i="10"/>
  <c r="AF206" i="10"/>
  <c r="AF209" i="10"/>
  <c r="AF210" i="10"/>
  <c r="AF213" i="10"/>
  <c r="AF214" i="10"/>
  <c r="AF217" i="10"/>
  <c r="AF218" i="10"/>
  <c r="AF221" i="10"/>
  <c r="AF222" i="10"/>
  <c r="AF225" i="10"/>
  <c r="AF226" i="10"/>
  <c r="AF229" i="10"/>
  <c r="AF230" i="10"/>
  <c r="AF233" i="10"/>
  <c r="AF234" i="10"/>
  <c r="AF237" i="10"/>
  <c r="AF238" i="10"/>
  <c r="AF239" i="10"/>
  <c r="AF241" i="10"/>
  <c r="AF242" i="10"/>
  <c r="AF243" i="10"/>
  <c r="AF245" i="10"/>
  <c r="AF246" i="10"/>
  <c r="AF247" i="10"/>
  <c r="AF249" i="10"/>
  <c r="AF250" i="10"/>
  <c r="AF251" i="10"/>
  <c r="AF253" i="10"/>
  <c r="AF254" i="10"/>
  <c r="AF255" i="10"/>
  <c r="AF257" i="10"/>
  <c r="AF258" i="10"/>
  <c r="AF259" i="10"/>
  <c r="AF260" i="10"/>
  <c r="AF261" i="10"/>
  <c r="AF262" i="10"/>
  <c r="AF263" i="10"/>
  <c r="AF264" i="10"/>
  <c r="AF265" i="10"/>
  <c r="AF266" i="10"/>
  <c r="AF267" i="10"/>
  <c r="AF268" i="10"/>
  <c r="AF269" i="10"/>
  <c r="AF270" i="10"/>
  <c r="AF271" i="10"/>
  <c r="AF272" i="10"/>
  <c r="AF273" i="10"/>
  <c r="AF274" i="10"/>
  <c r="AF275" i="10"/>
  <c r="AF276" i="10"/>
  <c r="AF277" i="10"/>
  <c r="AF278" i="10"/>
  <c r="AF279" i="10"/>
  <c r="AF280" i="10"/>
  <c r="AF281" i="10"/>
  <c r="AF282" i="10"/>
  <c r="AF283" i="10"/>
  <c r="AF284" i="10"/>
  <c r="AF285" i="10"/>
  <c r="AF286" i="10"/>
  <c r="AF287" i="10"/>
  <c r="AF288" i="10"/>
  <c r="AF289" i="10"/>
  <c r="AF290" i="10"/>
  <c r="AF291" i="10"/>
  <c r="AF292" i="10"/>
  <c r="AF293" i="10"/>
  <c r="AF294" i="10"/>
  <c r="AF295" i="10"/>
  <c r="AF296" i="10"/>
  <c r="AF297" i="10"/>
  <c r="AF298" i="10"/>
  <c r="AF299" i="10"/>
  <c r="AF300" i="10"/>
  <c r="AF301" i="10"/>
  <c r="AF302" i="10"/>
  <c r="AF303" i="10"/>
  <c r="AF304" i="10"/>
  <c r="AF305" i="10"/>
  <c r="AF306" i="10"/>
  <c r="AF307" i="10"/>
  <c r="AF308" i="10"/>
  <c r="AF309" i="10"/>
  <c r="AF310" i="10"/>
  <c r="AF311" i="10"/>
  <c r="AF312" i="10"/>
  <c r="AF313" i="10"/>
  <c r="AF314" i="10"/>
  <c r="AF315" i="10"/>
  <c r="AF316" i="10"/>
  <c r="AF317" i="10"/>
  <c r="AF318" i="10"/>
  <c r="AF319" i="10"/>
  <c r="AF320" i="10"/>
  <c r="AF321" i="10"/>
  <c r="AF322" i="10"/>
  <c r="AF323" i="10"/>
  <c r="AF324" i="10"/>
  <c r="AF325" i="10"/>
  <c r="AF326" i="10"/>
  <c r="AF327" i="10"/>
  <c r="AF328" i="10"/>
  <c r="AF329" i="10"/>
  <c r="AF330" i="10"/>
  <c r="AF331" i="10"/>
  <c r="AF332" i="10"/>
  <c r="AF333" i="10"/>
  <c r="AF334" i="10"/>
  <c r="AF335" i="10"/>
  <c r="AF336" i="10"/>
  <c r="AF337" i="10"/>
  <c r="AF338" i="10"/>
  <c r="AF339" i="10"/>
  <c r="AF340" i="10"/>
  <c r="AF341" i="10"/>
  <c r="AF342" i="10"/>
  <c r="AF343" i="10"/>
  <c r="AF344" i="10"/>
  <c r="AF345" i="10"/>
  <c r="AF346" i="10"/>
  <c r="AF347" i="10"/>
  <c r="AF348" i="10"/>
  <c r="AF349" i="10"/>
  <c r="AF350" i="10"/>
  <c r="AF351" i="10"/>
  <c r="AF352" i="10"/>
  <c r="AF353" i="10"/>
  <c r="AF354" i="10"/>
  <c r="AF355" i="10"/>
  <c r="AF356" i="10"/>
  <c r="AF357" i="10"/>
  <c r="AF358" i="10"/>
  <c r="AF359" i="10"/>
  <c r="AF360" i="10"/>
  <c r="AF361" i="10"/>
  <c r="AF362" i="10"/>
  <c r="AF363" i="10"/>
  <c r="AF364" i="10"/>
  <c r="AF365" i="10"/>
  <c r="AF366" i="10"/>
  <c r="AF367" i="10"/>
  <c r="AF368" i="10"/>
  <c r="AF8" i="10"/>
  <c r="AE9" i="10"/>
  <c r="AE10" i="10"/>
  <c r="AE11" i="10"/>
  <c r="AE12" i="10"/>
  <c r="AE13" i="10"/>
  <c r="AE14" i="10"/>
  <c r="AE15" i="10"/>
  <c r="AE16" i="10"/>
  <c r="AE17" i="10"/>
  <c r="AE18" i="10"/>
  <c r="AE19" i="10"/>
  <c r="AE20" i="10"/>
  <c r="AE21" i="10"/>
  <c r="AE22" i="10"/>
  <c r="AE23" i="10"/>
  <c r="AE24" i="10"/>
  <c r="AE25" i="10"/>
  <c r="AE26" i="10"/>
  <c r="AE27" i="10"/>
  <c r="AE28" i="10"/>
  <c r="AE29" i="10"/>
  <c r="AE30" i="10"/>
  <c r="AE31" i="10"/>
  <c r="AE32" i="10"/>
  <c r="AE33" i="10"/>
  <c r="AE34" i="10"/>
  <c r="AE35" i="10"/>
  <c r="AE36" i="10"/>
  <c r="AE37" i="10"/>
  <c r="AE38" i="10"/>
  <c r="AE39" i="10"/>
  <c r="AE40" i="10"/>
  <c r="AE41" i="10"/>
  <c r="AE42" i="10"/>
  <c r="AE43" i="10"/>
  <c r="AE44" i="10"/>
  <c r="AE45" i="10"/>
  <c r="AE46" i="10"/>
  <c r="AE47" i="10"/>
  <c r="AE48" i="10"/>
  <c r="AE49" i="10"/>
  <c r="AE50" i="10"/>
  <c r="AE51" i="10"/>
  <c r="AE52" i="10"/>
  <c r="AE53" i="10"/>
  <c r="AE54" i="10"/>
  <c r="AE55" i="10"/>
  <c r="AE56" i="10"/>
  <c r="AE57" i="10"/>
  <c r="AE58" i="10"/>
  <c r="AE59" i="10"/>
  <c r="AE60" i="10"/>
  <c r="AE61" i="10"/>
  <c r="AE62" i="10"/>
  <c r="AE63" i="10"/>
  <c r="AE64" i="10"/>
  <c r="AE65" i="10"/>
  <c r="AE66" i="10"/>
  <c r="AE67" i="10"/>
  <c r="AE68" i="10"/>
  <c r="AE69" i="10"/>
  <c r="AE70" i="10"/>
  <c r="AE71" i="10"/>
  <c r="AE72" i="10"/>
  <c r="AE73" i="10"/>
  <c r="AE74" i="10"/>
  <c r="AE75" i="10"/>
  <c r="AE76" i="10"/>
  <c r="AE77" i="10"/>
  <c r="AE78" i="10"/>
  <c r="AE79" i="10"/>
  <c r="AE80" i="10"/>
  <c r="AE81" i="10"/>
  <c r="AE82" i="10"/>
  <c r="AE83" i="10"/>
  <c r="AE84" i="10"/>
  <c r="AE85" i="10"/>
  <c r="AE86" i="10"/>
  <c r="AE87" i="10"/>
  <c r="AE88" i="10"/>
  <c r="AE89" i="10"/>
  <c r="AE90" i="10"/>
  <c r="AE91" i="10"/>
  <c r="AE92" i="10"/>
  <c r="AE93" i="10"/>
  <c r="AE94" i="10"/>
  <c r="AE95" i="10"/>
  <c r="AE96" i="10"/>
  <c r="AE97" i="10"/>
  <c r="AE98" i="10"/>
  <c r="AE99" i="10"/>
  <c r="AE100" i="10"/>
  <c r="AE101" i="10"/>
  <c r="AE102" i="10"/>
  <c r="AE103" i="10"/>
  <c r="AE104" i="10"/>
  <c r="AE105" i="10"/>
  <c r="AE106" i="10"/>
  <c r="AE107" i="10"/>
  <c r="AE108" i="10"/>
  <c r="AE109" i="10"/>
  <c r="AE110" i="10"/>
  <c r="AE111" i="10"/>
  <c r="AE112" i="10"/>
  <c r="AE113" i="10"/>
  <c r="AE114" i="10"/>
  <c r="AE115" i="10"/>
  <c r="AE116" i="10"/>
  <c r="AE117" i="10"/>
  <c r="AE118" i="10"/>
  <c r="AE119" i="10"/>
  <c r="AE120" i="10"/>
  <c r="AE121" i="10"/>
  <c r="AE122" i="10"/>
  <c r="AE123" i="10"/>
  <c r="AE124" i="10"/>
  <c r="AE125" i="10"/>
  <c r="AE126" i="10"/>
  <c r="AE127" i="10"/>
  <c r="AE128" i="10"/>
  <c r="AE129" i="10"/>
  <c r="AE130" i="10"/>
  <c r="AE131" i="10"/>
  <c r="AE132" i="10"/>
  <c r="AE133" i="10"/>
  <c r="AE134" i="10"/>
  <c r="AE135" i="10"/>
  <c r="AE136" i="10"/>
  <c r="AE137" i="10"/>
  <c r="AE138" i="10"/>
  <c r="AE139" i="10"/>
  <c r="AE140" i="10"/>
  <c r="AE141" i="10"/>
  <c r="AE142" i="10"/>
  <c r="AE143" i="10"/>
  <c r="AE144" i="10"/>
  <c r="AE145" i="10"/>
  <c r="AE146" i="10"/>
  <c r="AE147" i="10"/>
  <c r="AE148" i="10"/>
  <c r="AE149" i="10"/>
  <c r="AE150" i="10"/>
  <c r="AE151" i="10"/>
  <c r="AE152" i="10"/>
  <c r="AE153" i="10"/>
  <c r="AE154" i="10"/>
  <c r="AE155" i="10"/>
  <c r="AE156" i="10"/>
  <c r="AE157" i="10"/>
  <c r="AE158" i="10"/>
  <c r="AE159" i="10"/>
  <c r="AE160" i="10"/>
  <c r="AE161" i="10"/>
  <c r="AE162" i="10"/>
  <c r="AE163" i="10"/>
  <c r="AE164" i="10"/>
  <c r="AE165" i="10"/>
  <c r="AE166" i="10"/>
  <c r="AE167" i="10"/>
  <c r="AE168" i="10"/>
  <c r="AE169" i="10"/>
  <c r="AE170" i="10"/>
  <c r="AE171" i="10"/>
  <c r="AE172" i="10"/>
  <c r="AE173" i="10"/>
  <c r="AE174" i="10"/>
  <c r="AE175" i="10"/>
  <c r="AE176" i="10"/>
  <c r="AE177" i="10"/>
  <c r="AE178" i="10"/>
  <c r="AE179" i="10"/>
  <c r="AE180" i="10"/>
  <c r="AE181" i="10"/>
  <c r="AE182" i="10"/>
  <c r="AE183" i="10"/>
  <c r="AE184" i="10"/>
  <c r="AE185" i="10"/>
  <c r="AE186" i="10"/>
  <c r="AE187" i="10"/>
  <c r="AE188" i="10"/>
  <c r="AE189" i="10"/>
  <c r="AE190" i="10"/>
  <c r="AE191" i="10"/>
  <c r="AE192" i="10"/>
  <c r="AE193" i="10"/>
  <c r="AE194" i="10"/>
  <c r="AE195" i="10"/>
  <c r="AE196" i="10"/>
  <c r="AE197" i="10"/>
  <c r="AE198" i="10"/>
  <c r="AE199" i="10"/>
  <c r="AE200" i="10"/>
  <c r="AE201" i="10"/>
  <c r="AE202" i="10"/>
  <c r="AE203" i="10"/>
  <c r="AE204" i="10"/>
  <c r="AE205" i="10"/>
  <c r="AE206" i="10"/>
  <c r="AE207" i="10"/>
  <c r="AE208" i="10"/>
  <c r="AE209" i="10"/>
  <c r="AE210" i="10"/>
  <c r="AE211" i="10"/>
  <c r="AE212" i="10"/>
  <c r="AE213" i="10"/>
  <c r="AE214" i="10"/>
  <c r="AE215" i="10"/>
  <c r="AE216" i="10"/>
  <c r="AE217" i="10"/>
  <c r="AE218" i="10"/>
  <c r="AE219" i="10"/>
  <c r="AE220" i="10"/>
  <c r="AE221" i="10"/>
  <c r="AE222" i="10"/>
  <c r="AE223" i="10"/>
  <c r="AE224" i="10"/>
  <c r="AE225" i="10"/>
  <c r="AE226" i="10"/>
  <c r="AE227" i="10"/>
  <c r="AE228" i="10"/>
  <c r="AE229" i="10"/>
  <c r="AE230" i="10"/>
  <c r="AE231" i="10"/>
  <c r="AE232" i="10"/>
  <c r="AE233" i="10"/>
  <c r="AE234" i="10"/>
  <c r="AE235" i="10"/>
  <c r="AE236" i="10"/>
  <c r="AE237" i="10"/>
  <c r="AE238" i="10"/>
  <c r="AE239" i="10"/>
  <c r="AE240" i="10"/>
  <c r="AE241" i="10"/>
  <c r="AE242" i="10"/>
  <c r="AE243" i="10"/>
  <c r="AE244" i="10"/>
  <c r="AE245" i="10"/>
  <c r="AE246" i="10"/>
  <c r="AE247" i="10"/>
  <c r="AE248" i="10"/>
  <c r="AE249" i="10"/>
  <c r="AE250" i="10"/>
  <c r="AE251" i="10"/>
  <c r="AE252" i="10"/>
  <c r="AE253" i="10"/>
  <c r="AE254" i="10"/>
  <c r="AE255" i="10"/>
  <c r="AE256" i="10"/>
  <c r="AE257" i="10"/>
  <c r="AE258" i="10"/>
  <c r="AE259" i="10"/>
  <c r="AE260" i="10"/>
  <c r="AE261" i="10"/>
  <c r="AE262" i="10"/>
  <c r="AE263" i="10"/>
  <c r="AE264" i="10"/>
  <c r="AE265" i="10"/>
  <c r="AE266" i="10"/>
  <c r="AE267" i="10"/>
  <c r="AE268" i="10"/>
  <c r="AE269" i="10"/>
  <c r="AE270" i="10"/>
  <c r="AE271" i="10"/>
  <c r="AE272" i="10"/>
  <c r="AE273" i="10"/>
  <c r="AE274" i="10"/>
  <c r="AE275" i="10"/>
  <c r="AE276" i="10"/>
  <c r="AE277" i="10"/>
  <c r="AE278" i="10"/>
  <c r="AE279" i="10"/>
  <c r="AE280" i="10"/>
  <c r="AE281" i="10"/>
  <c r="AE282" i="10"/>
  <c r="AE283" i="10"/>
  <c r="AE284" i="10"/>
  <c r="AE285" i="10"/>
  <c r="AE286" i="10"/>
  <c r="AE287" i="10"/>
  <c r="AE288" i="10"/>
  <c r="AE289" i="10"/>
  <c r="AE290" i="10"/>
  <c r="AE291" i="10"/>
  <c r="AE292" i="10"/>
  <c r="AE293" i="10"/>
  <c r="AE294" i="10"/>
  <c r="AE295" i="10"/>
  <c r="AE296" i="10"/>
  <c r="AE297" i="10"/>
  <c r="AE298" i="10"/>
  <c r="AE299" i="10"/>
  <c r="AE300" i="10"/>
  <c r="AE301" i="10"/>
  <c r="AE302" i="10"/>
  <c r="AE303" i="10"/>
  <c r="AE304" i="10"/>
  <c r="AE305" i="10"/>
  <c r="AE306" i="10"/>
  <c r="AE307" i="10"/>
  <c r="AE308" i="10"/>
  <c r="AE309" i="10"/>
  <c r="AE310" i="10"/>
  <c r="AE311" i="10"/>
  <c r="AE312" i="10"/>
  <c r="AE313" i="10"/>
  <c r="AE314" i="10"/>
  <c r="AE315" i="10"/>
  <c r="AE316" i="10"/>
  <c r="AE317" i="10"/>
  <c r="AE318" i="10"/>
  <c r="AE319" i="10"/>
  <c r="AE320" i="10"/>
  <c r="AE321" i="10"/>
  <c r="AE322" i="10"/>
  <c r="AE323" i="10"/>
  <c r="AE324" i="10"/>
  <c r="AE325" i="10"/>
  <c r="AE326" i="10"/>
  <c r="AE327" i="10"/>
  <c r="AE328" i="10"/>
  <c r="AE329" i="10"/>
  <c r="AE330" i="10"/>
  <c r="AE331" i="10"/>
  <c r="AE332" i="10"/>
  <c r="AE333" i="10"/>
  <c r="AE334" i="10"/>
  <c r="AE335" i="10"/>
  <c r="AE336" i="10"/>
  <c r="AE337" i="10"/>
  <c r="AE338" i="10"/>
  <c r="AE339" i="10"/>
  <c r="AE340" i="10"/>
  <c r="AE341" i="10"/>
  <c r="AE342" i="10"/>
  <c r="AE343" i="10"/>
  <c r="AE344" i="10"/>
  <c r="AE345" i="10"/>
  <c r="AE346" i="10"/>
  <c r="AE347" i="10"/>
  <c r="AE348" i="10"/>
  <c r="AE349" i="10"/>
  <c r="AE350" i="10"/>
  <c r="AE351" i="10"/>
  <c r="AE352" i="10"/>
  <c r="AE353" i="10"/>
  <c r="AE354" i="10"/>
  <c r="AE355" i="10"/>
  <c r="AE356" i="10"/>
  <c r="AE357" i="10"/>
  <c r="AE358" i="10"/>
  <c r="AE359" i="10"/>
  <c r="AE360" i="10"/>
  <c r="AE361" i="10"/>
  <c r="AE362" i="10"/>
  <c r="AE363" i="10"/>
  <c r="AE364" i="10"/>
  <c r="AE365" i="10"/>
  <c r="AE366" i="10"/>
  <c r="AE367" i="10"/>
  <c r="AE368" i="10"/>
  <c r="AE8" i="10"/>
  <c r="N3" i="10"/>
  <c r="R3" i="10" s="1"/>
  <c r="Q4" i="10" s="1"/>
  <c r="Q7" i="10" s="1"/>
  <c r="C3" i="10"/>
  <c r="C6" i="10" s="1"/>
  <c r="BX480" i="10" l="1"/>
  <c r="CS478" i="10"/>
  <c r="BX488" i="10"/>
  <c r="BY478" i="10"/>
  <c r="BY480" i="10" s="1"/>
  <c r="BX483" i="10" s="1"/>
  <c r="U11" i="10"/>
  <c r="U12" i="10"/>
  <c r="AR19" i="10"/>
  <c r="G11" i="10"/>
  <c r="AC11" i="10"/>
  <c r="G18" i="10"/>
  <c r="G16" i="10"/>
  <c r="G12" i="10"/>
  <c r="G14" i="10"/>
  <c r="G13" i="10"/>
  <c r="G15" i="10"/>
  <c r="G19" i="10"/>
  <c r="G17" i="10"/>
  <c r="G20" i="10"/>
  <c r="G21" i="10"/>
  <c r="C15" i="10"/>
  <c r="D16" i="10"/>
  <c r="H23" i="10"/>
  <c r="G22" i="10"/>
  <c r="AB8" i="10"/>
  <c r="AB9" i="10"/>
  <c r="M4" i="10"/>
  <c r="M7" i="10" s="1"/>
  <c r="V6" i="10"/>
  <c r="G4" i="10"/>
  <c r="G7" i="10" s="1"/>
  <c r="C4" i="10"/>
  <c r="C7" i="10" s="1"/>
  <c r="AF31" i="10"/>
  <c r="AF95" i="10"/>
  <c r="AF79" i="10"/>
  <c r="AF64" i="10"/>
  <c r="AF52" i="10"/>
  <c r="AF36" i="10"/>
  <c r="AF21" i="10"/>
  <c r="AF20" i="10"/>
  <c r="Q3" i="10"/>
  <c r="AF15" i="10"/>
  <c r="M3" i="10"/>
  <c r="AF198" i="10"/>
  <c r="AF190" i="10"/>
  <c r="AF182" i="10"/>
  <c r="AF174" i="10"/>
  <c r="AF166" i="10"/>
  <c r="AF158" i="10"/>
  <c r="AF150" i="10"/>
  <c r="AF142" i="10"/>
  <c r="AF133" i="10"/>
  <c r="AF123" i="10"/>
  <c r="AF112" i="10"/>
  <c r="AF101" i="10"/>
  <c r="AF91" i="10"/>
  <c r="AF80" i="10"/>
  <c r="AF69" i="10"/>
  <c r="AF59" i="10"/>
  <c r="AF48" i="10"/>
  <c r="AF37" i="10"/>
  <c r="AF27" i="10"/>
  <c r="AF16" i="10"/>
  <c r="AF256" i="10"/>
  <c r="AF252" i="10"/>
  <c r="AF248" i="10"/>
  <c r="AF244" i="10"/>
  <c r="AF240" i="10"/>
  <c r="AF236" i="10"/>
  <c r="AF232" i="10"/>
  <c r="AF228" i="10"/>
  <c r="AF224" i="10"/>
  <c r="AF220" i="10"/>
  <c r="AF216" i="10"/>
  <c r="AF212" i="10"/>
  <c r="AF208" i="10"/>
  <c r="AF204" i="10"/>
  <c r="AF200" i="10"/>
  <c r="AF196" i="10"/>
  <c r="AF192" i="10"/>
  <c r="AF188" i="10"/>
  <c r="AF184" i="10"/>
  <c r="AF180" i="10"/>
  <c r="AF176" i="10"/>
  <c r="AF172" i="10"/>
  <c r="AF168" i="10"/>
  <c r="AF164" i="10"/>
  <c r="AF160" i="10"/>
  <c r="AF156" i="10"/>
  <c r="AF152" i="10"/>
  <c r="AF148" i="10"/>
  <c r="AF144" i="10"/>
  <c r="AF140" i="10"/>
  <c r="AF136" i="10"/>
  <c r="AF131" i="10"/>
  <c r="AF125" i="10"/>
  <c r="AF120" i="10"/>
  <c r="AF115" i="10"/>
  <c r="AF109" i="10"/>
  <c r="AF104" i="10"/>
  <c r="AF99" i="10"/>
  <c r="AF93" i="10"/>
  <c r="AF88" i="10"/>
  <c r="AF83" i="10"/>
  <c r="AF77" i="10"/>
  <c r="AF72" i="10"/>
  <c r="AF67" i="10"/>
  <c r="AF61" i="10"/>
  <c r="AF56" i="10"/>
  <c r="AF51" i="10"/>
  <c r="AF45" i="10"/>
  <c r="AF40" i="10"/>
  <c r="AF35" i="10"/>
  <c r="AF29" i="10"/>
  <c r="AF24" i="10"/>
  <c r="AF19" i="10"/>
  <c r="AF13" i="10"/>
  <c r="AF235" i="10"/>
  <c r="AF231" i="10"/>
  <c r="AF227" i="10"/>
  <c r="AF223" i="10"/>
  <c r="AF219" i="10"/>
  <c r="AF215" i="10"/>
  <c r="AF211" i="10"/>
  <c r="AF207" i="10"/>
  <c r="AF203" i="10"/>
  <c r="AF199" i="10"/>
  <c r="AF195" i="10"/>
  <c r="AF191" i="10"/>
  <c r="AF187" i="10"/>
  <c r="AF183" i="10"/>
  <c r="AF179" i="10"/>
  <c r="AF175" i="10"/>
  <c r="AF171" i="10"/>
  <c r="AF167" i="10"/>
  <c r="AF163" i="10"/>
  <c r="AF159" i="10"/>
  <c r="AF155" i="10"/>
  <c r="AF151" i="10"/>
  <c r="AF147" i="10"/>
  <c r="AF143" i="10"/>
  <c r="AF139" i="10"/>
  <c r="AF135" i="10"/>
  <c r="AF129" i="10"/>
  <c r="AF124" i="10"/>
  <c r="AF119" i="10"/>
  <c r="AF113" i="10"/>
  <c r="AF108" i="10"/>
  <c r="AF103" i="10"/>
  <c r="AF97" i="10"/>
  <c r="AF92" i="10"/>
  <c r="AF87" i="10"/>
  <c r="AF81" i="10"/>
  <c r="AF76" i="10"/>
  <c r="AF71" i="10"/>
  <c r="AF65" i="10"/>
  <c r="AF60" i="10"/>
  <c r="AF55" i="10"/>
  <c r="AF49" i="10"/>
  <c r="AF44" i="10"/>
  <c r="AF39" i="10"/>
  <c r="AF33" i="10"/>
  <c r="AF28" i="10"/>
  <c r="AF23" i="10"/>
  <c r="AF17" i="10"/>
  <c r="AF12" i="10"/>
  <c r="G3" i="10"/>
  <c r="G6" i="10" s="1"/>
  <c r="G8" i="10" s="1"/>
  <c r="G9" i="10" s="1"/>
  <c r="AF11" i="10"/>
  <c r="AF134" i="10"/>
  <c r="AF130" i="10"/>
  <c r="AF126" i="10"/>
  <c r="AF122" i="10"/>
  <c r="AF118" i="10"/>
  <c r="AF114" i="10"/>
  <c r="AF110" i="10"/>
  <c r="AF106" i="10"/>
  <c r="AF102" i="10"/>
  <c r="AF98" i="10"/>
  <c r="AF94" i="10"/>
  <c r="AF90" i="10"/>
  <c r="AF86" i="10"/>
  <c r="AF82" i="10"/>
  <c r="AF78" i="10"/>
  <c r="AF74" i="10"/>
  <c r="AF70" i="10"/>
  <c r="AF66" i="10"/>
  <c r="AF62" i="10"/>
  <c r="AF58" i="10"/>
  <c r="AF54" i="10"/>
  <c r="AF50" i="10"/>
  <c r="AF46" i="10"/>
  <c r="AF42" i="10"/>
  <c r="AF38" i="10"/>
  <c r="AF34" i="10"/>
  <c r="AF30" i="10"/>
  <c r="AF26" i="10"/>
  <c r="AF22" i="10"/>
  <c r="AF18" i="10"/>
  <c r="AF14" i="10"/>
  <c r="AF10" i="10"/>
  <c r="BX490" i="10" l="1"/>
  <c r="BY488" i="10"/>
  <c r="BY490" i="10" s="1"/>
  <c r="BX493" i="10" s="1"/>
  <c r="CS488" i="10"/>
  <c r="CS480" i="10"/>
  <c r="CT478" i="10"/>
  <c r="CT480" i="10" s="1"/>
  <c r="CS483" i="10" s="1"/>
  <c r="AC13" i="10"/>
  <c r="BX18" i="10" s="1"/>
  <c r="M175" i="10"/>
  <c r="M179" i="10"/>
  <c r="M183" i="10"/>
  <c r="M187" i="10"/>
  <c r="M191" i="10"/>
  <c r="M195" i="10"/>
  <c r="M199" i="10"/>
  <c r="M203" i="10"/>
  <c r="M207" i="10"/>
  <c r="M211" i="10"/>
  <c r="M215" i="10"/>
  <c r="M219" i="10"/>
  <c r="M223" i="10"/>
  <c r="M227" i="10"/>
  <c r="M231" i="10"/>
  <c r="M235" i="10"/>
  <c r="M239" i="10"/>
  <c r="M243" i="10"/>
  <c r="M247" i="10"/>
  <c r="M251" i="10"/>
  <c r="M255" i="10"/>
  <c r="M259" i="10"/>
  <c r="M263" i="10"/>
  <c r="M267" i="10"/>
  <c r="M271" i="10"/>
  <c r="M275" i="10"/>
  <c r="M279" i="10"/>
  <c r="M283" i="10"/>
  <c r="M287" i="10"/>
  <c r="M291" i="10"/>
  <c r="M295" i="10"/>
  <c r="M299" i="10"/>
  <c r="M303" i="10"/>
  <c r="M307" i="10"/>
  <c r="M311" i="10"/>
  <c r="M315" i="10"/>
  <c r="M319" i="10"/>
  <c r="M323" i="10"/>
  <c r="M327" i="10"/>
  <c r="M331" i="10"/>
  <c r="M335" i="10"/>
  <c r="M198" i="10"/>
  <c r="M214" i="10"/>
  <c r="M226" i="10"/>
  <c r="M238" i="10"/>
  <c r="M250" i="10"/>
  <c r="M262" i="10"/>
  <c r="M274" i="10"/>
  <c r="M286" i="10"/>
  <c r="M298" i="10"/>
  <c r="M310" i="10"/>
  <c r="M322" i="10"/>
  <c r="M334" i="10"/>
  <c r="M172" i="10"/>
  <c r="M176" i="10"/>
  <c r="M180" i="10"/>
  <c r="M184" i="10"/>
  <c r="M188" i="10"/>
  <c r="M192" i="10"/>
  <c r="M196" i="10"/>
  <c r="M200" i="10"/>
  <c r="M204" i="10"/>
  <c r="M208" i="10"/>
  <c r="M212" i="10"/>
  <c r="M216" i="10"/>
  <c r="M220" i="10"/>
  <c r="M224" i="10"/>
  <c r="M228" i="10"/>
  <c r="M232" i="10"/>
  <c r="M236" i="10"/>
  <c r="M240" i="10"/>
  <c r="M244" i="10"/>
  <c r="M248" i="10"/>
  <c r="M252" i="10"/>
  <c r="M256" i="10"/>
  <c r="M260" i="10"/>
  <c r="M264" i="10"/>
  <c r="M268" i="10"/>
  <c r="M272" i="10"/>
  <c r="M276" i="10"/>
  <c r="M280" i="10"/>
  <c r="M284" i="10"/>
  <c r="M288" i="10"/>
  <c r="M292" i="10"/>
  <c r="M296" i="10"/>
  <c r="M300" i="10"/>
  <c r="M304" i="10"/>
  <c r="M308" i="10"/>
  <c r="M312" i="10"/>
  <c r="M316" i="10"/>
  <c r="M320" i="10"/>
  <c r="M324" i="10"/>
  <c r="M328" i="10"/>
  <c r="M332" i="10"/>
  <c r="M336" i="10"/>
  <c r="M201" i="10"/>
  <c r="M209" i="10"/>
  <c r="M213" i="10"/>
  <c r="M221" i="10"/>
  <c r="M225" i="10"/>
  <c r="M233" i="10"/>
  <c r="M241" i="10"/>
  <c r="M249" i="10"/>
  <c r="M257" i="10"/>
  <c r="M265" i="10"/>
  <c r="M273" i="10"/>
  <c r="M277" i="10"/>
  <c r="M285" i="10"/>
  <c r="M289" i="10"/>
  <c r="M297" i="10"/>
  <c r="M305" i="10"/>
  <c r="M313" i="10"/>
  <c r="M321" i="10"/>
  <c r="M329" i="10"/>
  <c r="M190" i="10"/>
  <c r="M210" i="10"/>
  <c r="M222" i="10"/>
  <c r="M234" i="10"/>
  <c r="M246" i="10"/>
  <c r="M258" i="10"/>
  <c r="M270" i="10"/>
  <c r="M282" i="10"/>
  <c r="M294" i="10"/>
  <c r="M306" i="10"/>
  <c r="M318" i="10"/>
  <c r="M330" i="10"/>
  <c r="M173" i="10"/>
  <c r="M177" i="10"/>
  <c r="M181" i="10"/>
  <c r="M185" i="10"/>
  <c r="M189" i="10"/>
  <c r="M193" i="10"/>
  <c r="M197" i="10"/>
  <c r="M205" i="10"/>
  <c r="M217" i="10"/>
  <c r="M229" i="10"/>
  <c r="M237" i="10"/>
  <c r="M245" i="10"/>
  <c r="M253" i="10"/>
  <c r="M261" i="10"/>
  <c r="M269" i="10"/>
  <c r="M281" i="10"/>
  <c r="M293" i="10"/>
  <c r="M301" i="10"/>
  <c r="M309" i="10"/>
  <c r="M317" i="10"/>
  <c r="M325" i="10"/>
  <c r="M333" i="10"/>
  <c r="M174" i="10"/>
  <c r="M178" i="10"/>
  <c r="M182" i="10"/>
  <c r="M186" i="10"/>
  <c r="M194" i="10"/>
  <c r="M202" i="10"/>
  <c r="M206" i="10"/>
  <c r="M218" i="10"/>
  <c r="M230" i="10"/>
  <c r="M242" i="10"/>
  <c r="M254" i="10"/>
  <c r="M266" i="10"/>
  <c r="M278" i="10"/>
  <c r="M290" i="10"/>
  <c r="M302" i="10"/>
  <c r="M314" i="10"/>
  <c r="M326" i="10"/>
  <c r="Q175" i="10"/>
  <c r="Q179" i="10"/>
  <c r="Q183" i="10"/>
  <c r="Q187" i="10"/>
  <c r="Q191" i="10"/>
  <c r="Q195" i="10"/>
  <c r="Q199" i="10"/>
  <c r="Q203" i="10"/>
  <c r="Q207" i="10"/>
  <c r="Q211" i="10"/>
  <c r="Q215" i="10"/>
  <c r="Q219" i="10"/>
  <c r="Q223" i="10"/>
  <c r="Q227" i="10"/>
  <c r="Q231" i="10"/>
  <c r="Q235" i="10"/>
  <c r="Q239" i="10"/>
  <c r="Q243" i="10"/>
  <c r="Q247" i="10"/>
  <c r="Q251" i="10"/>
  <c r="Q255" i="10"/>
  <c r="Q259" i="10"/>
  <c r="Q263" i="10"/>
  <c r="Q267" i="10"/>
  <c r="Q271" i="10"/>
  <c r="Q275" i="10"/>
  <c r="Q279" i="10"/>
  <c r="Q283" i="10"/>
  <c r="Q287" i="10"/>
  <c r="Q291" i="10"/>
  <c r="Q295" i="10"/>
  <c r="Q299" i="10"/>
  <c r="Q303" i="10"/>
  <c r="Q307" i="10"/>
  <c r="Q311" i="10"/>
  <c r="Q315" i="10"/>
  <c r="Q319" i="10"/>
  <c r="Q323" i="10"/>
  <c r="Q327" i="10"/>
  <c r="Q331" i="10"/>
  <c r="Q335" i="10"/>
  <c r="Q172" i="10"/>
  <c r="Q176" i="10"/>
  <c r="Q180" i="10"/>
  <c r="Q184" i="10"/>
  <c r="Q188" i="10"/>
  <c r="Q192" i="10"/>
  <c r="Q196" i="10"/>
  <c r="Q200" i="10"/>
  <c r="Q204" i="10"/>
  <c r="Q208" i="10"/>
  <c r="Q212" i="10"/>
  <c r="Q216" i="10"/>
  <c r="Q220" i="10"/>
  <c r="Q224" i="10"/>
  <c r="Q228" i="10"/>
  <c r="Q232" i="10"/>
  <c r="Q236" i="10"/>
  <c r="Q240" i="10"/>
  <c r="Q244" i="10"/>
  <c r="Q248" i="10"/>
  <c r="Q252" i="10"/>
  <c r="Q256" i="10"/>
  <c r="Q260" i="10"/>
  <c r="Q264" i="10"/>
  <c r="Q268" i="10"/>
  <c r="Q272" i="10"/>
  <c r="Q276" i="10"/>
  <c r="Q280" i="10"/>
  <c r="Q284" i="10"/>
  <c r="Q288" i="10"/>
  <c r="Q292" i="10"/>
  <c r="Q296" i="10"/>
  <c r="Q300" i="10"/>
  <c r="Q304" i="10"/>
  <c r="Q308" i="10"/>
  <c r="Q312" i="10"/>
  <c r="Q316" i="10"/>
  <c r="Q320" i="10"/>
  <c r="Q324" i="10"/>
  <c r="Q328" i="10"/>
  <c r="Q332" i="10"/>
  <c r="Q336" i="10"/>
  <c r="Q173" i="10"/>
  <c r="Q177" i="10"/>
  <c r="Q181" i="10"/>
  <c r="Q185" i="10"/>
  <c r="Q189" i="10"/>
  <c r="Q193" i="10"/>
  <c r="Q197" i="10"/>
  <c r="Q201" i="10"/>
  <c r="Q205" i="10"/>
  <c r="Q209" i="10"/>
  <c r="Q213" i="10"/>
  <c r="Q217" i="10"/>
  <c r="Q221" i="10"/>
  <c r="Q225" i="10"/>
  <c r="Q229" i="10"/>
  <c r="Q233" i="10"/>
  <c r="Q237" i="10"/>
  <c r="Q241" i="10"/>
  <c r="Q245" i="10"/>
  <c r="Q249" i="10"/>
  <c r="Q253" i="10"/>
  <c r="Q257" i="10"/>
  <c r="Q261" i="10"/>
  <c r="Q265" i="10"/>
  <c r="Q269" i="10"/>
  <c r="Q273" i="10"/>
  <c r="Q277" i="10"/>
  <c r="Q281" i="10"/>
  <c r="Q285" i="10"/>
  <c r="Q289" i="10"/>
  <c r="Q293" i="10"/>
  <c r="Q297" i="10"/>
  <c r="Q301" i="10"/>
  <c r="Q305" i="10"/>
  <c r="Q309" i="10"/>
  <c r="Q313" i="10"/>
  <c r="Q317" i="10"/>
  <c r="Q321" i="10"/>
  <c r="Q325" i="10"/>
  <c r="Q329" i="10"/>
  <c r="Q333" i="10"/>
  <c r="Q174" i="10"/>
  <c r="Q178" i="10"/>
  <c r="Q182" i="10"/>
  <c r="Q186" i="10"/>
  <c r="Q190" i="10"/>
  <c r="Q194" i="10"/>
  <c r="Q198" i="10"/>
  <c r="Q202" i="10"/>
  <c r="Q206" i="10"/>
  <c r="Q210" i="10"/>
  <c r="Q214" i="10"/>
  <c r="Q218" i="10"/>
  <c r="Q222" i="10"/>
  <c r="Q226" i="10"/>
  <c r="Q230" i="10"/>
  <c r="Q234" i="10"/>
  <c r="Q238" i="10"/>
  <c r="Q242" i="10"/>
  <c r="Q246" i="10"/>
  <c r="Q250" i="10"/>
  <c r="Q254" i="10"/>
  <c r="Q258" i="10"/>
  <c r="Q262" i="10"/>
  <c r="Q266" i="10"/>
  <c r="Q270" i="10"/>
  <c r="Q274" i="10"/>
  <c r="Q278" i="10"/>
  <c r="Q282" i="10"/>
  <c r="Q286" i="10"/>
  <c r="Q290" i="10"/>
  <c r="Q294" i="10"/>
  <c r="Q298" i="10"/>
  <c r="Q302" i="10"/>
  <c r="Q306" i="10"/>
  <c r="Q310" i="10"/>
  <c r="Q314" i="10"/>
  <c r="Q318" i="10"/>
  <c r="Q322" i="10"/>
  <c r="Q326" i="10"/>
  <c r="Q330" i="10"/>
  <c r="Q334" i="10"/>
  <c r="AB12" i="10"/>
  <c r="Q6" i="10"/>
  <c r="Q13" i="10"/>
  <c r="Q17" i="10"/>
  <c r="Q21" i="10"/>
  <c r="Q25" i="10"/>
  <c r="Q29" i="10"/>
  <c r="Q33" i="10"/>
  <c r="Q37" i="10"/>
  <c r="Q41" i="10"/>
  <c r="Q45" i="10"/>
  <c r="Q49" i="10"/>
  <c r="Q53" i="10"/>
  <c r="Q57" i="10"/>
  <c r="Q61" i="10"/>
  <c r="Q65" i="10"/>
  <c r="Q69" i="10"/>
  <c r="Q73" i="10"/>
  <c r="Q77" i="10"/>
  <c r="Q81" i="10"/>
  <c r="Q85" i="10"/>
  <c r="Q89" i="10"/>
  <c r="Q93" i="10"/>
  <c r="Q97" i="10"/>
  <c r="Q101" i="10"/>
  <c r="Q105" i="10"/>
  <c r="Q109" i="10"/>
  <c r="Q113" i="10"/>
  <c r="Q117" i="10"/>
  <c r="Q121" i="10"/>
  <c r="Q125" i="10"/>
  <c r="Q129" i="10"/>
  <c r="Q133" i="10"/>
  <c r="Q137" i="10"/>
  <c r="Q141" i="10"/>
  <c r="Q145" i="10"/>
  <c r="Q149" i="10"/>
  <c r="Q153" i="10"/>
  <c r="Q157" i="10"/>
  <c r="Q161" i="10"/>
  <c r="Q165" i="10"/>
  <c r="Q169" i="10"/>
  <c r="Q11" i="10"/>
  <c r="Q19" i="10"/>
  <c r="Q27" i="10"/>
  <c r="Q35" i="10"/>
  <c r="Q43" i="10"/>
  <c r="Q51" i="10"/>
  <c r="Q59" i="10"/>
  <c r="Q67" i="10"/>
  <c r="Q75" i="10"/>
  <c r="Q83" i="10"/>
  <c r="Q91" i="10"/>
  <c r="Q99" i="10"/>
  <c r="Q107" i="10"/>
  <c r="Q115" i="10"/>
  <c r="Q123" i="10"/>
  <c r="Q131" i="10"/>
  <c r="Q139" i="10"/>
  <c r="Q147" i="10"/>
  <c r="Q155" i="10"/>
  <c r="Q163" i="10"/>
  <c r="Q171" i="10"/>
  <c r="Q20" i="10"/>
  <c r="Q28" i="10"/>
  <c r="Q36" i="10"/>
  <c r="Q44" i="10"/>
  <c r="Q52" i="10"/>
  <c r="Q60" i="10"/>
  <c r="Q68" i="10"/>
  <c r="Q76" i="10"/>
  <c r="Q84" i="10"/>
  <c r="Q92" i="10"/>
  <c r="Q100" i="10"/>
  <c r="Q108" i="10"/>
  <c r="Q116" i="10"/>
  <c r="Q124" i="10"/>
  <c r="Q132" i="10"/>
  <c r="Q140" i="10"/>
  <c r="Q148" i="10"/>
  <c r="Q156" i="10"/>
  <c r="Q164" i="10"/>
  <c r="Q12" i="10"/>
  <c r="Q14" i="10"/>
  <c r="Q18" i="10"/>
  <c r="Q22" i="10"/>
  <c r="Q26" i="10"/>
  <c r="Q30" i="10"/>
  <c r="Q34" i="10"/>
  <c r="Q38" i="10"/>
  <c r="Q42" i="10"/>
  <c r="Q46" i="10"/>
  <c r="Q50" i="10"/>
  <c r="Q54" i="10"/>
  <c r="Q58" i="10"/>
  <c r="Q62" i="10"/>
  <c r="Q66" i="10"/>
  <c r="Q70" i="10"/>
  <c r="Q74" i="10"/>
  <c r="Q78" i="10"/>
  <c r="Q82" i="10"/>
  <c r="Q86" i="10"/>
  <c r="Q90" i="10"/>
  <c r="Q94" i="10"/>
  <c r="Q98" i="10"/>
  <c r="Q102" i="10"/>
  <c r="Q106" i="10"/>
  <c r="Q110" i="10"/>
  <c r="Q114" i="10"/>
  <c r="Q118" i="10"/>
  <c r="Q122" i="10"/>
  <c r="Q126" i="10"/>
  <c r="Q130" i="10"/>
  <c r="Q134" i="10"/>
  <c r="Q138" i="10"/>
  <c r="Q142" i="10"/>
  <c r="Q146" i="10"/>
  <c r="Q150" i="10"/>
  <c r="Q154" i="10"/>
  <c r="Q158" i="10"/>
  <c r="Q162" i="10"/>
  <c r="Q166" i="10"/>
  <c r="Q170" i="10"/>
  <c r="Q15" i="10"/>
  <c r="Q23" i="10"/>
  <c r="Q31" i="10"/>
  <c r="Q39" i="10"/>
  <c r="Q47" i="10"/>
  <c r="Q55" i="10"/>
  <c r="Q63" i="10"/>
  <c r="Q71" i="10"/>
  <c r="Q79" i="10"/>
  <c r="Q87" i="10"/>
  <c r="Q95" i="10"/>
  <c r="Q103" i="10"/>
  <c r="Q111" i="10"/>
  <c r="Q119" i="10"/>
  <c r="Q127" i="10"/>
  <c r="Q135" i="10"/>
  <c r="Q143" i="10"/>
  <c r="Q151" i="10"/>
  <c r="Q159" i="10"/>
  <c r="Q167" i="10"/>
  <c r="Q16" i="10"/>
  <c r="Q24" i="10"/>
  <c r="Q32" i="10"/>
  <c r="Q40" i="10"/>
  <c r="Q48" i="10"/>
  <c r="Q56" i="10"/>
  <c r="Q64" i="10"/>
  <c r="Q72" i="10"/>
  <c r="Q80" i="10"/>
  <c r="Q88" i="10"/>
  <c r="Q96" i="10"/>
  <c r="Q104" i="10"/>
  <c r="Q112" i="10"/>
  <c r="Q120" i="10"/>
  <c r="Q128" i="10"/>
  <c r="Q136" i="10"/>
  <c r="Q144" i="10"/>
  <c r="Q152" i="10"/>
  <c r="Q160" i="10"/>
  <c r="Q168" i="10"/>
  <c r="M13" i="10"/>
  <c r="M17" i="10"/>
  <c r="M21" i="10"/>
  <c r="M25" i="10"/>
  <c r="M29" i="10"/>
  <c r="M33" i="10"/>
  <c r="M37" i="10"/>
  <c r="M41" i="10"/>
  <c r="M45" i="10"/>
  <c r="M49" i="10"/>
  <c r="M53" i="10"/>
  <c r="M57" i="10"/>
  <c r="M61" i="10"/>
  <c r="M65" i="10"/>
  <c r="M69" i="10"/>
  <c r="M73" i="10"/>
  <c r="M77" i="10"/>
  <c r="M81" i="10"/>
  <c r="M85" i="10"/>
  <c r="M89" i="10"/>
  <c r="M93" i="10"/>
  <c r="M97" i="10"/>
  <c r="M101" i="10"/>
  <c r="M105" i="10"/>
  <c r="M109" i="10"/>
  <c r="M113" i="10"/>
  <c r="M117" i="10"/>
  <c r="M121" i="10"/>
  <c r="M125" i="10"/>
  <c r="M129" i="10"/>
  <c r="M133" i="10"/>
  <c r="M137" i="10"/>
  <c r="M141" i="10"/>
  <c r="M145" i="10"/>
  <c r="M149" i="10"/>
  <c r="M153" i="10"/>
  <c r="M157" i="10"/>
  <c r="M161" i="10"/>
  <c r="M165" i="10"/>
  <c r="M169" i="10"/>
  <c r="M11" i="10"/>
  <c r="M167" i="10"/>
  <c r="M14" i="10"/>
  <c r="M18" i="10"/>
  <c r="M22" i="10"/>
  <c r="M26" i="10"/>
  <c r="M30" i="10"/>
  <c r="M34" i="10"/>
  <c r="M38" i="10"/>
  <c r="M42" i="10"/>
  <c r="M46" i="10"/>
  <c r="M50" i="10"/>
  <c r="M54" i="10"/>
  <c r="M58" i="10"/>
  <c r="M62" i="10"/>
  <c r="M66" i="10"/>
  <c r="M70" i="10"/>
  <c r="M74" i="10"/>
  <c r="M78" i="10"/>
  <c r="M82" i="10"/>
  <c r="M86" i="10"/>
  <c r="M90" i="10"/>
  <c r="M94" i="10"/>
  <c r="M98" i="10"/>
  <c r="M102" i="10"/>
  <c r="M106" i="10"/>
  <c r="M110" i="10"/>
  <c r="M114" i="10"/>
  <c r="M118" i="10"/>
  <c r="M122" i="10"/>
  <c r="M126" i="10"/>
  <c r="M130" i="10"/>
  <c r="M134" i="10"/>
  <c r="M138" i="10"/>
  <c r="M142" i="10"/>
  <c r="M146" i="10"/>
  <c r="M150" i="10"/>
  <c r="M154" i="10"/>
  <c r="M158" i="10"/>
  <c r="M162" i="10"/>
  <c r="M166" i="10"/>
  <c r="M170" i="10"/>
  <c r="M163" i="10"/>
  <c r="M15" i="10"/>
  <c r="M19" i="10"/>
  <c r="M23" i="10"/>
  <c r="M27" i="10"/>
  <c r="M31" i="10"/>
  <c r="M35" i="10"/>
  <c r="M39" i="10"/>
  <c r="M43" i="10"/>
  <c r="M47" i="10"/>
  <c r="M51" i="10"/>
  <c r="M55" i="10"/>
  <c r="M59" i="10"/>
  <c r="M63" i="10"/>
  <c r="M67" i="10"/>
  <c r="M71" i="10"/>
  <c r="M75" i="10"/>
  <c r="M79" i="10"/>
  <c r="M83" i="10"/>
  <c r="M87" i="10"/>
  <c r="M91" i="10"/>
  <c r="M95" i="10"/>
  <c r="M99" i="10"/>
  <c r="M103" i="10"/>
  <c r="M107" i="10"/>
  <c r="M111" i="10"/>
  <c r="M115" i="10"/>
  <c r="M119" i="10"/>
  <c r="M123" i="10"/>
  <c r="M127" i="10"/>
  <c r="M131" i="10"/>
  <c r="M135" i="10"/>
  <c r="M139" i="10"/>
  <c r="M143" i="10"/>
  <c r="M147" i="10"/>
  <c r="M151" i="10"/>
  <c r="M155" i="10"/>
  <c r="M159" i="10"/>
  <c r="M171" i="10"/>
  <c r="M16" i="10"/>
  <c r="M20" i="10"/>
  <c r="M24" i="10"/>
  <c r="M28" i="10"/>
  <c r="M32" i="10"/>
  <c r="M36" i="10"/>
  <c r="M40" i="10"/>
  <c r="M44" i="10"/>
  <c r="M48" i="10"/>
  <c r="M52" i="10"/>
  <c r="M56" i="10"/>
  <c r="M60" i="10"/>
  <c r="M64" i="10"/>
  <c r="M68" i="10"/>
  <c r="M72" i="10"/>
  <c r="M76" i="10"/>
  <c r="M80" i="10"/>
  <c r="M84" i="10"/>
  <c r="M88" i="10"/>
  <c r="M92" i="10"/>
  <c r="M96" i="10"/>
  <c r="M100" i="10"/>
  <c r="M104" i="10"/>
  <c r="M108" i="10"/>
  <c r="M112" i="10"/>
  <c r="M116" i="10"/>
  <c r="M120" i="10"/>
  <c r="M124" i="10"/>
  <c r="M128" i="10"/>
  <c r="M132" i="10"/>
  <c r="M136" i="10"/>
  <c r="M140" i="10"/>
  <c r="M144" i="10"/>
  <c r="M148" i="10"/>
  <c r="M152" i="10"/>
  <c r="M156" i="10"/>
  <c r="M160" i="10"/>
  <c r="M164" i="10"/>
  <c r="M168" i="10"/>
  <c r="M12" i="10"/>
  <c r="C16" i="10"/>
  <c r="D17" i="10"/>
  <c r="G23" i="10"/>
  <c r="H24" i="10"/>
  <c r="M6" i="10"/>
  <c r="AW19" i="10"/>
  <c r="CS490" i="10" l="1"/>
  <c r="CT488" i="10"/>
  <c r="CT490" i="10" s="1"/>
  <c r="CS493" i="10" s="1"/>
  <c r="AL19" i="10"/>
  <c r="CS435" i="10"/>
  <c r="BX435" i="10"/>
  <c r="CS18" i="10"/>
  <c r="CO19" i="10" s="1"/>
  <c r="CN19" i="10" s="1"/>
  <c r="D18" i="10"/>
  <c r="C17" i="10"/>
  <c r="G24" i="10"/>
  <c r="H25" i="10"/>
  <c r="AV20" i="10"/>
  <c r="AV23" i="10" s="1"/>
  <c r="BT19" i="10" l="1"/>
  <c r="BS443" i="10" s="1"/>
  <c r="BT436" i="10"/>
  <c r="CO436" i="10"/>
  <c r="CN663" i="10" s="1"/>
  <c r="D19" i="10"/>
  <c r="C18" i="10"/>
  <c r="H26" i="10"/>
  <c r="G25" i="10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5" i="1"/>
  <c r="K10" i="1"/>
  <c r="K11" i="1"/>
  <c r="AG11" i="1" s="1"/>
  <c r="AN11" i="1" s="1"/>
  <c r="K18" i="1"/>
  <c r="U18" i="1" s="1"/>
  <c r="AK18" i="1" s="1"/>
  <c r="K19" i="1"/>
  <c r="AG19" i="1" s="1"/>
  <c r="AN19" i="1" s="1"/>
  <c r="K26" i="1"/>
  <c r="U26" i="1" s="1"/>
  <c r="AK26" i="1" s="1"/>
  <c r="K27" i="1"/>
  <c r="AG27" i="1" s="1"/>
  <c r="AN27" i="1" s="1"/>
  <c r="K34" i="1"/>
  <c r="K35" i="1"/>
  <c r="AG35" i="1" s="1"/>
  <c r="AN35" i="1" s="1"/>
  <c r="K42" i="1"/>
  <c r="K43" i="1"/>
  <c r="AG43" i="1" s="1"/>
  <c r="AN43" i="1" s="1"/>
  <c r="K50" i="1"/>
  <c r="K51" i="1"/>
  <c r="AG51" i="1" s="1"/>
  <c r="AN51" i="1" s="1"/>
  <c r="K58" i="1"/>
  <c r="U58" i="1" s="1"/>
  <c r="AK58" i="1" s="1"/>
  <c r="K59" i="1"/>
  <c r="AG59" i="1" s="1"/>
  <c r="AN59" i="1" s="1"/>
  <c r="K66" i="1"/>
  <c r="K67" i="1"/>
  <c r="AG67" i="1" s="1"/>
  <c r="AN67" i="1" s="1"/>
  <c r="K74" i="1"/>
  <c r="U74" i="1" s="1"/>
  <c r="AK74" i="1" s="1"/>
  <c r="K75" i="1"/>
  <c r="AG75" i="1" s="1"/>
  <c r="AN75" i="1" s="1"/>
  <c r="K82" i="1"/>
  <c r="K83" i="1"/>
  <c r="AG83" i="1" s="1"/>
  <c r="AN83" i="1" s="1"/>
  <c r="K90" i="1"/>
  <c r="U90" i="1" s="1"/>
  <c r="AK90" i="1" s="1"/>
  <c r="K91" i="1"/>
  <c r="AG91" i="1" s="1"/>
  <c r="AN91" i="1" s="1"/>
  <c r="K98" i="1"/>
  <c r="K99" i="1"/>
  <c r="AG99" i="1" s="1"/>
  <c r="AN99" i="1" s="1"/>
  <c r="K106" i="1"/>
  <c r="U106" i="1" s="1"/>
  <c r="AK106" i="1" s="1"/>
  <c r="K107" i="1"/>
  <c r="AG107" i="1" s="1"/>
  <c r="AN107" i="1" s="1"/>
  <c r="K114" i="1"/>
  <c r="K115" i="1"/>
  <c r="AG115" i="1" s="1"/>
  <c r="AN115" i="1" s="1"/>
  <c r="K122" i="1"/>
  <c r="U122" i="1" s="1"/>
  <c r="AK122" i="1" s="1"/>
  <c r="K123" i="1"/>
  <c r="AG123" i="1" s="1"/>
  <c r="AN123" i="1" s="1"/>
  <c r="K130" i="1"/>
  <c r="K131" i="1"/>
  <c r="AG131" i="1" s="1"/>
  <c r="AN131" i="1" s="1"/>
  <c r="K138" i="1"/>
  <c r="K139" i="1"/>
  <c r="AG139" i="1" s="1"/>
  <c r="AN139" i="1" s="1"/>
  <c r="K146" i="1"/>
  <c r="AG146" i="1" s="1"/>
  <c r="AN146" i="1" s="1"/>
  <c r="K147" i="1"/>
  <c r="AG147" i="1" s="1"/>
  <c r="AN147" i="1" s="1"/>
  <c r="K154" i="1"/>
  <c r="AG154" i="1" s="1"/>
  <c r="AN154" i="1" s="1"/>
  <c r="K155" i="1"/>
  <c r="AG155" i="1" s="1"/>
  <c r="AN155" i="1" s="1"/>
  <c r="K162" i="1"/>
  <c r="AG162" i="1" s="1"/>
  <c r="AN162" i="1" s="1"/>
  <c r="K163" i="1"/>
  <c r="AG163" i="1" s="1"/>
  <c r="AN163" i="1" s="1"/>
  <c r="K170" i="1"/>
  <c r="AG170" i="1" s="1"/>
  <c r="AN170" i="1" s="1"/>
  <c r="K171" i="1"/>
  <c r="AG171" i="1" s="1"/>
  <c r="AN171" i="1" s="1"/>
  <c r="K178" i="1"/>
  <c r="AG178" i="1" s="1"/>
  <c r="AN178" i="1" s="1"/>
  <c r="K179" i="1"/>
  <c r="AG179" i="1" s="1"/>
  <c r="AN179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D6" i="1"/>
  <c r="K6" i="1" s="1"/>
  <c r="D7" i="1"/>
  <c r="K7" i="1" s="1"/>
  <c r="D8" i="1"/>
  <c r="K8" i="1" s="1"/>
  <c r="D9" i="1"/>
  <c r="K9" i="1" s="1"/>
  <c r="D10" i="1"/>
  <c r="D11" i="1"/>
  <c r="D12" i="1"/>
  <c r="K12" i="1" s="1"/>
  <c r="D13" i="1"/>
  <c r="K13" i="1" s="1"/>
  <c r="D14" i="1"/>
  <c r="K14" i="1" s="1"/>
  <c r="D15" i="1"/>
  <c r="K15" i="1" s="1"/>
  <c r="D16" i="1"/>
  <c r="K16" i="1" s="1"/>
  <c r="D17" i="1"/>
  <c r="K17" i="1" s="1"/>
  <c r="D18" i="1"/>
  <c r="D19" i="1"/>
  <c r="D20" i="1"/>
  <c r="K20" i="1" s="1"/>
  <c r="D21" i="1"/>
  <c r="K21" i="1" s="1"/>
  <c r="D22" i="1"/>
  <c r="K22" i="1" s="1"/>
  <c r="D23" i="1"/>
  <c r="K23" i="1" s="1"/>
  <c r="D24" i="1"/>
  <c r="K24" i="1" s="1"/>
  <c r="D25" i="1"/>
  <c r="K25" i="1" s="1"/>
  <c r="D26" i="1"/>
  <c r="D27" i="1"/>
  <c r="D28" i="1"/>
  <c r="K28" i="1" s="1"/>
  <c r="D29" i="1"/>
  <c r="K29" i="1" s="1"/>
  <c r="D30" i="1"/>
  <c r="K30" i="1" s="1"/>
  <c r="D31" i="1"/>
  <c r="K31" i="1" s="1"/>
  <c r="D32" i="1"/>
  <c r="K32" i="1" s="1"/>
  <c r="D33" i="1"/>
  <c r="K33" i="1" s="1"/>
  <c r="D34" i="1"/>
  <c r="D35" i="1"/>
  <c r="D36" i="1"/>
  <c r="K36" i="1" s="1"/>
  <c r="D37" i="1"/>
  <c r="K37" i="1" s="1"/>
  <c r="D38" i="1"/>
  <c r="K38" i="1" s="1"/>
  <c r="D39" i="1"/>
  <c r="K39" i="1" s="1"/>
  <c r="D40" i="1"/>
  <c r="K40" i="1" s="1"/>
  <c r="D41" i="1"/>
  <c r="K41" i="1" s="1"/>
  <c r="D42" i="1"/>
  <c r="D43" i="1"/>
  <c r="D44" i="1"/>
  <c r="K44" i="1" s="1"/>
  <c r="D45" i="1"/>
  <c r="K45" i="1" s="1"/>
  <c r="D46" i="1"/>
  <c r="K46" i="1" s="1"/>
  <c r="D47" i="1"/>
  <c r="K47" i="1" s="1"/>
  <c r="D48" i="1"/>
  <c r="K48" i="1" s="1"/>
  <c r="D49" i="1"/>
  <c r="K49" i="1" s="1"/>
  <c r="D50" i="1"/>
  <c r="D51" i="1"/>
  <c r="D52" i="1"/>
  <c r="K52" i="1" s="1"/>
  <c r="D53" i="1"/>
  <c r="K53" i="1" s="1"/>
  <c r="D54" i="1"/>
  <c r="K54" i="1" s="1"/>
  <c r="D55" i="1"/>
  <c r="K55" i="1" s="1"/>
  <c r="D56" i="1"/>
  <c r="K56" i="1" s="1"/>
  <c r="D57" i="1"/>
  <c r="K57" i="1" s="1"/>
  <c r="D58" i="1"/>
  <c r="D59" i="1"/>
  <c r="D60" i="1"/>
  <c r="K60" i="1" s="1"/>
  <c r="D61" i="1"/>
  <c r="K61" i="1" s="1"/>
  <c r="D62" i="1"/>
  <c r="K62" i="1" s="1"/>
  <c r="D63" i="1"/>
  <c r="K63" i="1" s="1"/>
  <c r="D64" i="1"/>
  <c r="K64" i="1" s="1"/>
  <c r="D65" i="1"/>
  <c r="K65" i="1" s="1"/>
  <c r="D66" i="1"/>
  <c r="D67" i="1"/>
  <c r="D68" i="1"/>
  <c r="K68" i="1" s="1"/>
  <c r="D69" i="1"/>
  <c r="K69" i="1" s="1"/>
  <c r="D70" i="1"/>
  <c r="K70" i="1" s="1"/>
  <c r="D71" i="1"/>
  <c r="K71" i="1" s="1"/>
  <c r="D72" i="1"/>
  <c r="K72" i="1" s="1"/>
  <c r="D73" i="1"/>
  <c r="K73" i="1" s="1"/>
  <c r="D74" i="1"/>
  <c r="D75" i="1"/>
  <c r="D76" i="1"/>
  <c r="K76" i="1" s="1"/>
  <c r="D77" i="1"/>
  <c r="K77" i="1" s="1"/>
  <c r="D78" i="1"/>
  <c r="K78" i="1" s="1"/>
  <c r="D79" i="1"/>
  <c r="K79" i="1" s="1"/>
  <c r="D80" i="1"/>
  <c r="K80" i="1" s="1"/>
  <c r="D81" i="1"/>
  <c r="K81" i="1" s="1"/>
  <c r="D82" i="1"/>
  <c r="D83" i="1"/>
  <c r="D84" i="1"/>
  <c r="K84" i="1" s="1"/>
  <c r="D85" i="1"/>
  <c r="K85" i="1" s="1"/>
  <c r="D86" i="1"/>
  <c r="K86" i="1" s="1"/>
  <c r="D87" i="1"/>
  <c r="K87" i="1" s="1"/>
  <c r="D88" i="1"/>
  <c r="K88" i="1" s="1"/>
  <c r="D89" i="1"/>
  <c r="K89" i="1" s="1"/>
  <c r="D90" i="1"/>
  <c r="D91" i="1"/>
  <c r="D92" i="1"/>
  <c r="K92" i="1" s="1"/>
  <c r="D93" i="1"/>
  <c r="K93" i="1" s="1"/>
  <c r="D94" i="1"/>
  <c r="K94" i="1" s="1"/>
  <c r="D95" i="1"/>
  <c r="K95" i="1" s="1"/>
  <c r="D96" i="1"/>
  <c r="K96" i="1" s="1"/>
  <c r="D97" i="1"/>
  <c r="K97" i="1" s="1"/>
  <c r="D98" i="1"/>
  <c r="D99" i="1"/>
  <c r="D100" i="1"/>
  <c r="K100" i="1" s="1"/>
  <c r="D101" i="1"/>
  <c r="K101" i="1" s="1"/>
  <c r="D102" i="1"/>
  <c r="K102" i="1" s="1"/>
  <c r="D103" i="1"/>
  <c r="K103" i="1" s="1"/>
  <c r="D104" i="1"/>
  <c r="K104" i="1" s="1"/>
  <c r="D105" i="1"/>
  <c r="K105" i="1" s="1"/>
  <c r="D106" i="1"/>
  <c r="D107" i="1"/>
  <c r="D108" i="1"/>
  <c r="K108" i="1" s="1"/>
  <c r="D109" i="1"/>
  <c r="K109" i="1" s="1"/>
  <c r="D110" i="1"/>
  <c r="K110" i="1" s="1"/>
  <c r="D111" i="1"/>
  <c r="K111" i="1" s="1"/>
  <c r="D112" i="1"/>
  <c r="K112" i="1" s="1"/>
  <c r="D113" i="1"/>
  <c r="K113" i="1" s="1"/>
  <c r="D114" i="1"/>
  <c r="D115" i="1"/>
  <c r="D116" i="1"/>
  <c r="K116" i="1" s="1"/>
  <c r="D117" i="1"/>
  <c r="K117" i="1" s="1"/>
  <c r="D118" i="1"/>
  <c r="K118" i="1" s="1"/>
  <c r="D119" i="1"/>
  <c r="K119" i="1" s="1"/>
  <c r="D120" i="1"/>
  <c r="K120" i="1" s="1"/>
  <c r="D121" i="1"/>
  <c r="K121" i="1" s="1"/>
  <c r="D122" i="1"/>
  <c r="D123" i="1"/>
  <c r="D124" i="1"/>
  <c r="K124" i="1" s="1"/>
  <c r="D125" i="1"/>
  <c r="K125" i="1" s="1"/>
  <c r="D126" i="1"/>
  <c r="K126" i="1" s="1"/>
  <c r="D127" i="1"/>
  <c r="K127" i="1" s="1"/>
  <c r="D128" i="1"/>
  <c r="K128" i="1" s="1"/>
  <c r="D129" i="1"/>
  <c r="K129" i="1" s="1"/>
  <c r="D130" i="1"/>
  <c r="D131" i="1"/>
  <c r="D132" i="1"/>
  <c r="K132" i="1" s="1"/>
  <c r="D133" i="1"/>
  <c r="K133" i="1" s="1"/>
  <c r="D134" i="1"/>
  <c r="K134" i="1" s="1"/>
  <c r="D135" i="1"/>
  <c r="K135" i="1" s="1"/>
  <c r="D136" i="1"/>
  <c r="K136" i="1" s="1"/>
  <c r="D137" i="1"/>
  <c r="K137" i="1" s="1"/>
  <c r="D138" i="1"/>
  <c r="D139" i="1"/>
  <c r="D140" i="1"/>
  <c r="K140" i="1" s="1"/>
  <c r="D141" i="1"/>
  <c r="K141" i="1" s="1"/>
  <c r="D142" i="1"/>
  <c r="K142" i="1" s="1"/>
  <c r="D143" i="1"/>
  <c r="K143" i="1" s="1"/>
  <c r="D144" i="1"/>
  <c r="K144" i="1" s="1"/>
  <c r="D145" i="1"/>
  <c r="K145" i="1" s="1"/>
  <c r="D146" i="1"/>
  <c r="D147" i="1"/>
  <c r="D148" i="1"/>
  <c r="K148" i="1" s="1"/>
  <c r="D149" i="1"/>
  <c r="K149" i="1" s="1"/>
  <c r="D150" i="1"/>
  <c r="K150" i="1" s="1"/>
  <c r="D151" i="1"/>
  <c r="K151" i="1" s="1"/>
  <c r="D152" i="1"/>
  <c r="K152" i="1" s="1"/>
  <c r="D153" i="1"/>
  <c r="K153" i="1" s="1"/>
  <c r="D154" i="1"/>
  <c r="D155" i="1"/>
  <c r="D156" i="1"/>
  <c r="K156" i="1" s="1"/>
  <c r="D157" i="1"/>
  <c r="K157" i="1" s="1"/>
  <c r="D158" i="1"/>
  <c r="K158" i="1" s="1"/>
  <c r="D159" i="1"/>
  <c r="K159" i="1" s="1"/>
  <c r="D160" i="1"/>
  <c r="K160" i="1" s="1"/>
  <c r="D161" i="1"/>
  <c r="K161" i="1" s="1"/>
  <c r="D162" i="1"/>
  <c r="D163" i="1"/>
  <c r="D164" i="1"/>
  <c r="K164" i="1" s="1"/>
  <c r="D165" i="1"/>
  <c r="K165" i="1" s="1"/>
  <c r="D166" i="1"/>
  <c r="K166" i="1" s="1"/>
  <c r="D167" i="1"/>
  <c r="K167" i="1" s="1"/>
  <c r="D168" i="1"/>
  <c r="K168" i="1" s="1"/>
  <c r="D169" i="1"/>
  <c r="K169" i="1" s="1"/>
  <c r="D170" i="1"/>
  <c r="D171" i="1"/>
  <c r="D172" i="1"/>
  <c r="K172" i="1" s="1"/>
  <c r="D173" i="1"/>
  <c r="K173" i="1" s="1"/>
  <c r="D174" i="1"/>
  <c r="K174" i="1" s="1"/>
  <c r="D175" i="1"/>
  <c r="K175" i="1" s="1"/>
  <c r="D176" i="1"/>
  <c r="K176" i="1" s="1"/>
  <c r="D177" i="1"/>
  <c r="K177" i="1" s="1"/>
  <c r="D178" i="1"/>
  <c r="D179" i="1"/>
  <c r="D180" i="1"/>
  <c r="K180" i="1" s="1"/>
  <c r="D181" i="1"/>
  <c r="K181" i="1" s="1"/>
  <c r="D182" i="1"/>
  <c r="K182" i="1" s="1"/>
  <c r="D183" i="1"/>
  <c r="K183" i="1" s="1"/>
  <c r="F5" i="1"/>
  <c r="D5" i="1"/>
  <c r="U157" i="1" l="1"/>
  <c r="AK157" i="1" s="1"/>
  <c r="AG157" i="1"/>
  <c r="AN157" i="1" s="1"/>
  <c r="AC157" i="1"/>
  <c r="AM157" i="1" s="1"/>
  <c r="Y157" i="1"/>
  <c r="AL157" i="1" s="1"/>
  <c r="U125" i="1"/>
  <c r="AK125" i="1" s="1"/>
  <c r="AG125" i="1"/>
  <c r="AN125" i="1" s="1"/>
  <c r="AC125" i="1"/>
  <c r="AM125" i="1" s="1"/>
  <c r="Y125" i="1"/>
  <c r="AL125" i="1" s="1"/>
  <c r="Y93" i="1"/>
  <c r="AL93" i="1" s="1"/>
  <c r="U93" i="1"/>
  <c r="AK93" i="1" s="1"/>
  <c r="AG93" i="1"/>
  <c r="AN93" i="1" s="1"/>
  <c r="AC93" i="1"/>
  <c r="AM93" i="1" s="1"/>
  <c r="Y69" i="1"/>
  <c r="AL69" i="1" s="1"/>
  <c r="U69" i="1"/>
  <c r="AK69" i="1" s="1"/>
  <c r="AG69" i="1"/>
  <c r="AN69" i="1" s="1"/>
  <c r="AC69" i="1"/>
  <c r="AM69" i="1" s="1"/>
  <c r="Y37" i="1"/>
  <c r="AL37" i="1" s="1"/>
  <c r="U37" i="1"/>
  <c r="AK37" i="1" s="1"/>
  <c r="AG37" i="1"/>
  <c r="AN37" i="1" s="1"/>
  <c r="AC37" i="1"/>
  <c r="AM37" i="1" s="1"/>
  <c r="Y21" i="1"/>
  <c r="AL21" i="1" s="1"/>
  <c r="U21" i="1"/>
  <c r="AK21" i="1" s="1"/>
  <c r="AG21" i="1"/>
  <c r="AN21" i="1" s="1"/>
  <c r="AC21" i="1"/>
  <c r="AM21" i="1" s="1"/>
  <c r="U180" i="1"/>
  <c r="AK180" i="1" s="1"/>
  <c r="AG180" i="1"/>
  <c r="AN180" i="1" s="1"/>
  <c r="AC180" i="1"/>
  <c r="AM180" i="1" s="1"/>
  <c r="Y180" i="1"/>
  <c r="AL180" i="1" s="1"/>
  <c r="U172" i="1"/>
  <c r="AK172" i="1" s="1"/>
  <c r="AG172" i="1"/>
  <c r="AN172" i="1" s="1"/>
  <c r="AC172" i="1"/>
  <c r="AM172" i="1" s="1"/>
  <c r="Y172" i="1"/>
  <c r="AL172" i="1" s="1"/>
  <c r="U164" i="1"/>
  <c r="AK164" i="1" s="1"/>
  <c r="AG164" i="1"/>
  <c r="AN164" i="1" s="1"/>
  <c r="AC164" i="1"/>
  <c r="AM164" i="1" s="1"/>
  <c r="Y164" i="1"/>
  <c r="AL164" i="1" s="1"/>
  <c r="U156" i="1"/>
  <c r="AK156" i="1" s="1"/>
  <c r="AG156" i="1"/>
  <c r="AN156" i="1" s="1"/>
  <c r="AC156" i="1"/>
  <c r="AM156" i="1" s="1"/>
  <c r="Y156" i="1"/>
  <c r="AL156" i="1" s="1"/>
  <c r="U148" i="1"/>
  <c r="AK148" i="1" s="1"/>
  <c r="AG148" i="1"/>
  <c r="AN148" i="1" s="1"/>
  <c r="AC148" i="1"/>
  <c r="AM148" i="1" s="1"/>
  <c r="Y148" i="1"/>
  <c r="AL148" i="1" s="1"/>
  <c r="U140" i="1"/>
  <c r="AK140" i="1" s="1"/>
  <c r="AG140" i="1"/>
  <c r="AN140" i="1" s="1"/>
  <c r="AC140" i="1"/>
  <c r="AM140" i="1" s="1"/>
  <c r="Y140" i="1"/>
  <c r="AL140" i="1" s="1"/>
  <c r="U132" i="1"/>
  <c r="AK132" i="1" s="1"/>
  <c r="AG132" i="1"/>
  <c r="AN132" i="1" s="1"/>
  <c r="AC132" i="1"/>
  <c r="AM132" i="1" s="1"/>
  <c r="Y132" i="1"/>
  <c r="AL132" i="1" s="1"/>
  <c r="U124" i="1"/>
  <c r="AK124" i="1" s="1"/>
  <c r="AG124" i="1"/>
  <c r="AN124" i="1" s="1"/>
  <c r="AC124" i="1"/>
  <c r="AM124" i="1" s="1"/>
  <c r="Y124" i="1"/>
  <c r="AL124" i="1" s="1"/>
  <c r="U116" i="1"/>
  <c r="AK116" i="1" s="1"/>
  <c r="AG116" i="1"/>
  <c r="AN116" i="1" s="1"/>
  <c r="AC116" i="1"/>
  <c r="AM116" i="1" s="1"/>
  <c r="Y116" i="1"/>
  <c r="AL116" i="1" s="1"/>
  <c r="U108" i="1"/>
  <c r="AK108" i="1" s="1"/>
  <c r="AG108" i="1"/>
  <c r="AN108" i="1" s="1"/>
  <c r="AC108" i="1"/>
  <c r="AM108" i="1" s="1"/>
  <c r="Y108" i="1"/>
  <c r="AL108" i="1" s="1"/>
  <c r="U100" i="1"/>
  <c r="AK100" i="1" s="1"/>
  <c r="X43" i="10" s="1"/>
  <c r="AG100" i="1"/>
  <c r="AN100" i="1" s="1"/>
  <c r="AC100" i="1"/>
  <c r="AM100" i="1" s="1"/>
  <c r="Y100" i="1"/>
  <c r="AL100" i="1" s="1"/>
  <c r="U92" i="1"/>
  <c r="AK92" i="1" s="1"/>
  <c r="AG92" i="1"/>
  <c r="AN92" i="1" s="1"/>
  <c r="AC92" i="1"/>
  <c r="AM92" i="1" s="1"/>
  <c r="Y92" i="1"/>
  <c r="AL92" i="1" s="1"/>
  <c r="U84" i="1"/>
  <c r="AK84" i="1" s="1"/>
  <c r="AG84" i="1"/>
  <c r="AN84" i="1" s="1"/>
  <c r="AC84" i="1"/>
  <c r="AM84" i="1" s="1"/>
  <c r="Y84" i="1"/>
  <c r="AL84" i="1" s="1"/>
  <c r="U76" i="1"/>
  <c r="AK76" i="1" s="1"/>
  <c r="AG76" i="1"/>
  <c r="AN76" i="1" s="1"/>
  <c r="AC76" i="1"/>
  <c r="AM76" i="1" s="1"/>
  <c r="Y76" i="1"/>
  <c r="AL76" i="1" s="1"/>
  <c r="U68" i="1"/>
  <c r="AK68" i="1" s="1"/>
  <c r="AG68" i="1"/>
  <c r="AN68" i="1" s="1"/>
  <c r="AC68" i="1"/>
  <c r="AM68" i="1" s="1"/>
  <c r="Y68" i="1"/>
  <c r="AL68" i="1" s="1"/>
  <c r="U60" i="1"/>
  <c r="AK60" i="1" s="1"/>
  <c r="AG60" i="1"/>
  <c r="AN60" i="1" s="1"/>
  <c r="AC60" i="1"/>
  <c r="AM60" i="1" s="1"/>
  <c r="Y60" i="1"/>
  <c r="AL60" i="1" s="1"/>
  <c r="U52" i="1"/>
  <c r="AK52" i="1" s="1"/>
  <c r="AG52" i="1"/>
  <c r="AN52" i="1" s="1"/>
  <c r="AC52" i="1"/>
  <c r="AM52" i="1" s="1"/>
  <c r="Y52" i="1"/>
  <c r="AL52" i="1" s="1"/>
  <c r="U44" i="1"/>
  <c r="AK44" i="1" s="1"/>
  <c r="AG44" i="1"/>
  <c r="AN44" i="1" s="1"/>
  <c r="AC44" i="1"/>
  <c r="AM44" i="1" s="1"/>
  <c r="Y44" i="1"/>
  <c r="AL44" i="1" s="1"/>
  <c r="U36" i="1"/>
  <c r="AK36" i="1" s="1"/>
  <c r="AG36" i="1"/>
  <c r="AN36" i="1" s="1"/>
  <c r="AC36" i="1"/>
  <c r="AM36" i="1" s="1"/>
  <c r="Y36" i="1"/>
  <c r="AL36" i="1" s="1"/>
  <c r="U28" i="1"/>
  <c r="AK28" i="1" s="1"/>
  <c r="AG28" i="1"/>
  <c r="AN28" i="1" s="1"/>
  <c r="AC28" i="1"/>
  <c r="AM28" i="1" s="1"/>
  <c r="Y28" i="1"/>
  <c r="AL28" i="1" s="1"/>
  <c r="U20" i="1"/>
  <c r="AK20" i="1" s="1"/>
  <c r="AG20" i="1"/>
  <c r="AN20" i="1" s="1"/>
  <c r="AC20" i="1"/>
  <c r="AM20" i="1" s="1"/>
  <c r="Y20" i="1"/>
  <c r="AL20" i="1" s="1"/>
  <c r="U12" i="1"/>
  <c r="AK12" i="1" s="1"/>
  <c r="AG12" i="1"/>
  <c r="AN12" i="1" s="1"/>
  <c r="AC12" i="1"/>
  <c r="AM12" i="1" s="1"/>
  <c r="Y12" i="1"/>
  <c r="AL12" i="1" s="1"/>
  <c r="AG177" i="1"/>
  <c r="AN177" i="1" s="1"/>
  <c r="AC177" i="1"/>
  <c r="AM177" i="1" s="1"/>
  <c r="U177" i="1"/>
  <c r="AK177" i="1" s="1"/>
  <c r="Y177" i="1"/>
  <c r="AL177" i="1" s="1"/>
  <c r="AG49" i="1"/>
  <c r="AN49" i="1" s="1"/>
  <c r="AC49" i="1"/>
  <c r="AM49" i="1" s="1"/>
  <c r="U49" i="1"/>
  <c r="AK49" i="1" s="1"/>
  <c r="Y49" i="1"/>
  <c r="AL49" i="1" s="1"/>
  <c r="AG17" i="1"/>
  <c r="AN17" i="1" s="1"/>
  <c r="AC17" i="1"/>
  <c r="AM17" i="1" s="1"/>
  <c r="U17" i="1"/>
  <c r="AK17" i="1" s="1"/>
  <c r="Y17" i="1"/>
  <c r="AL17" i="1" s="1"/>
  <c r="U173" i="1"/>
  <c r="AK173" i="1" s="1"/>
  <c r="AG173" i="1"/>
  <c r="AN173" i="1" s="1"/>
  <c r="Y173" i="1"/>
  <c r="AL173" i="1" s="1"/>
  <c r="AC173" i="1"/>
  <c r="AM173" i="1" s="1"/>
  <c r="U141" i="1"/>
  <c r="AK141" i="1" s="1"/>
  <c r="AG141" i="1"/>
  <c r="AN141" i="1" s="1"/>
  <c r="AC141" i="1"/>
  <c r="AM141" i="1" s="1"/>
  <c r="Y141" i="1"/>
  <c r="AL141" i="1" s="1"/>
  <c r="Y109" i="1"/>
  <c r="AL109" i="1" s="1"/>
  <c r="U109" i="1"/>
  <c r="AK109" i="1" s="1"/>
  <c r="AG109" i="1"/>
  <c r="AN109" i="1" s="1"/>
  <c r="AC109" i="1"/>
  <c r="AM109" i="1" s="1"/>
  <c r="Y77" i="1"/>
  <c r="AL77" i="1" s="1"/>
  <c r="U77" i="1"/>
  <c r="AK77" i="1" s="1"/>
  <c r="AG77" i="1"/>
  <c r="AN77" i="1" s="1"/>
  <c r="AC77" i="1"/>
  <c r="AM77" i="1" s="1"/>
  <c r="Y45" i="1"/>
  <c r="AL45" i="1" s="1"/>
  <c r="U45" i="1"/>
  <c r="AK45" i="1" s="1"/>
  <c r="AG45" i="1"/>
  <c r="AN45" i="1" s="1"/>
  <c r="AC45" i="1"/>
  <c r="AM45" i="1" s="1"/>
  <c r="Y29" i="1"/>
  <c r="AL29" i="1" s="1"/>
  <c r="U29" i="1"/>
  <c r="AK29" i="1" s="1"/>
  <c r="AG29" i="1"/>
  <c r="AN29" i="1" s="1"/>
  <c r="AC29" i="1"/>
  <c r="AM29" i="1" s="1"/>
  <c r="AG169" i="1"/>
  <c r="AN169" i="1" s="1"/>
  <c r="AC169" i="1"/>
  <c r="AM169" i="1" s="1"/>
  <c r="U169" i="1"/>
  <c r="AK169" i="1" s="1"/>
  <c r="Y169" i="1"/>
  <c r="AL169" i="1" s="1"/>
  <c r="AG137" i="1"/>
  <c r="AN137" i="1" s="1"/>
  <c r="AC137" i="1"/>
  <c r="AM137" i="1" s="1"/>
  <c r="U137" i="1"/>
  <c r="AK137" i="1" s="1"/>
  <c r="Y137" i="1"/>
  <c r="AL137" i="1" s="1"/>
  <c r="AG105" i="1"/>
  <c r="AN105" i="1" s="1"/>
  <c r="AC105" i="1"/>
  <c r="AM105" i="1" s="1"/>
  <c r="U105" i="1"/>
  <c r="AK105" i="1" s="1"/>
  <c r="Y105" i="1"/>
  <c r="AL105" i="1" s="1"/>
  <c r="AG81" i="1"/>
  <c r="AN81" i="1" s="1"/>
  <c r="AC81" i="1"/>
  <c r="AM81" i="1" s="1"/>
  <c r="U81" i="1"/>
  <c r="AK81" i="1" s="1"/>
  <c r="Y81" i="1"/>
  <c r="AL81" i="1" s="1"/>
  <c r="AG65" i="1"/>
  <c r="AN65" i="1" s="1"/>
  <c r="AC65" i="1"/>
  <c r="AM65" i="1" s="1"/>
  <c r="U65" i="1"/>
  <c r="AK65" i="1" s="1"/>
  <c r="Y65" i="1"/>
  <c r="AL65" i="1" s="1"/>
  <c r="AG33" i="1"/>
  <c r="AN33" i="1" s="1"/>
  <c r="AC33" i="1"/>
  <c r="AM33" i="1" s="1"/>
  <c r="U33" i="1"/>
  <c r="AK33" i="1" s="1"/>
  <c r="Y33" i="1"/>
  <c r="AL33" i="1" s="1"/>
  <c r="AC176" i="1"/>
  <c r="AM176" i="1" s="1"/>
  <c r="U176" i="1"/>
  <c r="AK176" i="1" s="1"/>
  <c r="Y176" i="1"/>
  <c r="AL176" i="1" s="1"/>
  <c r="AG176" i="1"/>
  <c r="AN176" i="1" s="1"/>
  <c r="AC168" i="1"/>
  <c r="AM168" i="1" s="1"/>
  <c r="U168" i="1"/>
  <c r="AK168" i="1" s="1"/>
  <c r="AG168" i="1"/>
  <c r="AN168" i="1" s="1"/>
  <c r="Y168" i="1"/>
  <c r="AL168" i="1" s="1"/>
  <c r="AC160" i="1"/>
  <c r="AM160" i="1" s="1"/>
  <c r="U160" i="1"/>
  <c r="AK160" i="1" s="1"/>
  <c r="Y160" i="1"/>
  <c r="AL160" i="1" s="1"/>
  <c r="AG160" i="1"/>
  <c r="AN160" i="1" s="1"/>
  <c r="AC152" i="1"/>
  <c r="AM152" i="1" s="1"/>
  <c r="U152" i="1"/>
  <c r="AK152" i="1" s="1"/>
  <c r="Y152" i="1"/>
  <c r="AL152" i="1" s="1"/>
  <c r="AG152" i="1"/>
  <c r="AN152" i="1" s="1"/>
  <c r="AC144" i="1"/>
  <c r="AM144" i="1" s="1"/>
  <c r="U144" i="1"/>
  <c r="AK144" i="1" s="1"/>
  <c r="Y144" i="1"/>
  <c r="AL144" i="1" s="1"/>
  <c r="AG144" i="1"/>
  <c r="AN144" i="1" s="1"/>
  <c r="AC136" i="1"/>
  <c r="AM136" i="1" s="1"/>
  <c r="U136" i="1"/>
  <c r="AK136" i="1" s="1"/>
  <c r="AG136" i="1"/>
  <c r="AN136" i="1" s="1"/>
  <c r="Y136" i="1"/>
  <c r="AL136" i="1" s="1"/>
  <c r="AC128" i="1"/>
  <c r="AM128" i="1" s="1"/>
  <c r="U128" i="1"/>
  <c r="AK128" i="1" s="1"/>
  <c r="Y128" i="1"/>
  <c r="AL128" i="1" s="1"/>
  <c r="AG128" i="1"/>
  <c r="AN128" i="1" s="1"/>
  <c r="AC120" i="1"/>
  <c r="AM120" i="1" s="1"/>
  <c r="U120" i="1"/>
  <c r="AK120" i="1" s="1"/>
  <c r="Y120" i="1"/>
  <c r="AL120" i="1" s="1"/>
  <c r="AG120" i="1"/>
  <c r="AN120" i="1" s="1"/>
  <c r="AC112" i="1"/>
  <c r="AM112" i="1" s="1"/>
  <c r="U112" i="1"/>
  <c r="AK112" i="1" s="1"/>
  <c r="Y112" i="1"/>
  <c r="AL112" i="1" s="1"/>
  <c r="AG112" i="1"/>
  <c r="AN112" i="1" s="1"/>
  <c r="AC104" i="1"/>
  <c r="AM104" i="1" s="1"/>
  <c r="U104" i="1"/>
  <c r="AK104" i="1" s="1"/>
  <c r="AG104" i="1"/>
  <c r="AN104" i="1" s="1"/>
  <c r="Y104" i="1"/>
  <c r="AL104" i="1" s="1"/>
  <c r="AC96" i="1"/>
  <c r="AM96" i="1" s="1"/>
  <c r="U96" i="1"/>
  <c r="AK96" i="1" s="1"/>
  <c r="Y96" i="1"/>
  <c r="AL96" i="1" s="1"/>
  <c r="AG96" i="1"/>
  <c r="AN96" i="1" s="1"/>
  <c r="AC88" i="1"/>
  <c r="AM88" i="1" s="1"/>
  <c r="U88" i="1"/>
  <c r="AK88" i="1" s="1"/>
  <c r="AG88" i="1"/>
  <c r="AN88" i="1" s="1"/>
  <c r="Y88" i="1"/>
  <c r="AL88" i="1" s="1"/>
  <c r="AC80" i="1"/>
  <c r="AM80" i="1" s="1"/>
  <c r="U80" i="1"/>
  <c r="AK80" i="1" s="1"/>
  <c r="Y80" i="1"/>
  <c r="AL80" i="1" s="1"/>
  <c r="AG80" i="1"/>
  <c r="AN80" i="1" s="1"/>
  <c r="AC72" i="1"/>
  <c r="AM72" i="1" s="1"/>
  <c r="U72" i="1"/>
  <c r="AK72" i="1" s="1"/>
  <c r="AG72" i="1"/>
  <c r="AN72" i="1" s="1"/>
  <c r="Y72" i="1"/>
  <c r="AL72" i="1" s="1"/>
  <c r="AC64" i="1"/>
  <c r="AM64" i="1" s="1"/>
  <c r="U64" i="1"/>
  <c r="AK64" i="1" s="1"/>
  <c r="Y64" i="1"/>
  <c r="AL64" i="1" s="1"/>
  <c r="AG64" i="1"/>
  <c r="AN64" i="1" s="1"/>
  <c r="AC56" i="1"/>
  <c r="AM56" i="1" s="1"/>
  <c r="U56" i="1"/>
  <c r="AK56" i="1" s="1"/>
  <c r="AG56" i="1"/>
  <c r="AN56" i="1" s="1"/>
  <c r="Y56" i="1"/>
  <c r="AL56" i="1" s="1"/>
  <c r="AC48" i="1"/>
  <c r="AM48" i="1" s="1"/>
  <c r="U48" i="1"/>
  <c r="AK48" i="1" s="1"/>
  <c r="Y48" i="1"/>
  <c r="AL48" i="1" s="1"/>
  <c r="AG48" i="1"/>
  <c r="AN48" i="1" s="1"/>
  <c r="AC40" i="1"/>
  <c r="AM40" i="1" s="1"/>
  <c r="U40" i="1"/>
  <c r="AK40" i="1" s="1"/>
  <c r="AG40" i="1"/>
  <c r="AN40" i="1" s="1"/>
  <c r="Y40" i="1"/>
  <c r="AL40" i="1" s="1"/>
  <c r="AC32" i="1"/>
  <c r="AM32" i="1" s="1"/>
  <c r="U32" i="1"/>
  <c r="AK32" i="1" s="1"/>
  <c r="Y32" i="1"/>
  <c r="AL32" i="1" s="1"/>
  <c r="AG32" i="1"/>
  <c r="AN32" i="1" s="1"/>
  <c r="AC24" i="1"/>
  <c r="AM24" i="1" s="1"/>
  <c r="U24" i="1"/>
  <c r="AK24" i="1" s="1"/>
  <c r="AG24" i="1"/>
  <c r="AN24" i="1" s="1"/>
  <c r="Y24" i="1"/>
  <c r="AL24" i="1" s="1"/>
  <c r="AC16" i="1"/>
  <c r="AM16" i="1" s="1"/>
  <c r="U16" i="1"/>
  <c r="AK16" i="1" s="1"/>
  <c r="Y16" i="1"/>
  <c r="AL16" i="1" s="1"/>
  <c r="AG16" i="1"/>
  <c r="AN16" i="1" s="1"/>
  <c r="AC8" i="1"/>
  <c r="AM8" i="1" s="1"/>
  <c r="U8" i="1"/>
  <c r="AK8" i="1" s="1"/>
  <c r="AG8" i="1"/>
  <c r="AN8" i="1" s="1"/>
  <c r="Y8" i="1"/>
  <c r="AL8" i="1" s="1"/>
  <c r="U165" i="1"/>
  <c r="AK165" i="1" s="1"/>
  <c r="AG165" i="1"/>
  <c r="AN165" i="1" s="1"/>
  <c r="AC165" i="1"/>
  <c r="AM165" i="1" s="1"/>
  <c r="Y165" i="1"/>
  <c r="AL165" i="1" s="1"/>
  <c r="U133" i="1"/>
  <c r="AK133" i="1" s="1"/>
  <c r="AG133" i="1"/>
  <c r="AN133" i="1" s="1"/>
  <c r="AC133" i="1"/>
  <c r="AM133" i="1" s="1"/>
  <c r="Y133" i="1"/>
  <c r="AL133" i="1" s="1"/>
  <c r="Y101" i="1"/>
  <c r="AL101" i="1" s="1"/>
  <c r="U101" i="1"/>
  <c r="AK101" i="1" s="1"/>
  <c r="AG101" i="1"/>
  <c r="AN101" i="1" s="1"/>
  <c r="AC101" i="1"/>
  <c r="AM101" i="1" s="1"/>
  <c r="Y61" i="1"/>
  <c r="AL61" i="1" s="1"/>
  <c r="U61" i="1"/>
  <c r="AK61" i="1" s="1"/>
  <c r="AG61" i="1"/>
  <c r="AN61" i="1" s="1"/>
  <c r="AC61" i="1"/>
  <c r="AM61" i="1" s="1"/>
  <c r="AG161" i="1"/>
  <c r="AN161" i="1" s="1"/>
  <c r="AC161" i="1"/>
  <c r="AM161" i="1" s="1"/>
  <c r="U161" i="1"/>
  <c r="AK161" i="1" s="1"/>
  <c r="Y161" i="1"/>
  <c r="AL161" i="1" s="1"/>
  <c r="AG129" i="1"/>
  <c r="AN129" i="1" s="1"/>
  <c r="AC129" i="1"/>
  <c r="AM129" i="1" s="1"/>
  <c r="U129" i="1"/>
  <c r="AK129" i="1" s="1"/>
  <c r="Y2" i="10" s="1"/>
  <c r="Y129" i="1"/>
  <c r="AL129" i="1" s="1"/>
  <c r="AG113" i="1"/>
  <c r="AN113" i="1" s="1"/>
  <c r="AC113" i="1"/>
  <c r="AM113" i="1" s="1"/>
  <c r="U113" i="1"/>
  <c r="AK113" i="1" s="1"/>
  <c r="Y113" i="1"/>
  <c r="AL113" i="1" s="1"/>
  <c r="AG89" i="1"/>
  <c r="AN89" i="1" s="1"/>
  <c r="AC89" i="1"/>
  <c r="AM89" i="1" s="1"/>
  <c r="U89" i="1"/>
  <c r="AK89" i="1" s="1"/>
  <c r="Y89" i="1"/>
  <c r="AL89" i="1" s="1"/>
  <c r="AG57" i="1"/>
  <c r="AN57" i="1" s="1"/>
  <c r="AC57" i="1"/>
  <c r="AM57" i="1" s="1"/>
  <c r="U57" i="1"/>
  <c r="AK57" i="1" s="1"/>
  <c r="Y57" i="1"/>
  <c r="AL57" i="1" s="1"/>
  <c r="AG25" i="1"/>
  <c r="AN25" i="1" s="1"/>
  <c r="AC25" i="1"/>
  <c r="AM25" i="1" s="1"/>
  <c r="U25" i="1"/>
  <c r="AK25" i="1" s="1"/>
  <c r="Y25" i="1"/>
  <c r="AL25" i="1" s="1"/>
  <c r="AC183" i="1"/>
  <c r="AM183" i="1" s="1"/>
  <c r="U183" i="1"/>
  <c r="AK183" i="1" s="1"/>
  <c r="Y183" i="1"/>
  <c r="AL183" i="1" s="1"/>
  <c r="AG183" i="1"/>
  <c r="AN183" i="1" s="1"/>
  <c r="AC175" i="1"/>
  <c r="AM175" i="1" s="1"/>
  <c r="U175" i="1"/>
  <c r="AK175" i="1" s="1"/>
  <c r="Y175" i="1"/>
  <c r="AL175" i="1" s="1"/>
  <c r="AG175" i="1"/>
  <c r="AN175" i="1" s="1"/>
  <c r="AC167" i="1"/>
  <c r="AM167" i="1" s="1"/>
  <c r="U167" i="1"/>
  <c r="AK167" i="1" s="1"/>
  <c r="Y167" i="1"/>
  <c r="AL167" i="1" s="1"/>
  <c r="AG167" i="1"/>
  <c r="AN167" i="1" s="1"/>
  <c r="AC159" i="1"/>
  <c r="AM159" i="1" s="1"/>
  <c r="U159" i="1"/>
  <c r="AK159" i="1" s="1"/>
  <c r="Y159" i="1"/>
  <c r="AL159" i="1" s="1"/>
  <c r="AG159" i="1"/>
  <c r="AN159" i="1" s="1"/>
  <c r="AC151" i="1"/>
  <c r="AM151" i="1" s="1"/>
  <c r="U151" i="1"/>
  <c r="AK151" i="1" s="1"/>
  <c r="Y151" i="1"/>
  <c r="AL151" i="1" s="1"/>
  <c r="AG151" i="1"/>
  <c r="AN151" i="1" s="1"/>
  <c r="AC143" i="1"/>
  <c r="AM143" i="1" s="1"/>
  <c r="U143" i="1"/>
  <c r="AK143" i="1" s="1"/>
  <c r="Y143" i="1"/>
  <c r="AL143" i="1" s="1"/>
  <c r="AG143" i="1"/>
  <c r="AN143" i="1" s="1"/>
  <c r="AC135" i="1"/>
  <c r="AM135" i="1" s="1"/>
  <c r="U135" i="1"/>
  <c r="AK135" i="1" s="1"/>
  <c r="Y135" i="1"/>
  <c r="AL135" i="1" s="1"/>
  <c r="AG135" i="1"/>
  <c r="AN135" i="1" s="1"/>
  <c r="AC127" i="1"/>
  <c r="AM127" i="1" s="1"/>
  <c r="U127" i="1"/>
  <c r="AK127" i="1" s="1"/>
  <c r="Y127" i="1"/>
  <c r="AL127" i="1" s="1"/>
  <c r="AG127" i="1"/>
  <c r="AN127" i="1" s="1"/>
  <c r="AC119" i="1"/>
  <c r="AM119" i="1" s="1"/>
  <c r="U119" i="1"/>
  <c r="AK119" i="1" s="1"/>
  <c r="AG119" i="1"/>
  <c r="AN119" i="1" s="1"/>
  <c r="Y119" i="1"/>
  <c r="AL119" i="1" s="1"/>
  <c r="AC111" i="1"/>
  <c r="AM111" i="1" s="1"/>
  <c r="Y111" i="1"/>
  <c r="AL111" i="1" s="1"/>
  <c r="U111" i="1"/>
  <c r="AK111" i="1" s="1"/>
  <c r="AG111" i="1"/>
  <c r="AN111" i="1" s="1"/>
  <c r="AC103" i="1"/>
  <c r="AM103" i="1" s="1"/>
  <c r="Y103" i="1"/>
  <c r="AL103" i="1" s="1"/>
  <c r="U103" i="1"/>
  <c r="AK103" i="1" s="1"/>
  <c r="AG103" i="1"/>
  <c r="AN103" i="1" s="1"/>
  <c r="AC95" i="1"/>
  <c r="AM95" i="1" s="1"/>
  <c r="Y95" i="1"/>
  <c r="AL95" i="1" s="1"/>
  <c r="U95" i="1"/>
  <c r="AK95" i="1" s="1"/>
  <c r="AG95" i="1"/>
  <c r="AN95" i="1" s="1"/>
  <c r="AC87" i="1"/>
  <c r="AM87" i="1" s="1"/>
  <c r="Y87" i="1"/>
  <c r="AL87" i="1" s="1"/>
  <c r="U87" i="1"/>
  <c r="AK87" i="1" s="1"/>
  <c r="AG87" i="1"/>
  <c r="AN87" i="1" s="1"/>
  <c r="AC79" i="1"/>
  <c r="AM79" i="1" s="1"/>
  <c r="Y79" i="1"/>
  <c r="AL79" i="1" s="1"/>
  <c r="U79" i="1"/>
  <c r="AK79" i="1" s="1"/>
  <c r="AG79" i="1"/>
  <c r="AN79" i="1" s="1"/>
  <c r="AC71" i="1"/>
  <c r="AM71" i="1" s="1"/>
  <c r="Y71" i="1"/>
  <c r="AL71" i="1" s="1"/>
  <c r="U71" i="1"/>
  <c r="AK71" i="1" s="1"/>
  <c r="AG71" i="1"/>
  <c r="AN71" i="1" s="1"/>
  <c r="AC63" i="1"/>
  <c r="AM63" i="1" s="1"/>
  <c r="Y63" i="1"/>
  <c r="AL63" i="1" s="1"/>
  <c r="U63" i="1"/>
  <c r="AK63" i="1" s="1"/>
  <c r="AG63" i="1"/>
  <c r="AN63" i="1" s="1"/>
  <c r="AC55" i="1"/>
  <c r="AM55" i="1" s="1"/>
  <c r="Y55" i="1"/>
  <c r="AL55" i="1" s="1"/>
  <c r="U55" i="1"/>
  <c r="AK55" i="1" s="1"/>
  <c r="AG55" i="1"/>
  <c r="AN55" i="1" s="1"/>
  <c r="AC47" i="1"/>
  <c r="AM47" i="1" s="1"/>
  <c r="Y47" i="1"/>
  <c r="AL47" i="1" s="1"/>
  <c r="U47" i="1"/>
  <c r="AK47" i="1" s="1"/>
  <c r="AG47" i="1"/>
  <c r="AN47" i="1" s="1"/>
  <c r="AC39" i="1"/>
  <c r="AM39" i="1" s="1"/>
  <c r="Y39" i="1"/>
  <c r="AL39" i="1" s="1"/>
  <c r="U39" i="1"/>
  <c r="AK39" i="1" s="1"/>
  <c r="AG39" i="1"/>
  <c r="AN39" i="1" s="1"/>
  <c r="AC31" i="1"/>
  <c r="AM31" i="1" s="1"/>
  <c r="Y31" i="1"/>
  <c r="AL31" i="1" s="1"/>
  <c r="U31" i="1"/>
  <c r="AK31" i="1" s="1"/>
  <c r="AG31" i="1"/>
  <c r="AN31" i="1" s="1"/>
  <c r="AC23" i="1"/>
  <c r="AM23" i="1" s="1"/>
  <c r="Y23" i="1"/>
  <c r="AL23" i="1" s="1"/>
  <c r="U23" i="1"/>
  <c r="AK23" i="1" s="1"/>
  <c r="AG23" i="1"/>
  <c r="AN23" i="1" s="1"/>
  <c r="AC15" i="1"/>
  <c r="AM15" i="1" s="1"/>
  <c r="Y15" i="1"/>
  <c r="AL15" i="1" s="1"/>
  <c r="U15" i="1"/>
  <c r="AK15" i="1" s="1"/>
  <c r="AG15" i="1"/>
  <c r="AN15" i="1" s="1"/>
  <c r="AC7" i="1"/>
  <c r="AM7" i="1" s="1"/>
  <c r="Y7" i="1"/>
  <c r="AL7" i="1" s="1"/>
  <c r="U7" i="1"/>
  <c r="AK7" i="1" s="1"/>
  <c r="AG7" i="1"/>
  <c r="AN7" i="1" s="1"/>
  <c r="U181" i="1"/>
  <c r="AK181" i="1" s="1"/>
  <c r="AG181" i="1"/>
  <c r="AN181" i="1" s="1"/>
  <c r="AC181" i="1"/>
  <c r="AM181" i="1" s="1"/>
  <c r="Y181" i="1"/>
  <c r="AL181" i="1" s="1"/>
  <c r="U149" i="1"/>
  <c r="AK149" i="1" s="1"/>
  <c r="AG149" i="1"/>
  <c r="AN149" i="1" s="1"/>
  <c r="AC149" i="1"/>
  <c r="AM149" i="1" s="1"/>
  <c r="Y149" i="1"/>
  <c r="AL149" i="1" s="1"/>
  <c r="Y117" i="1"/>
  <c r="AL117" i="1" s="1"/>
  <c r="U117" i="1"/>
  <c r="AK117" i="1" s="1"/>
  <c r="AG117" i="1"/>
  <c r="AN117" i="1" s="1"/>
  <c r="AC117" i="1"/>
  <c r="AM117" i="1" s="1"/>
  <c r="Y85" i="1"/>
  <c r="AL85" i="1" s="1"/>
  <c r="U85" i="1"/>
  <c r="AK85" i="1" s="1"/>
  <c r="AG85" i="1"/>
  <c r="AN85" i="1" s="1"/>
  <c r="AC85" i="1"/>
  <c r="AM85" i="1" s="1"/>
  <c r="Y53" i="1"/>
  <c r="AL53" i="1" s="1"/>
  <c r="U53" i="1"/>
  <c r="AK53" i="1" s="1"/>
  <c r="AG53" i="1"/>
  <c r="AN53" i="1" s="1"/>
  <c r="AC53" i="1"/>
  <c r="AM53" i="1" s="1"/>
  <c r="Y13" i="1"/>
  <c r="AL13" i="1" s="1"/>
  <c r="U13" i="1"/>
  <c r="AK13" i="1" s="1"/>
  <c r="AG13" i="1"/>
  <c r="AN13" i="1" s="1"/>
  <c r="AC13" i="1"/>
  <c r="AM13" i="1" s="1"/>
  <c r="AG153" i="1"/>
  <c r="AN153" i="1" s="1"/>
  <c r="AC153" i="1"/>
  <c r="AM153" i="1" s="1"/>
  <c r="U153" i="1"/>
  <c r="AK153" i="1" s="1"/>
  <c r="Y153" i="1"/>
  <c r="AL153" i="1" s="1"/>
  <c r="AG145" i="1"/>
  <c r="AN145" i="1" s="1"/>
  <c r="AC145" i="1"/>
  <c r="AM145" i="1" s="1"/>
  <c r="U145" i="1"/>
  <c r="AK145" i="1" s="1"/>
  <c r="Y145" i="1"/>
  <c r="AL145" i="1" s="1"/>
  <c r="AG121" i="1"/>
  <c r="AN121" i="1" s="1"/>
  <c r="AC121" i="1"/>
  <c r="AM121" i="1" s="1"/>
  <c r="U121" i="1"/>
  <c r="AK121" i="1" s="1"/>
  <c r="Y121" i="1"/>
  <c r="AL121" i="1" s="1"/>
  <c r="AG97" i="1"/>
  <c r="AN97" i="1" s="1"/>
  <c r="AC97" i="1"/>
  <c r="AM97" i="1" s="1"/>
  <c r="U97" i="1"/>
  <c r="AK97" i="1" s="1"/>
  <c r="Y97" i="1"/>
  <c r="AL97" i="1" s="1"/>
  <c r="AG73" i="1"/>
  <c r="AN73" i="1" s="1"/>
  <c r="AC73" i="1"/>
  <c r="AM73" i="1" s="1"/>
  <c r="U73" i="1"/>
  <c r="AK73" i="1" s="1"/>
  <c r="Y73" i="1"/>
  <c r="AL73" i="1" s="1"/>
  <c r="AG41" i="1"/>
  <c r="AN41" i="1" s="1"/>
  <c r="AC41" i="1"/>
  <c r="AM41" i="1" s="1"/>
  <c r="U41" i="1"/>
  <c r="AK41" i="1" s="1"/>
  <c r="Y41" i="1"/>
  <c r="AL41" i="1" s="1"/>
  <c r="AG9" i="1"/>
  <c r="AN9" i="1" s="1"/>
  <c r="AC9" i="1"/>
  <c r="AM9" i="1" s="1"/>
  <c r="U9" i="1"/>
  <c r="AK9" i="1" s="1"/>
  <c r="Y9" i="1"/>
  <c r="AL9" i="1" s="1"/>
  <c r="U182" i="1"/>
  <c r="AK182" i="1" s="1"/>
  <c r="AG182" i="1"/>
  <c r="AN182" i="1" s="1"/>
  <c r="AC182" i="1"/>
  <c r="AM182" i="1" s="1"/>
  <c r="Y182" i="1"/>
  <c r="AL182" i="1" s="1"/>
  <c r="U174" i="1"/>
  <c r="AK174" i="1" s="1"/>
  <c r="AG174" i="1"/>
  <c r="AN174" i="1" s="1"/>
  <c r="AC174" i="1"/>
  <c r="AM174" i="1" s="1"/>
  <c r="Y174" i="1"/>
  <c r="AL174" i="1" s="1"/>
  <c r="U166" i="1"/>
  <c r="AK166" i="1" s="1"/>
  <c r="AG166" i="1"/>
  <c r="AN166" i="1" s="1"/>
  <c r="AC166" i="1"/>
  <c r="AM166" i="1" s="1"/>
  <c r="Y166" i="1"/>
  <c r="AL166" i="1" s="1"/>
  <c r="U158" i="1"/>
  <c r="AK158" i="1" s="1"/>
  <c r="AG158" i="1"/>
  <c r="AN158" i="1" s="1"/>
  <c r="AC158" i="1"/>
  <c r="AM158" i="1" s="1"/>
  <c r="Y158" i="1"/>
  <c r="AL158" i="1" s="1"/>
  <c r="U150" i="1"/>
  <c r="AK150" i="1" s="1"/>
  <c r="AG150" i="1"/>
  <c r="AN150" i="1" s="1"/>
  <c r="AC150" i="1"/>
  <c r="AM150" i="1" s="1"/>
  <c r="Y150" i="1"/>
  <c r="AL150" i="1" s="1"/>
  <c r="U142" i="1"/>
  <c r="AK142" i="1" s="1"/>
  <c r="AG142" i="1"/>
  <c r="AN142" i="1" s="1"/>
  <c r="AC142" i="1"/>
  <c r="AM142" i="1" s="1"/>
  <c r="Y142" i="1"/>
  <c r="AL142" i="1" s="1"/>
  <c r="Y134" i="1"/>
  <c r="AL134" i="1" s="1"/>
  <c r="U134" i="1"/>
  <c r="AK134" i="1" s="1"/>
  <c r="AG134" i="1"/>
  <c r="AN134" i="1" s="1"/>
  <c r="AC134" i="1"/>
  <c r="AM134" i="1" s="1"/>
  <c r="Y126" i="1"/>
  <c r="AL126" i="1" s="1"/>
  <c r="U126" i="1"/>
  <c r="AK126" i="1" s="1"/>
  <c r="AG126" i="1"/>
  <c r="AN126" i="1" s="1"/>
  <c r="AC126" i="1"/>
  <c r="AM126" i="1" s="1"/>
  <c r="Y118" i="1"/>
  <c r="AL118" i="1" s="1"/>
  <c r="U118" i="1"/>
  <c r="AK118" i="1" s="1"/>
  <c r="AG118" i="1"/>
  <c r="AN118" i="1" s="1"/>
  <c r="AC118" i="1"/>
  <c r="AM118" i="1" s="1"/>
  <c r="Y110" i="1"/>
  <c r="AL110" i="1" s="1"/>
  <c r="U110" i="1"/>
  <c r="AK110" i="1" s="1"/>
  <c r="AG110" i="1"/>
  <c r="AN110" i="1" s="1"/>
  <c r="AC110" i="1"/>
  <c r="AM110" i="1" s="1"/>
  <c r="Y102" i="1"/>
  <c r="AL102" i="1" s="1"/>
  <c r="U102" i="1"/>
  <c r="AK102" i="1" s="1"/>
  <c r="AG102" i="1"/>
  <c r="AN102" i="1" s="1"/>
  <c r="AC102" i="1"/>
  <c r="AM102" i="1" s="1"/>
  <c r="Y94" i="1"/>
  <c r="AL94" i="1" s="1"/>
  <c r="U94" i="1"/>
  <c r="AK94" i="1" s="1"/>
  <c r="AG94" i="1"/>
  <c r="AN94" i="1" s="1"/>
  <c r="AC94" i="1"/>
  <c r="AM94" i="1" s="1"/>
  <c r="Y86" i="1"/>
  <c r="AL86" i="1" s="1"/>
  <c r="U86" i="1"/>
  <c r="AK86" i="1" s="1"/>
  <c r="AG86" i="1"/>
  <c r="AN86" i="1" s="1"/>
  <c r="AC86" i="1"/>
  <c r="AM86" i="1" s="1"/>
  <c r="Y78" i="1"/>
  <c r="AL78" i="1" s="1"/>
  <c r="U78" i="1"/>
  <c r="AK78" i="1" s="1"/>
  <c r="AG78" i="1"/>
  <c r="AN78" i="1" s="1"/>
  <c r="AC78" i="1"/>
  <c r="AM78" i="1" s="1"/>
  <c r="Y70" i="1"/>
  <c r="AL70" i="1" s="1"/>
  <c r="U70" i="1"/>
  <c r="AK70" i="1" s="1"/>
  <c r="AG70" i="1"/>
  <c r="AN70" i="1" s="1"/>
  <c r="AC70" i="1"/>
  <c r="AM70" i="1" s="1"/>
  <c r="Y62" i="1"/>
  <c r="AL62" i="1" s="1"/>
  <c r="U62" i="1"/>
  <c r="AK62" i="1" s="1"/>
  <c r="AG62" i="1"/>
  <c r="AN62" i="1" s="1"/>
  <c r="AC62" i="1"/>
  <c r="AM62" i="1" s="1"/>
  <c r="Y54" i="1"/>
  <c r="AL54" i="1" s="1"/>
  <c r="U54" i="1"/>
  <c r="AK54" i="1" s="1"/>
  <c r="AG54" i="1"/>
  <c r="AN54" i="1" s="1"/>
  <c r="AC54" i="1"/>
  <c r="AM54" i="1" s="1"/>
  <c r="Y46" i="1"/>
  <c r="AL46" i="1" s="1"/>
  <c r="U46" i="1"/>
  <c r="AK46" i="1" s="1"/>
  <c r="AG46" i="1"/>
  <c r="AN46" i="1" s="1"/>
  <c r="AC46" i="1"/>
  <c r="AM46" i="1" s="1"/>
  <c r="Y38" i="1"/>
  <c r="AL38" i="1" s="1"/>
  <c r="U38" i="1"/>
  <c r="AK38" i="1" s="1"/>
  <c r="AG38" i="1"/>
  <c r="AN38" i="1" s="1"/>
  <c r="AC38" i="1"/>
  <c r="AM38" i="1" s="1"/>
  <c r="Y30" i="1"/>
  <c r="AL30" i="1" s="1"/>
  <c r="U30" i="1"/>
  <c r="AK30" i="1" s="1"/>
  <c r="AG30" i="1"/>
  <c r="AN30" i="1" s="1"/>
  <c r="AC30" i="1"/>
  <c r="AM30" i="1" s="1"/>
  <c r="Y22" i="1"/>
  <c r="AL22" i="1" s="1"/>
  <c r="U22" i="1"/>
  <c r="AK22" i="1" s="1"/>
  <c r="AG22" i="1"/>
  <c r="AN22" i="1" s="1"/>
  <c r="AC22" i="1"/>
  <c r="AM22" i="1" s="1"/>
  <c r="Y14" i="1"/>
  <c r="AL14" i="1" s="1"/>
  <c r="U14" i="1"/>
  <c r="AK14" i="1" s="1"/>
  <c r="AG14" i="1"/>
  <c r="AN14" i="1" s="1"/>
  <c r="AC14" i="1"/>
  <c r="AM14" i="1" s="1"/>
  <c r="Y6" i="1"/>
  <c r="AL6" i="1" s="1"/>
  <c r="U6" i="1"/>
  <c r="AK6" i="1" s="1"/>
  <c r="AG6" i="1"/>
  <c r="AN6" i="1" s="1"/>
  <c r="AC6" i="1"/>
  <c r="AM6" i="1" s="1"/>
  <c r="Y59" i="1"/>
  <c r="AL59" i="1" s="1"/>
  <c r="AC99" i="1"/>
  <c r="AM99" i="1" s="1"/>
  <c r="U179" i="1"/>
  <c r="AK179" i="1" s="1"/>
  <c r="U83" i="1"/>
  <c r="AK83" i="1" s="1"/>
  <c r="AG98" i="1"/>
  <c r="AN98" i="1" s="1"/>
  <c r="AC98" i="1"/>
  <c r="AM98" i="1" s="1"/>
  <c r="Y98" i="1"/>
  <c r="AL98" i="1" s="1"/>
  <c r="Y123" i="1"/>
  <c r="AL123" i="1" s="1"/>
  <c r="AC123" i="1"/>
  <c r="AM123" i="1" s="1"/>
  <c r="AC59" i="1"/>
  <c r="AM59" i="1" s="1"/>
  <c r="U154" i="1"/>
  <c r="AK154" i="1" s="1"/>
  <c r="U115" i="1"/>
  <c r="AK115" i="1" s="1"/>
  <c r="AG34" i="1"/>
  <c r="AN34" i="1" s="1"/>
  <c r="AC34" i="1"/>
  <c r="AM34" i="1" s="1"/>
  <c r="Y34" i="1"/>
  <c r="AL34" i="1" s="1"/>
  <c r="AC155" i="1"/>
  <c r="AM155" i="1" s="1"/>
  <c r="AC11" i="1"/>
  <c r="AM11" i="1" s="1"/>
  <c r="Y179" i="1"/>
  <c r="AL179" i="1" s="1"/>
  <c r="Y171" i="1"/>
  <c r="AL171" i="1" s="1"/>
  <c r="Y163" i="1"/>
  <c r="AL163" i="1" s="1"/>
  <c r="Y155" i="1"/>
  <c r="AL155" i="1" s="1"/>
  <c r="Y147" i="1"/>
  <c r="AL147" i="1" s="1"/>
  <c r="Y139" i="1"/>
  <c r="AL139" i="1" s="1"/>
  <c r="AC170" i="1"/>
  <c r="AM170" i="1" s="1"/>
  <c r="AC154" i="1"/>
  <c r="AM154" i="1" s="1"/>
  <c r="AC115" i="1"/>
  <c r="AM115" i="1" s="1"/>
  <c r="AC51" i="1"/>
  <c r="AM51" i="1" s="1"/>
  <c r="U171" i="1"/>
  <c r="AK171" i="1" s="1"/>
  <c r="U139" i="1"/>
  <c r="AK139" i="1" s="1"/>
  <c r="U107" i="1"/>
  <c r="AK107" i="1" s="1"/>
  <c r="U75" i="1"/>
  <c r="AK75" i="1" s="1"/>
  <c r="U43" i="1"/>
  <c r="AK43" i="1" s="1"/>
  <c r="U11" i="1"/>
  <c r="AK11" i="1" s="1"/>
  <c r="Y75" i="1"/>
  <c r="AL75" i="1" s="1"/>
  <c r="Y11" i="1"/>
  <c r="AL11" i="1" s="1"/>
  <c r="AC35" i="1"/>
  <c r="AM35" i="1" s="1"/>
  <c r="U51" i="1"/>
  <c r="AK51" i="1" s="1"/>
  <c r="AG138" i="1"/>
  <c r="AN138" i="1" s="1"/>
  <c r="AC138" i="1"/>
  <c r="AM138" i="1" s="1"/>
  <c r="AG114" i="1"/>
  <c r="AN114" i="1" s="1"/>
  <c r="AC114" i="1"/>
  <c r="AM114" i="1" s="1"/>
  <c r="Y114" i="1"/>
  <c r="AL114" i="1" s="1"/>
  <c r="AG82" i="1"/>
  <c r="AN82" i="1" s="1"/>
  <c r="AC82" i="1"/>
  <c r="AM82" i="1" s="1"/>
  <c r="Y82" i="1"/>
  <c r="AL82" i="1" s="1"/>
  <c r="AG66" i="1"/>
  <c r="AN66" i="1" s="1"/>
  <c r="AC66" i="1"/>
  <c r="AM66" i="1" s="1"/>
  <c r="Y66" i="1"/>
  <c r="AL66" i="1" s="1"/>
  <c r="AG42" i="1"/>
  <c r="AN42" i="1" s="1"/>
  <c r="AC42" i="1"/>
  <c r="AM42" i="1" s="1"/>
  <c r="Y42" i="1"/>
  <c r="AL42" i="1" s="1"/>
  <c r="AG10" i="1"/>
  <c r="AN10" i="1" s="1"/>
  <c r="AC10" i="1"/>
  <c r="AM10" i="1" s="1"/>
  <c r="Y10" i="1"/>
  <c r="AL10" i="1" s="1"/>
  <c r="AC171" i="1"/>
  <c r="AM171" i="1" s="1"/>
  <c r="AC75" i="1"/>
  <c r="AM75" i="1" s="1"/>
  <c r="U146" i="1"/>
  <c r="AK146" i="1" s="1"/>
  <c r="U114" i="1"/>
  <c r="AK114" i="1" s="1"/>
  <c r="U82" i="1"/>
  <c r="AK82" i="1" s="1"/>
  <c r="Y178" i="1"/>
  <c r="AL178" i="1" s="1"/>
  <c r="Y170" i="1"/>
  <c r="AL170" i="1" s="1"/>
  <c r="Y162" i="1"/>
  <c r="AL162" i="1" s="1"/>
  <c r="Y154" i="1"/>
  <c r="AL154" i="1" s="1"/>
  <c r="Y146" i="1"/>
  <c r="AL146" i="1" s="1"/>
  <c r="Y138" i="1"/>
  <c r="AL138" i="1" s="1"/>
  <c r="AC91" i="1"/>
  <c r="AM91" i="1" s="1"/>
  <c r="AC27" i="1"/>
  <c r="AM27" i="1" s="1"/>
  <c r="U170" i="1"/>
  <c r="AK170" i="1" s="1"/>
  <c r="U138" i="1"/>
  <c r="AK138" i="1" s="1"/>
  <c r="U42" i="1"/>
  <c r="AK42" i="1" s="1"/>
  <c r="U10" i="1"/>
  <c r="AK10" i="1" s="1"/>
  <c r="Y107" i="1"/>
  <c r="AL107" i="1" s="1"/>
  <c r="Y43" i="1"/>
  <c r="AL43" i="1" s="1"/>
  <c r="AG130" i="1"/>
  <c r="AN130" i="1" s="1"/>
  <c r="AC130" i="1"/>
  <c r="AM130" i="1" s="1"/>
  <c r="Y130" i="1"/>
  <c r="AL130" i="1" s="1"/>
  <c r="AG106" i="1"/>
  <c r="AN106" i="1" s="1"/>
  <c r="AC106" i="1"/>
  <c r="AM106" i="1" s="1"/>
  <c r="Y106" i="1"/>
  <c r="AL106" i="1" s="1"/>
  <c r="AG74" i="1"/>
  <c r="AN74" i="1" s="1"/>
  <c r="AC74" i="1"/>
  <c r="AM74" i="1" s="1"/>
  <c r="Y74" i="1"/>
  <c r="AL74" i="1" s="1"/>
  <c r="AG50" i="1"/>
  <c r="AN50" i="1" s="1"/>
  <c r="AC50" i="1"/>
  <c r="AM50" i="1" s="1"/>
  <c r="Y50" i="1"/>
  <c r="AL50" i="1" s="1"/>
  <c r="AG26" i="1"/>
  <c r="AN26" i="1" s="1"/>
  <c r="AC26" i="1"/>
  <c r="AM26" i="1" s="1"/>
  <c r="Y26" i="1"/>
  <c r="AL26" i="1" s="1"/>
  <c r="Y131" i="1"/>
  <c r="AL131" i="1" s="1"/>
  <c r="U178" i="1"/>
  <c r="AK178" i="1" s="1"/>
  <c r="U50" i="1"/>
  <c r="AK50" i="1" s="1"/>
  <c r="Y115" i="1"/>
  <c r="AL115" i="1" s="1"/>
  <c r="Y99" i="1"/>
  <c r="AL99" i="1" s="1"/>
  <c r="Y83" i="1"/>
  <c r="AL83" i="1" s="1"/>
  <c r="Y67" i="1"/>
  <c r="AL67" i="1" s="1"/>
  <c r="Y51" i="1"/>
  <c r="AL51" i="1" s="1"/>
  <c r="Y35" i="1"/>
  <c r="AL35" i="1" s="1"/>
  <c r="Y19" i="1"/>
  <c r="AL19" i="1" s="1"/>
  <c r="AC131" i="1"/>
  <c r="AM131" i="1" s="1"/>
  <c r="AC67" i="1"/>
  <c r="AM67" i="1" s="1"/>
  <c r="U163" i="1"/>
  <c r="AK163" i="1" s="1"/>
  <c r="U131" i="1"/>
  <c r="AK131" i="1" s="1"/>
  <c r="U99" i="1"/>
  <c r="AK99" i="1" s="1"/>
  <c r="U67" i="1"/>
  <c r="AK67" i="1" s="1"/>
  <c r="U35" i="1"/>
  <c r="AK35" i="1" s="1"/>
  <c r="Y91" i="1"/>
  <c r="AL91" i="1" s="1"/>
  <c r="Y27" i="1"/>
  <c r="AL27" i="1" s="1"/>
  <c r="U147" i="1"/>
  <c r="AK147" i="1" s="1"/>
  <c r="U19" i="1"/>
  <c r="AK19" i="1" s="1"/>
  <c r="AG122" i="1"/>
  <c r="AN122" i="1" s="1"/>
  <c r="AC122" i="1"/>
  <c r="AM122" i="1" s="1"/>
  <c r="Y122" i="1"/>
  <c r="AL122" i="1" s="1"/>
  <c r="AG90" i="1"/>
  <c r="AN90" i="1" s="1"/>
  <c r="AC90" i="1"/>
  <c r="AM90" i="1" s="1"/>
  <c r="Y90" i="1"/>
  <c r="AL90" i="1" s="1"/>
  <c r="AG58" i="1"/>
  <c r="AN58" i="1" s="1"/>
  <c r="AC58" i="1"/>
  <c r="AM58" i="1" s="1"/>
  <c r="Y58" i="1"/>
  <c r="AL58" i="1" s="1"/>
  <c r="AG18" i="1"/>
  <c r="AN18" i="1" s="1"/>
  <c r="AC18" i="1"/>
  <c r="AM18" i="1" s="1"/>
  <c r="Y18" i="1"/>
  <c r="AL18" i="1" s="1"/>
  <c r="AC139" i="1"/>
  <c r="AM139" i="1" s="1"/>
  <c r="AC179" i="1"/>
  <c r="AM179" i="1" s="1"/>
  <c r="AC163" i="1"/>
  <c r="AM163" i="1" s="1"/>
  <c r="AC147" i="1"/>
  <c r="AM147" i="1" s="1"/>
  <c r="AC107" i="1"/>
  <c r="AM107" i="1" s="1"/>
  <c r="AC43" i="1"/>
  <c r="AM43" i="1" s="1"/>
  <c r="U162" i="1"/>
  <c r="AK162" i="1" s="1"/>
  <c r="U130" i="1"/>
  <c r="AK130" i="1" s="1"/>
  <c r="U98" i="1"/>
  <c r="AK98" i="1" s="1"/>
  <c r="U66" i="1"/>
  <c r="AK66" i="1" s="1"/>
  <c r="U34" i="1"/>
  <c r="AK34" i="1" s="1"/>
  <c r="AC178" i="1"/>
  <c r="AM178" i="1" s="1"/>
  <c r="AC162" i="1"/>
  <c r="AM162" i="1" s="1"/>
  <c r="AC146" i="1"/>
  <c r="AM146" i="1" s="1"/>
  <c r="AC83" i="1"/>
  <c r="AM83" i="1" s="1"/>
  <c r="AC19" i="1"/>
  <c r="AM19" i="1" s="1"/>
  <c r="U155" i="1"/>
  <c r="AK155" i="1" s="1"/>
  <c r="U123" i="1"/>
  <c r="AK123" i="1" s="1"/>
  <c r="U91" i="1"/>
  <c r="AK91" i="1" s="1"/>
  <c r="U59" i="1"/>
  <c r="AK59" i="1" s="1"/>
  <c r="U27" i="1"/>
  <c r="AK27" i="1" s="1"/>
  <c r="BS119" i="10"/>
  <c r="BS64" i="10"/>
  <c r="BS401" i="10"/>
  <c r="BS91" i="10"/>
  <c r="BS241" i="10"/>
  <c r="BS147" i="10"/>
  <c r="BS228" i="10"/>
  <c r="BS381" i="10"/>
  <c r="BS46" i="10"/>
  <c r="BS274" i="10"/>
  <c r="BS277" i="10"/>
  <c r="BS324" i="10"/>
  <c r="BS349" i="10"/>
  <c r="BS225" i="10"/>
  <c r="BS156" i="10"/>
  <c r="BS63" i="10"/>
  <c r="BS169" i="10"/>
  <c r="BS325" i="10"/>
  <c r="BS290" i="10"/>
  <c r="BS420" i="10"/>
  <c r="BS137" i="10"/>
  <c r="BS298" i="10"/>
  <c r="BS175" i="10"/>
  <c r="BS256" i="10"/>
  <c r="BS178" i="10"/>
  <c r="BS62" i="10"/>
  <c r="BS236" i="10"/>
  <c r="BS343" i="10"/>
  <c r="BS60" i="10"/>
  <c r="BS371" i="10"/>
  <c r="BS219" i="10"/>
  <c r="BS329" i="10"/>
  <c r="BS388" i="10"/>
  <c r="BS334" i="10"/>
  <c r="BS167" i="10"/>
  <c r="BS302" i="10"/>
  <c r="BS127" i="10"/>
  <c r="BS166" i="10"/>
  <c r="BS373" i="10"/>
  <c r="BS152" i="10"/>
  <c r="BS231" i="10"/>
  <c r="BS318" i="10"/>
  <c r="BS210" i="10"/>
  <c r="BS278" i="10"/>
  <c r="BS292" i="10"/>
  <c r="BS233" i="10"/>
  <c r="BS206" i="10"/>
  <c r="BS391" i="10"/>
  <c r="BS201" i="10"/>
  <c r="BS232" i="10"/>
  <c r="BS35" i="10"/>
  <c r="BS301" i="10"/>
  <c r="BS341" i="10"/>
  <c r="BS361" i="10"/>
  <c r="BS157" i="10"/>
  <c r="BS242" i="10"/>
  <c r="BS99" i="10"/>
  <c r="BS204" i="10"/>
  <c r="CN837" i="10"/>
  <c r="CN821" i="10"/>
  <c r="CN805" i="10"/>
  <c r="CN789" i="10"/>
  <c r="CN761" i="10"/>
  <c r="CN703" i="10"/>
  <c r="CN840" i="10"/>
  <c r="CN824" i="10"/>
  <c r="CN808" i="10"/>
  <c r="CN792" i="10"/>
  <c r="CN767" i="10"/>
  <c r="CN715" i="10"/>
  <c r="CN843" i="10"/>
  <c r="CN827" i="10"/>
  <c r="CN811" i="10"/>
  <c r="CN795" i="10"/>
  <c r="CN773" i="10"/>
  <c r="CN727" i="10"/>
  <c r="CN437" i="10"/>
  <c r="CN440" i="10" s="1"/>
  <c r="CN461" i="10"/>
  <c r="CN477" i="10"/>
  <c r="CN493" i="10"/>
  <c r="CN509" i="10"/>
  <c r="CN525" i="10"/>
  <c r="CN541" i="10"/>
  <c r="CN557" i="10"/>
  <c r="CN573" i="10"/>
  <c r="CN589" i="10"/>
  <c r="CN605" i="10"/>
  <c r="CN621" i="10"/>
  <c r="CN637" i="10"/>
  <c r="CN653" i="10"/>
  <c r="CN669" i="10"/>
  <c r="CN685" i="10"/>
  <c r="CN701" i="10"/>
  <c r="CN717" i="10"/>
  <c r="CN733" i="10"/>
  <c r="CN749" i="10"/>
  <c r="CN454" i="10"/>
  <c r="CN470" i="10"/>
  <c r="CN486" i="10"/>
  <c r="CN502" i="10"/>
  <c r="CN518" i="10"/>
  <c r="CN534" i="10"/>
  <c r="CN550" i="10"/>
  <c r="CN566" i="10"/>
  <c r="CN582" i="10"/>
  <c r="CN598" i="10"/>
  <c r="CN614" i="10"/>
  <c r="CN630" i="10"/>
  <c r="CN646" i="10"/>
  <c r="CN662" i="10"/>
  <c r="CN678" i="10"/>
  <c r="CN694" i="10"/>
  <c r="CN710" i="10"/>
  <c r="CN726" i="10"/>
  <c r="CN742" i="10"/>
  <c r="CN758" i="10"/>
  <c r="CN774" i="10"/>
  <c r="CN451" i="10"/>
  <c r="CN467" i="10"/>
  <c r="CN483" i="10"/>
  <c r="CN499" i="10"/>
  <c r="CN515" i="10"/>
  <c r="CN531" i="10"/>
  <c r="CN547" i="10"/>
  <c r="CN563" i="10"/>
  <c r="CN579" i="10"/>
  <c r="CN595" i="10"/>
  <c r="CN611" i="10"/>
  <c r="CN627" i="10"/>
  <c r="CN643" i="10"/>
  <c r="CN659" i="10"/>
  <c r="CN460" i="10"/>
  <c r="CN476" i="10"/>
  <c r="CN492" i="10"/>
  <c r="CN508" i="10"/>
  <c r="CN524" i="10"/>
  <c r="CN540" i="10"/>
  <c r="CN556" i="10"/>
  <c r="CN572" i="10"/>
  <c r="CN588" i="10"/>
  <c r="CN604" i="10"/>
  <c r="CN620" i="10"/>
  <c r="CN636" i="10"/>
  <c r="CN652" i="10"/>
  <c r="CN668" i="10"/>
  <c r="CN684" i="10"/>
  <c r="CN700" i="10"/>
  <c r="CN716" i="10"/>
  <c r="CN732" i="10"/>
  <c r="CN748" i="10"/>
  <c r="CN764" i="10"/>
  <c r="CN780" i="10"/>
  <c r="CN838" i="10"/>
  <c r="CN822" i="10"/>
  <c r="CN806" i="10"/>
  <c r="CN833" i="10"/>
  <c r="CN817" i="10"/>
  <c r="CN801" i="10"/>
  <c r="CN785" i="10"/>
  <c r="CN751" i="10"/>
  <c r="CN687" i="10"/>
  <c r="CN836" i="10"/>
  <c r="CN820" i="10"/>
  <c r="CN804" i="10"/>
  <c r="CN788" i="10"/>
  <c r="CN759" i="10"/>
  <c r="CN699" i="10"/>
  <c r="CN839" i="10"/>
  <c r="CN823" i="10"/>
  <c r="CN807" i="10"/>
  <c r="CN791" i="10"/>
  <c r="CN765" i="10"/>
  <c r="CN711" i="10"/>
  <c r="CN449" i="10"/>
  <c r="CN465" i="10"/>
  <c r="CN481" i="10"/>
  <c r="CN497" i="10"/>
  <c r="CN513" i="10"/>
  <c r="CN529" i="10"/>
  <c r="CN545" i="10"/>
  <c r="CN561" i="10"/>
  <c r="CN577" i="10"/>
  <c r="CN593" i="10"/>
  <c r="CN609" i="10"/>
  <c r="CN625" i="10"/>
  <c r="CN641" i="10"/>
  <c r="CN657" i="10"/>
  <c r="CN673" i="10"/>
  <c r="CN689" i="10"/>
  <c r="CN705" i="10"/>
  <c r="CN721" i="10"/>
  <c r="CN737" i="10"/>
  <c r="CN753" i="10"/>
  <c r="CN458" i="10"/>
  <c r="CN474" i="10"/>
  <c r="CN490" i="10"/>
  <c r="CN506" i="10"/>
  <c r="CN522" i="10"/>
  <c r="CN538" i="10"/>
  <c r="CN554" i="10"/>
  <c r="CN570" i="10"/>
  <c r="CN586" i="10"/>
  <c r="CN602" i="10"/>
  <c r="CN618" i="10"/>
  <c r="CN634" i="10"/>
  <c r="CN650" i="10"/>
  <c r="CN666" i="10"/>
  <c r="CN682" i="10"/>
  <c r="CN698" i="10"/>
  <c r="CN714" i="10"/>
  <c r="CN730" i="10"/>
  <c r="CN746" i="10"/>
  <c r="CN762" i="10"/>
  <c r="CN778" i="10"/>
  <c r="CN841" i="10"/>
  <c r="CN825" i="10"/>
  <c r="CN809" i="10"/>
  <c r="CN793" i="10"/>
  <c r="CN769" i="10"/>
  <c r="CN719" i="10"/>
  <c r="CN445" i="10"/>
  <c r="CN828" i="10"/>
  <c r="CN812" i="10"/>
  <c r="CN796" i="10"/>
  <c r="CN775" i="10"/>
  <c r="CN731" i="10"/>
  <c r="CN667" i="10"/>
  <c r="CN831" i="10"/>
  <c r="CN815" i="10"/>
  <c r="CN799" i="10"/>
  <c r="CN781" i="10"/>
  <c r="CN743" i="10"/>
  <c r="CN679" i="10"/>
  <c r="CN457" i="10"/>
  <c r="CN473" i="10"/>
  <c r="CN489" i="10"/>
  <c r="CN505" i="10"/>
  <c r="CN521" i="10"/>
  <c r="CN537" i="10"/>
  <c r="CN553" i="10"/>
  <c r="CN569" i="10"/>
  <c r="CN585" i="10"/>
  <c r="CN601" i="10"/>
  <c r="CN617" i="10"/>
  <c r="CN633" i="10"/>
  <c r="CN649" i="10"/>
  <c r="CN665" i="10"/>
  <c r="CN681" i="10"/>
  <c r="CN697" i="10"/>
  <c r="CN713" i="10"/>
  <c r="CN729" i="10"/>
  <c r="CN745" i="10"/>
  <c r="CN450" i="10"/>
  <c r="CN466" i="10"/>
  <c r="CN482" i="10"/>
  <c r="CN498" i="10"/>
  <c r="CN514" i="10"/>
  <c r="CN530" i="10"/>
  <c r="CN546" i="10"/>
  <c r="CN562" i="10"/>
  <c r="CN578" i="10"/>
  <c r="CN594" i="10"/>
  <c r="CN610" i="10"/>
  <c r="CN626" i="10"/>
  <c r="CN642" i="10"/>
  <c r="CN658" i="10"/>
  <c r="CN674" i="10"/>
  <c r="CN690" i="10"/>
  <c r="CN706" i="10"/>
  <c r="CN722" i="10"/>
  <c r="CN738" i="10"/>
  <c r="CN754" i="10"/>
  <c r="CN770" i="10"/>
  <c r="CN447" i="10"/>
  <c r="CN463" i="10"/>
  <c r="CN479" i="10"/>
  <c r="CN495" i="10"/>
  <c r="CN511" i="10"/>
  <c r="CN527" i="10"/>
  <c r="CN543" i="10"/>
  <c r="CN559" i="10"/>
  <c r="CN575" i="10"/>
  <c r="CN591" i="10"/>
  <c r="CN607" i="10"/>
  <c r="CN623" i="10"/>
  <c r="CN639" i="10"/>
  <c r="CN655" i="10"/>
  <c r="CN456" i="10"/>
  <c r="CN472" i="10"/>
  <c r="CN488" i="10"/>
  <c r="CN504" i="10"/>
  <c r="CN520" i="10"/>
  <c r="CN536" i="10"/>
  <c r="CN552" i="10"/>
  <c r="CN568" i="10"/>
  <c r="CN584" i="10"/>
  <c r="CN600" i="10"/>
  <c r="CN616" i="10"/>
  <c r="CN813" i="10"/>
  <c r="CN671" i="10"/>
  <c r="CN783" i="10"/>
  <c r="CN819" i="10"/>
  <c r="CN695" i="10"/>
  <c r="CN501" i="10"/>
  <c r="CN565" i="10"/>
  <c r="CN629" i="10"/>
  <c r="CN693" i="10"/>
  <c r="CN446" i="10"/>
  <c r="CN510" i="10"/>
  <c r="CN574" i="10"/>
  <c r="CN638" i="10"/>
  <c r="CN702" i="10"/>
  <c r="CN766" i="10"/>
  <c r="CN471" i="10"/>
  <c r="CN503" i="10"/>
  <c r="CN535" i="10"/>
  <c r="CN567" i="10"/>
  <c r="CN599" i="10"/>
  <c r="CN631" i="10"/>
  <c r="CN448" i="10"/>
  <c r="CN480" i="10"/>
  <c r="CN512" i="10"/>
  <c r="CN544" i="10"/>
  <c r="CN576" i="10"/>
  <c r="CN608" i="10"/>
  <c r="CN632" i="10"/>
  <c r="CN656" i="10"/>
  <c r="CN676" i="10"/>
  <c r="CN696" i="10"/>
  <c r="CN720" i="10"/>
  <c r="CN740" i="10"/>
  <c r="CN760" i="10"/>
  <c r="CN784" i="10"/>
  <c r="CN830" i="10"/>
  <c r="CN810" i="10"/>
  <c r="CN790" i="10"/>
  <c r="CN763" i="10"/>
  <c r="CN707" i="10"/>
  <c r="CN797" i="10"/>
  <c r="CN832" i="10"/>
  <c r="CN747" i="10"/>
  <c r="CN803" i="10"/>
  <c r="CN453" i="10"/>
  <c r="CN517" i="10"/>
  <c r="CN581" i="10"/>
  <c r="CN645" i="10"/>
  <c r="CN709" i="10"/>
  <c r="CN462" i="10"/>
  <c r="CN526" i="10"/>
  <c r="CN590" i="10"/>
  <c r="CN654" i="10"/>
  <c r="CN718" i="10"/>
  <c r="CN782" i="10"/>
  <c r="CN475" i="10"/>
  <c r="CN507" i="10"/>
  <c r="CN539" i="10"/>
  <c r="CN571" i="10"/>
  <c r="CN603" i="10"/>
  <c r="CN635" i="10"/>
  <c r="CN452" i="10"/>
  <c r="CN484" i="10"/>
  <c r="CN516" i="10"/>
  <c r="CN548" i="10"/>
  <c r="CN580" i="10"/>
  <c r="CN612" i="10"/>
  <c r="CN640" i="10"/>
  <c r="CN660" i="10"/>
  <c r="CN680" i="10"/>
  <c r="CN704" i="10"/>
  <c r="CN724" i="10"/>
  <c r="CN744" i="10"/>
  <c r="CN768" i="10"/>
  <c r="CN443" i="10"/>
  <c r="CN826" i="10"/>
  <c r="CN802" i="10"/>
  <c r="CN786" i="10"/>
  <c r="CN755" i="10"/>
  <c r="CN691" i="10"/>
  <c r="CN436" i="10"/>
  <c r="CN439" i="10" s="1"/>
  <c r="CN444" i="10"/>
  <c r="CN777" i="10"/>
  <c r="CN816" i="10"/>
  <c r="CN683" i="10"/>
  <c r="CN787" i="10"/>
  <c r="CN469" i="10"/>
  <c r="CN533" i="10"/>
  <c r="CN597" i="10"/>
  <c r="CN661" i="10"/>
  <c r="CN725" i="10"/>
  <c r="CN478" i="10"/>
  <c r="CN542" i="10"/>
  <c r="CN606" i="10"/>
  <c r="CN670" i="10"/>
  <c r="CN734" i="10"/>
  <c r="CN455" i="10"/>
  <c r="CN487" i="10"/>
  <c r="CN519" i="10"/>
  <c r="CN551" i="10"/>
  <c r="CN583" i="10"/>
  <c r="CN615" i="10"/>
  <c r="CN647" i="10"/>
  <c r="CN464" i="10"/>
  <c r="CN496" i="10"/>
  <c r="CN528" i="10"/>
  <c r="CN560" i="10"/>
  <c r="CN592" i="10"/>
  <c r="CN624" i="10"/>
  <c r="CN644" i="10"/>
  <c r="CN664" i="10"/>
  <c r="CN688" i="10"/>
  <c r="CN708" i="10"/>
  <c r="CN728" i="10"/>
  <c r="CN752" i="10"/>
  <c r="CN772" i="10"/>
  <c r="CN842" i="10"/>
  <c r="CN818" i="10"/>
  <c r="CN798" i="10"/>
  <c r="CN779" i="10"/>
  <c r="CN739" i="10"/>
  <c r="CN675" i="10"/>
  <c r="CN829" i="10"/>
  <c r="CN735" i="10"/>
  <c r="CN800" i="10"/>
  <c r="CN835" i="10"/>
  <c r="CN757" i="10"/>
  <c r="CN485" i="10"/>
  <c r="CN549" i="10"/>
  <c r="CN613" i="10"/>
  <c r="CN677" i="10"/>
  <c r="CN741" i="10"/>
  <c r="CN558" i="10"/>
  <c r="CN622" i="10"/>
  <c r="CN686" i="10"/>
  <c r="CN750" i="10"/>
  <c r="CN459" i="10"/>
  <c r="CN491" i="10"/>
  <c r="CN555" i="10"/>
  <c r="CN619" i="10"/>
  <c r="CN468" i="10"/>
  <c r="CN500" i="10"/>
  <c r="CN564" i="10"/>
  <c r="CN628" i="10"/>
  <c r="CN672" i="10"/>
  <c r="CN712" i="10"/>
  <c r="CN756" i="10"/>
  <c r="CN834" i="10"/>
  <c r="CN794" i="10"/>
  <c r="CN723" i="10"/>
  <c r="CN494" i="10"/>
  <c r="CN523" i="10"/>
  <c r="CN587" i="10"/>
  <c r="CN651" i="10"/>
  <c r="CN532" i="10"/>
  <c r="CN596" i="10"/>
  <c r="CN648" i="10"/>
  <c r="CN692" i="10"/>
  <c r="CN736" i="10"/>
  <c r="CN776" i="10"/>
  <c r="CN814" i="10"/>
  <c r="CN771" i="10"/>
  <c r="BS445" i="10"/>
  <c r="BS450" i="10"/>
  <c r="BS454" i="10"/>
  <c r="BS446" i="10"/>
  <c r="BS451" i="10"/>
  <c r="BS455" i="10"/>
  <c r="BS459" i="10"/>
  <c r="BS463" i="10"/>
  <c r="BS467" i="10"/>
  <c r="BS471" i="10"/>
  <c r="BS475" i="10"/>
  <c r="BS479" i="10"/>
  <c r="BS483" i="10"/>
  <c r="BS487" i="10"/>
  <c r="BS491" i="10"/>
  <c r="BS495" i="10"/>
  <c r="BS499" i="10"/>
  <c r="BS503" i="10"/>
  <c r="BS507" i="10"/>
  <c r="BS511" i="10"/>
  <c r="BS515" i="10"/>
  <c r="BS519" i="10"/>
  <c r="BS523" i="10"/>
  <c r="BS527" i="10"/>
  <c r="BS531" i="10"/>
  <c r="BS535" i="10"/>
  <c r="BS539" i="10"/>
  <c r="BS543" i="10"/>
  <c r="BS547" i="10"/>
  <c r="BS551" i="10"/>
  <c r="BS555" i="10"/>
  <c r="BS559" i="10"/>
  <c r="BS563" i="10"/>
  <c r="BS567" i="10"/>
  <c r="BS571" i="10"/>
  <c r="BS575" i="10"/>
  <c r="BS579" i="10"/>
  <c r="BS583" i="10"/>
  <c r="BS587" i="10"/>
  <c r="BS591" i="10"/>
  <c r="BS595" i="10"/>
  <c r="BS599" i="10"/>
  <c r="BS603" i="10"/>
  <c r="BS607" i="10"/>
  <c r="BS611" i="10"/>
  <c r="BS615" i="10"/>
  <c r="BS619" i="10"/>
  <c r="BS623" i="10"/>
  <c r="BS627" i="10"/>
  <c r="BS631" i="10"/>
  <c r="BS635" i="10"/>
  <c r="BS639" i="10"/>
  <c r="BS643" i="10"/>
  <c r="BS647" i="10"/>
  <c r="BS651" i="10"/>
  <c r="BS655" i="10"/>
  <c r="BS659" i="10"/>
  <c r="BS663" i="10"/>
  <c r="BS667" i="10"/>
  <c r="BS671" i="10"/>
  <c r="BS675" i="10"/>
  <c r="BS679" i="10"/>
  <c r="BS683" i="10"/>
  <c r="BS687" i="10"/>
  <c r="BS691" i="10"/>
  <c r="BS695" i="10"/>
  <c r="BS699" i="10"/>
  <c r="BS703" i="10"/>
  <c r="BS707" i="10"/>
  <c r="BS711" i="10"/>
  <c r="BS715" i="10"/>
  <c r="BS719" i="10"/>
  <c r="BS723" i="10"/>
  <c r="BS727" i="10"/>
  <c r="BS731" i="10"/>
  <c r="BS735" i="10"/>
  <c r="BS739" i="10"/>
  <c r="BS743" i="10"/>
  <c r="BS747" i="10"/>
  <c r="BS751" i="10"/>
  <c r="BS755" i="10"/>
  <c r="BS759" i="10"/>
  <c r="BS763" i="10"/>
  <c r="BS767" i="10"/>
  <c r="BS771" i="10"/>
  <c r="BS775" i="10"/>
  <c r="BS447" i="10"/>
  <c r="BS449" i="10"/>
  <c r="BS453" i="10"/>
  <c r="BS457" i="10"/>
  <c r="BS461" i="10"/>
  <c r="BS465" i="10"/>
  <c r="BS469" i="10"/>
  <c r="BS473" i="10"/>
  <c r="BS477" i="10"/>
  <c r="BS481" i="10"/>
  <c r="BS485" i="10"/>
  <c r="BS489" i="10"/>
  <c r="BS493" i="10"/>
  <c r="BS497" i="10"/>
  <c r="BS501" i="10"/>
  <c r="BS505" i="10"/>
  <c r="BS509" i="10"/>
  <c r="BS513" i="10"/>
  <c r="BS517" i="10"/>
  <c r="BS521" i="10"/>
  <c r="BS525" i="10"/>
  <c r="BS529" i="10"/>
  <c r="BS533" i="10"/>
  <c r="BS537" i="10"/>
  <c r="BS541" i="10"/>
  <c r="BS545" i="10"/>
  <c r="BS549" i="10"/>
  <c r="BS553" i="10"/>
  <c r="BS557" i="10"/>
  <c r="BS561" i="10"/>
  <c r="BS565" i="10"/>
  <c r="BS569" i="10"/>
  <c r="BS573" i="10"/>
  <c r="BS577" i="10"/>
  <c r="BS581" i="10"/>
  <c r="BS585" i="10"/>
  <c r="BS589" i="10"/>
  <c r="BS593" i="10"/>
  <c r="BS597" i="10"/>
  <c r="BS601" i="10"/>
  <c r="BS605" i="10"/>
  <c r="BS609" i="10"/>
  <c r="BS613" i="10"/>
  <c r="BS617" i="10"/>
  <c r="BS621" i="10"/>
  <c r="BS625" i="10"/>
  <c r="BS629" i="10"/>
  <c r="BS633" i="10"/>
  <c r="BS637" i="10"/>
  <c r="BS641" i="10"/>
  <c r="BS645" i="10"/>
  <c r="BS649" i="10"/>
  <c r="BS653" i="10"/>
  <c r="BS657" i="10"/>
  <c r="BS661" i="10"/>
  <c r="BS665" i="10"/>
  <c r="BS669" i="10"/>
  <c r="BS673" i="10"/>
  <c r="BS677" i="10"/>
  <c r="BS681" i="10"/>
  <c r="BS685" i="10"/>
  <c r="BS689" i="10"/>
  <c r="BS456" i="10"/>
  <c r="BS464" i="10"/>
  <c r="BS472" i="10"/>
  <c r="BS480" i="10"/>
  <c r="BS488" i="10"/>
  <c r="BS496" i="10"/>
  <c r="BS504" i="10"/>
  <c r="BS512" i="10"/>
  <c r="BS520" i="10"/>
  <c r="BS528" i="10"/>
  <c r="BS536" i="10"/>
  <c r="BS544" i="10"/>
  <c r="BS552" i="10"/>
  <c r="BS560" i="10"/>
  <c r="BS568" i="10"/>
  <c r="BS576" i="10"/>
  <c r="BS584" i="10"/>
  <c r="BS592" i="10"/>
  <c r="BS600" i="10"/>
  <c r="BS608" i="10"/>
  <c r="BS616" i="10"/>
  <c r="BS624" i="10"/>
  <c r="BS632" i="10"/>
  <c r="BS640" i="10"/>
  <c r="BS648" i="10"/>
  <c r="BS656" i="10"/>
  <c r="BS664" i="10"/>
  <c r="BS672" i="10"/>
  <c r="BS680" i="10"/>
  <c r="BS688" i="10"/>
  <c r="BS694" i="10"/>
  <c r="BS700" i="10"/>
  <c r="BS705" i="10"/>
  <c r="BS710" i="10"/>
  <c r="BS716" i="10"/>
  <c r="BS721" i="10"/>
  <c r="BS726" i="10"/>
  <c r="BS732" i="10"/>
  <c r="BS737" i="10"/>
  <c r="BS742" i="10"/>
  <c r="BS748" i="10"/>
  <c r="BS753" i="10"/>
  <c r="BS758" i="10"/>
  <c r="BS764" i="10"/>
  <c r="BS769" i="10"/>
  <c r="BS774" i="10"/>
  <c r="BS779" i="10"/>
  <c r="BS783" i="10"/>
  <c r="BS787" i="10"/>
  <c r="BS791" i="10"/>
  <c r="BS795" i="10"/>
  <c r="BS799" i="10"/>
  <c r="BS803" i="10"/>
  <c r="BS807" i="10"/>
  <c r="BS811" i="10"/>
  <c r="BS815" i="10"/>
  <c r="BS819" i="10"/>
  <c r="BS823" i="10"/>
  <c r="BS827" i="10"/>
  <c r="BS831" i="10"/>
  <c r="BS835" i="10"/>
  <c r="BS839" i="10"/>
  <c r="BS444" i="10"/>
  <c r="BS843" i="10"/>
  <c r="BS458" i="10"/>
  <c r="BS466" i="10"/>
  <c r="BS474" i="10"/>
  <c r="BS482" i="10"/>
  <c r="BS490" i="10"/>
  <c r="BS498" i="10"/>
  <c r="BS506" i="10"/>
  <c r="BS514" i="10"/>
  <c r="BS522" i="10"/>
  <c r="BS530" i="10"/>
  <c r="BS538" i="10"/>
  <c r="BS546" i="10"/>
  <c r="BS554" i="10"/>
  <c r="BS562" i="10"/>
  <c r="BS570" i="10"/>
  <c r="BS578" i="10"/>
  <c r="BS586" i="10"/>
  <c r="BS594" i="10"/>
  <c r="BS602" i="10"/>
  <c r="BS610" i="10"/>
  <c r="BS618" i="10"/>
  <c r="BS626" i="10"/>
  <c r="BS634" i="10"/>
  <c r="BS642" i="10"/>
  <c r="BS650" i="10"/>
  <c r="BS658" i="10"/>
  <c r="BS666" i="10"/>
  <c r="BS674" i="10"/>
  <c r="BS682" i="10"/>
  <c r="BS690" i="10"/>
  <c r="BS696" i="10"/>
  <c r="BS701" i="10"/>
  <c r="BS706" i="10"/>
  <c r="BS712" i="10"/>
  <c r="BS717" i="10"/>
  <c r="BS722" i="10"/>
  <c r="BS728" i="10"/>
  <c r="BS733" i="10"/>
  <c r="BS738" i="10"/>
  <c r="BS744" i="10"/>
  <c r="BS749" i="10"/>
  <c r="BS754" i="10"/>
  <c r="BS760" i="10"/>
  <c r="BS765" i="10"/>
  <c r="BS770" i="10"/>
  <c r="BS776" i="10"/>
  <c r="BS780" i="10"/>
  <c r="BS784" i="10"/>
  <c r="BS788" i="10"/>
  <c r="BS792" i="10"/>
  <c r="BS796" i="10"/>
  <c r="BS800" i="10"/>
  <c r="BS804" i="10"/>
  <c r="BS808" i="10"/>
  <c r="BS812" i="10"/>
  <c r="BS816" i="10"/>
  <c r="BS820" i="10"/>
  <c r="BS824" i="10"/>
  <c r="BS828" i="10"/>
  <c r="BS832" i="10"/>
  <c r="BS836" i="10"/>
  <c r="BS840" i="10"/>
  <c r="BS452" i="10"/>
  <c r="BS462" i="10"/>
  <c r="BS470" i="10"/>
  <c r="BS478" i="10"/>
  <c r="BS486" i="10"/>
  <c r="BS494" i="10"/>
  <c r="BS502" i="10"/>
  <c r="BS510" i="10"/>
  <c r="BS518" i="10"/>
  <c r="BS526" i="10"/>
  <c r="BS534" i="10"/>
  <c r="BS542" i="10"/>
  <c r="BS550" i="10"/>
  <c r="BS558" i="10"/>
  <c r="BS566" i="10"/>
  <c r="BS574" i="10"/>
  <c r="BS582" i="10"/>
  <c r="BS590" i="10"/>
  <c r="BS598" i="10"/>
  <c r="BS606" i="10"/>
  <c r="BS614" i="10"/>
  <c r="BS622" i="10"/>
  <c r="BS630" i="10"/>
  <c r="BS638" i="10"/>
  <c r="BS646" i="10"/>
  <c r="BS654" i="10"/>
  <c r="BS662" i="10"/>
  <c r="BS670" i="10"/>
  <c r="BS678" i="10"/>
  <c r="BS686" i="10"/>
  <c r="BS693" i="10"/>
  <c r="BS698" i="10"/>
  <c r="BS704" i="10"/>
  <c r="BS709" i="10"/>
  <c r="BS714" i="10"/>
  <c r="BS720" i="10"/>
  <c r="BS725" i="10"/>
  <c r="BS730" i="10"/>
  <c r="BS736" i="10"/>
  <c r="BS741" i="10"/>
  <c r="BS746" i="10"/>
  <c r="BS752" i="10"/>
  <c r="BS757" i="10"/>
  <c r="BS762" i="10"/>
  <c r="BS768" i="10"/>
  <c r="BS773" i="10"/>
  <c r="BS778" i="10"/>
  <c r="BS782" i="10"/>
  <c r="BS786" i="10"/>
  <c r="BS790" i="10"/>
  <c r="BS794" i="10"/>
  <c r="BS798" i="10"/>
  <c r="BS802" i="10"/>
  <c r="BS806" i="10"/>
  <c r="BS810" i="10"/>
  <c r="BS814" i="10"/>
  <c r="BS818" i="10"/>
  <c r="BS822" i="10"/>
  <c r="BS826" i="10"/>
  <c r="BS830" i="10"/>
  <c r="BS834" i="10"/>
  <c r="BS838" i="10"/>
  <c r="BS842" i="10"/>
  <c r="BS448" i="10"/>
  <c r="BS484" i="10"/>
  <c r="BS516" i="10"/>
  <c r="BS548" i="10"/>
  <c r="BS580" i="10"/>
  <c r="BS612" i="10"/>
  <c r="BS644" i="10"/>
  <c r="BS676" i="10"/>
  <c r="BS702" i="10"/>
  <c r="BS724" i="10"/>
  <c r="BS745" i="10"/>
  <c r="BS766" i="10"/>
  <c r="BS785" i="10"/>
  <c r="BS801" i="10"/>
  <c r="BS817" i="10"/>
  <c r="BS833" i="10"/>
  <c r="BS468" i="10"/>
  <c r="BS532" i="10"/>
  <c r="BS596" i="10"/>
  <c r="BS660" i="10"/>
  <c r="BS713" i="10"/>
  <c r="BS756" i="10"/>
  <c r="BS793" i="10"/>
  <c r="BS825" i="10"/>
  <c r="BS460" i="10"/>
  <c r="BS492" i="10"/>
  <c r="BS524" i="10"/>
  <c r="BS556" i="10"/>
  <c r="BS588" i="10"/>
  <c r="BS620" i="10"/>
  <c r="BS652" i="10"/>
  <c r="BS684" i="10"/>
  <c r="BS708" i="10"/>
  <c r="BS729" i="10"/>
  <c r="BS750" i="10"/>
  <c r="BS772" i="10"/>
  <c r="BS789" i="10"/>
  <c r="BS805" i="10"/>
  <c r="BS821" i="10"/>
  <c r="BS837" i="10"/>
  <c r="BS476" i="10"/>
  <c r="BS508" i="10"/>
  <c r="BS540" i="10"/>
  <c r="BS572" i="10"/>
  <c r="BS604" i="10"/>
  <c r="BS636" i="10"/>
  <c r="BS668" i="10"/>
  <c r="BS697" i="10"/>
  <c r="BS718" i="10"/>
  <c r="BS740" i="10"/>
  <c r="BS761" i="10"/>
  <c r="BS781" i="10"/>
  <c r="BS797" i="10"/>
  <c r="BS813" i="10"/>
  <c r="BS829" i="10"/>
  <c r="BS500" i="10"/>
  <c r="BS564" i="10"/>
  <c r="BS628" i="10"/>
  <c r="BS692" i="10"/>
  <c r="BS734" i="10"/>
  <c r="BS777" i="10"/>
  <c r="BS809" i="10"/>
  <c r="BS841" i="10"/>
  <c r="BS436" i="10"/>
  <c r="BS439" i="10" s="1"/>
  <c r="BS437" i="10"/>
  <c r="BS440" i="10" s="1"/>
  <c r="BS417" i="10"/>
  <c r="BS89" i="10"/>
  <c r="BS69" i="10"/>
  <c r="BS173" i="10"/>
  <c r="BS230" i="10"/>
  <c r="BS335" i="10"/>
  <c r="BS189" i="10"/>
  <c r="BS366" i="10"/>
  <c r="BS58" i="10"/>
  <c r="BS52" i="10"/>
  <c r="BS240" i="10"/>
  <c r="BS359" i="10"/>
  <c r="BS382" i="10"/>
  <c r="BS193" i="10"/>
  <c r="BS251" i="10"/>
  <c r="BS332" i="10"/>
  <c r="BS258" i="10"/>
  <c r="BS111" i="10"/>
  <c r="BS358" i="10"/>
  <c r="BS303" i="10"/>
  <c r="BS162" i="10"/>
  <c r="BS47" i="10"/>
  <c r="BS322" i="10"/>
  <c r="BS384" i="10"/>
  <c r="BS336" i="10"/>
  <c r="BS346" i="10"/>
  <c r="BS350" i="10"/>
  <c r="BS248" i="10"/>
  <c r="BS400" i="10"/>
  <c r="BS403" i="10"/>
  <c r="BS51" i="10"/>
  <c r="BS32" i="10"/>
  <c r="BS267" i="10"/>
  <c r="BS294" i="10"/>
  <c r="BS283" i="10"/>
  <c r="BS422" i="10"/>
  <c r="BS112" i="10"/>
  <c r="BS423" i="10"/>
  <c r="BS398" i="10"/>
  <c r="BS287" i="10"/>
  <c r="BS321" i="10"/>
  <c r="BS95" i="10"/>
  <c r="BS320" i="10"/>
  <c r="BS145" i="10"/>
  <c r="BS380" i="10"/>
  <c r="BS383" i="10"/>
  <c r="BS311" i="10"/>
  <c r="BS102" i="10"/>
  <c r="BS48" i="10"/>
  <c r="BS272" i="10"/>
  <c r="BS402" i="10"/>
  <c r="BS190" i="10"/>
  <c r="BS245" i="10"/>
  <c r="BS83" i="10"/>
  <c r="BS168" i="10"/>
  <c r="BS345" i="10"/>
  <c r="BS308" i="10"/>
  <c r="BS192" i="10"/>
  <c r="BS413" i="10"/>
  <c r="BS386" i="10"/>
  <c r="BS174" i="10"/>
  <c r="BS176" i="10"/>
  <c r="BS221" i="10"/>
  <c r="BS220" i="10"/>
  <c r="BS426" i="10"/>
  <c r="BS300" i="10"/>
  <c r="BS42" i="10"/>
  <c r="BS37" i="10"/>
  <c r="BS237" i="10"/>
  <c r="BS177" i="10"/>
  <c r="BS269" i="10"/>
  <c r="BS257" i="10"/>
  <c r="BS134" i="10"/>
  <c r="BS424" i="10"/>
  <c r="BS395" i="10"/>
  <c r="BS333" i="10"/>
  <c r="BS126" i="10"/>
  <c r="BS96" i="10"/>
  <c r="BS255" i="10"/>
  <c r="BS188" i="10"/>
  <c r="BS131" i="10"/>
  <c r="BS133" i="10"/>
  <c r="BS327" i="10"/>
  <c r="BS315" i="10"/>
  <c r="BS161" i="10"/>
  <c r="BS297" i="10"/>
  <c r="BS217" i="10"/>
  <c r="BS239" i="10"/>
  <c r="BS71" i="10"/>
  <c r="BS122" i="10"/>
  <c r="BS116" i="10"/>
  <c r="BS207" i="10"/>
  <c r="BS149" i="10"/>
  <c r="BS150" i="10"/>
  <c r="BS307" i="10"/>
  <c r="BS367" i="10"/>
  <c r="BS286" i="10"/>
  <c r="BS110" i="10"/>
  <c r="BS387" i="10"/>
  <c r="BS393" i="10"/>
  <c r="BS389" i="10"/>
  <c r="BS310" i="10"/>
  <c r="BS41" i="10"/>
  <c r="BS155" i="10"/>
  <c r="BS151" i="10"/>
  <c r="BS235" i="10"/>
  <c r="BS142" i="10"/>
  <c r="BS78" i="10"/>
  <c r="BS309" i="10"/>
  <c r="BS313" i="10"/>
  <c r="BS266" i="10"/>
  <c r="BS330" i="10"/>
  <c r="BS397" i="10"/>
  <c r="BS409" i="10"/>
  <c r="BS407" i="10"/>
  <c r="BS200" i="10"/>
  <c r="BS354" i="10"/>
  <c r="BS146" i="10"/>
  <c r="BS128" i="10"/>
  <c r="BS75" i="10"/>
  <c r="BS39" i="10"/>
  <c r="BS288" i="10"/>
  <c r="BS97" i="10"/>
  <c r="BS376" i="10"/>
  <c r="BS171" i="10"/>
  <c r="BS360" i="10"/>
  <c r="BS372" i="10"/>
  <c r="BS73" i="10"/>
  <c r="BS243" i="10"/>
  <c r="BS139" i="10"/>
  <c r="BS390" i="10"/>
  <c r="BS38" i="10"/>
  <c r="BS392" i="10"/>
  <c r="BS265" i="10"/>
  <c r="BS344" i="10"/>
  <c r="BS185" i="10"/>
  <c r="BS98" i="10"/>
  <c r="BS93" i="10"/>
  <c r="BS92" i="10"/>
  <c r="BS261" i="10"/>
  <c r="BS170" i="10"/>
  <c r="BS165" i="10"/>
  <c r="BS164" i="10"/>
  <c r="BS296" i="10"/>
  <c r="BS377" i="10"/>
  <c r="BS399" i="10"/>
  <c r="BS352" i="10"/>
  <c r="BS33" i="10"/>
  <c r="BS123" i="10"/>
  <c r="BS103" i="10"/>
  <c r="BS304" i="10"/>
  <c r="BS121" i="10"/>
  <c r="BS88" i="10"/>
  <c r="BS61" i="10"/>
  <c r="BS135" i="10"/>
  <c r="BS138" i="10"/>
  <c r="BS132" i="10"/>
  <c r="BS208" i="10"/>
  <c r="BS285" i="10"/>
  <c r="BS314" i="10"/>
  <c r="BS368" i="10"/>
  <c r="BS184" i="10"/>
  <c r="BS238" i="10"/>
  <c r="BS67" i="10"/>
  <c r="BS117" i="10"/>
  <c r="BS323" i="10"/>
  <c r="BS270" i="10"/>
  <c r="BS369" i="10"/>
  <c r="BS79" i="10"/>
  <c r="BS84" i="10"/>
  <c r="BS273" i="10"/>
  <c r="BS374" i="10"/>
  <c r="BS282" i="10"/>
  <c r="BS385" i="10"/>
  <c r="BS105" i="10"/>
  <c r="BS55" i="10"/>
  <c r="BS416" i="10"/>
  <c r="BS419" i="10"/>
  <c r="BS229" i="10"/>
  <c r="BS342" i="10"/>
  <c r="BS331" i="10"/>
  <c r="BS418" i="10"/>
  <c r="BS72" i="10"/>
  <c r="BS234" i="10"/>
  <c r="BS160" i="10"/>
  <c r="BS107" i="10"/>
  <c r="BS87" i="10"/>
  <c r="BS182" i="10"/>
  <c r="BS43" i="10"/>
  <c r="BS312" i="10"/>
  <c r="BS404" i="10"/>
  <c r="BS291" i="10"/>
  <c r="BS351" i="10"/>
  <c r="BS163" i="10"/>
  <c r="BS275" i="10"/>
  <c r="BS223" i="10"/>
  <c r="BS191" i="10"/>
  <c r="BS414" i="10"/>
  <c r="BS198" i="10"/>
  <c r="BS224" i="10"/>
  <c r="BS293" i="10"/>
  <c r="BS355" i="10"/>
  <c r="BS276" i="10"/>
  <c r="BS249" i="10"/>
  <c r="BS375" i="10"/>
  <c r="BS81" i="10"/>
  <c r="BS20" i="10"/>
  <c r="BS23" i="10" s="1"/>
  <c r="BS211" i="10"/>
  <c r="BS129" i="10"/>
  <c r="BS253" i="10"/>
  <c r="BS337" i="10"/>
  <c r="BS260" i="10"/>
  <c r="BS57" i="10"/>
  <c r="BS34" i="10"/>
  <c r="BS29" i="10"/>
  <c r="BS405" i="10"/>
  <c r="BS364" i="10"/>
  <c r="BS106" i="10"/>
  <c r="BS101" i="10"/>
  <c r="BS100" i="10"/>
  <c r="BS86" i="10"/>
  <c r="BS396" i="10"/>
  <c r="BS281" i="10"/>
  <c r="BS244" i="10"/>
  <c r="BS104" i="10"/>
  <c r="BS299" i="10"/>
  <c r="BS19" i="10"/>
  <c r="BS22" i="10" s="1"/>
  <c r="BS214" i="10"/>
  <c r="BS250" i="10"/>
  <c r="BS66" i="10"/>
  <c r="BS254" i="10"/>
  <c r="BS289" i="10"/>
  <c r="BS74" i="10"/>
  <c r="BS68" i="10"/>
  <c r="BS326" i="10"/>
  <c r="BS328" i="10"/>
  <c r="BS59" i="10"/>
  <c r="BS280" i="10"/>
  <c r="BS56" i="10"/>
  <c r="BS172" i="10"/>
  <c r="BS316" i="10"/>
  <c r="BS53" i="10"/>
  <c r="BS264" i="10"/>
  <c r="BS199" i="10"/>
  <c r="BS365" i="10"/>
  <c r="BS26" i="10"/>
  <c r="BS226" i="10"/>
  <c r="BS187" i="10"/>
  <c r="BS425" i="10"/>
  <c r="BS158" i="10"/>
  <c r="BS353" i="10"/>
  <c r="BS227" i="10"/>
  <c r="BS85" i="10"/>
  <c r="BS259" i="10"/>
  <c r="BS82" i="10"/>
  <c r="BS76" i="10"/>
  <c r="BS317" i="10"/>
  <c r="BS202" i="10"/>
  <c r="BS197" i="10"/>
  <c r="BS196" i="10"/>
  <c r="BS347" i="10"/>
  <c r="BS113" i="10"/>
  <c r="BS203" i="10"/>
  <c r="BS31" i="10"/>
  <c r="BS70" i="10"/>
  <c r="BS408" i="10"/>
  <c r="BS379" i="10"/>
  <c r="BS306" i="10"/>
  <c r="BS94" i="10"/>
  <c r="BS40" i="10"/>
  <c r="BS50" i="10"/>
  <c r="BS45" i="10"/>
  <c r="BS44" i="10"/>
  <c r="BS295" i="10"/>
  <c r="BS186" i="10"/>
  <c r="BS181" i="10"/>
  <c r="BS180" i="10"/>
  <c r="BS412" i="10"/>
  <c r="BS363" i="10"/>
  <c r="BS271" i="10"/>
  <c r="BS154" i="10"/>
  <c r="BS319" i="10"/>
  <c r="BS411" i="10"/>
  <c r="BS205" i="10"/>
  <c r="BS90" i="10"/>
  <c r="BS28" i="10"/>
  <c r="BS115" i="10"/>
  <c r="BS284" i="10"/>
  <c r="BS159" i="10"/>
  <c r="BS30" i="10"/>
  <c r="BS130" i="10"/>
  <c r="BS125" i="10"/>
  <c r="BS124" i="10"/>
  <c r="BS394" i="10"/>
  <c r="BS268" i="10"/>
  <c r="BS263" i="10"/>
  <c r="BS262" i="10"/>
  <c r="BS356" i="10"/>
  <c r="BS54" i="10"/>
  <c r="BS362" i="10"/>
  <c r="BS215" i="10"/>
  <c r="BS222" i="10"/>
  <c r="BS421" i="10"/>
  <c r="BS143" i="10"/>
  <c r="BS406" i="10"/>
  <c r="BS194" i="10"/>
  <c r="BS216" i="10"/>
  <c r="BS114" i="10"/>
  <c r="BS109" i="10"/>
  <c r="BS108" i="10"/>
  <c r="BS378" i="10"/>
  <c r="BS252" i="10"/>
  <c r="BS247" i="10"/>
  <c r="BS246" i="10"/>
  <c r="BS118" i="10"/>
  <c r="BS144" i="10"/>
  <c r="BS120" i="10"/>
  <c r="BS195" i="10"/>
  <c r="BS209" i="10"/>
  <c r="BS305" i="10"/>
  <c r="BS136" i="10"/>
  <c r="BS348" i="10"/>
  <c r="BS27" i="10"/>
  <c r="BS140" i="10"/>
  <c r="BS339" i="10"/>
  <c r="BS80" i="10"/>
  <c r="BS415" i="10"/>
  <c r="BS183" i="10"/>
  <c r="BS141" i="10"/>
  <c r="BS279" i="10"/>
  <c r="BS370" i="10"/>
  <c r="BS179" i="10"/>
  <c r="BS77" i="10"/>
  <c r="BS213" i="10"/>
  <c r="BS340" i="10"/>
  <c r="BS65" i="10"/>
  <c r="BS153" i="10"/>
  <c r="BS410" i="10"/>
  <c r="BS212" i="10"/>
  <c r="BS49" i="10"/>
  <c r="BS357" i="10"/>
  <c r="BS36" i="10"/>
  <c r="BS338" i="10"/>
  <c r="BS148" i="10"/>
  <c r="BS218" i="10"/>
  <c r="CN28" i="10"/>
  <c r="CN70" i="10"/>
  <c r="CN223" i="10"/>
  <c r="CN199" i="10"/>
  <c r="CN183" i="10"/>
  <c r="CN167" i="10"/>
  <c r="CN146" i="10"/>
  <c r="CN123" i="10"/>
  <c r="CN91" i="10"/>
  <c r="CN219" i="10"/>
  <c r="CN218" i="10"/>
  <c r="CN202" i="10"/>
  <c r="CN186" i="10"/>
  <c r="CN170" i="10"/>
  <c r="CN150" i="10"/>
  <c r="CN128" i="10"/>
  <c r="CN98" i="10"/>
  <c r="CN226" i="10"/>
  <c r="CN209" i="10"/>
  <c r="CN193" i="10"/>
  <c r="CN177" i="10"/>
  <c r="CN159" i="10"/>
  <c r="CN138" i="10"/>
  <c r="CN111" i="10"/>
  <c r="CN79" i="10"/>
  <c r="CN242" i="10"/>
  <c r="CN258" i="10"/>
  <c r="CN274" i="10"/>
  <c r="CN290" i="10"/>
  <c r="CN306" i="10"/>
  <c r="CN322" i="10"/>
  <c r="CN338" i="10"/>
  <c r="CN354" i="10"/>
  <c r="CN370" i="10"/>
  <c r="CN386" i="10"/>
  <c r="CN402" i="10"/>
  <c r="CN418" i="10"/>
  <c r="CN31" i="10"/>
  <c r="CN47" i="10"/>
  <c r="CN63" i="10"/>
  <c r="CN235" i="10"/>
  <c r="CN251" i="10"/>
  <c r="CN267" i="10"/>
  <c r="CN283" i="10"/>
  <c r="CN299" i="10"/>
  <c r="CN315" i="10"/>
  <c r="CN331" i="10"/>
  <c r="CN347" i="10"/>
  <c r="CN363" i="10"/>
  <c r="CN379" i="10"/>
  <c r="CN395" i="10"/>
  <c r="CN411" i="10"/>
  <c r="CN228" i="10"/>
  <c r="CN44" i="10"/>
  <c r="CN60" i="10"/>
  <c r="CN76" i="10"/>
  <c r="CN92" i="10"/>
  <c r="CN108" i="10"/>
  <c r="CN124" i="10"/>
  <c r="CN244" i="10"/>
  <c r="CN260" i="10"/>
  <c r="CN276" i="10"/>
  <c r="CN292" i="10"/>
  <c r="CN308" i="10"/>
  <c r="CN324" i="10"/>
  <c r="CN340" i="10"/>
  <c r="CN356" i="10"/>
  <c r="CN372" i="10"/>
  <c r="CN388" i="10"/>
  <c r="CN404" i="10"/>
  <c r="CN420" i="10"/>
  <c r="CN33" i="10"/>
  <c r="CN49" i="10"/>
  <c r="CN65" i="10"/>
  <c r="CN81" i="10"/>
  <c r="CN97" i="10"/>
  <c r="CN113" i="10"/>
  <c r="CN129" i="10"/>
  <c r="CN145" i="10"/>
  <c r="CN161" i="10"/>
  <c r="CN237" i="10"/>
  <c r="CN253" i="10"/>
  <c r="CN269" i="10"/>
  <c r="CN285" i="10"/>
  <c r="CN301" i="10"/>
  <c r="CN317" i="10"/>
  <c r="CN333" i="10"/>
  <c r="CN207" i="10"/>
  <c r="CN191" i="10"/>
  <c r="CN175" i="10"/>
  <c r="CN156" i="10"/>
  <c r="CN135" i="10"/>
  <c r="CN107" i="10"/>
  <c r="CN75" i="10"/>
  <c r="CN225" i="10"/>
  <c r="CN210" i="10"/>
  <c r="CN194" i="10"/>
  <c r="CN178" i="10"/>
  <c r="CN160" i="10"/>
  <c r="CN139" i="10"/>
  <c r="CN114" i="10"/>
  <c r="CN82" i="10"/>
  <c r="CN217" i="10"/>
  <c r="CN201" i="10"/>
  <c r="CN185" i="10"/>
  <c r="CN169" i="10"/>
  <c r="CN148" i="10"/>
  <c r="CN127" i="10"/>
  <c r="CN95" i="10"/>
  <c r="CN234" i="10"/>
  <c r="CN250" i="10"/>
  <c r="CN266" i="10"/>
  <c r="CN282" i="10"/>
  <c r="CN298" i="10"/>
  <c r="CN314" i="10"/>
  <c r="CN330" i="10"/>
  <c r="CN346" i="10"/>
  <c r="CN362" i="10"/>
  <c r="CN378" i="10"/>
  <c r="CN394" i="10"/>
  <c r="CN410" i="10"/>
  <c r="CN426" i="10"/>
  <c r="CN39" i="10"/>
  <c r="CN55" i="10"/>
  <c r="CN71" i="10"/>
  <c r="CN243" i="10"/>
  <c r="CN259" i="10"/>
  <c r="CN275" i="10"/>
  <c r="CN291" i="10"/>
  <c r="CN307" i="10"/>
  <c r="CN323" i="10"/>
  <c r="CN339" i="10"/>
  <c r="CN355" i="10"/>
  <c r="CN371" i="10"/>
  <c r="CN387" i="10"/>
  <c r="CN403" i="10"/>
  <c r="CN419" i="10"/>
  <c r="CN36" i="10"/>
  <c r="CN52" i="10"/>
  <c r="CN68" i="10"/>
  <c r="CN84" i="10"/>
  <c r="CN100" i="10"/>
  <c r="CN116" i="10"/>
  <c r="CN236" i="10"/>
  <c r="CN252" i="10"/>
  <c r="CN268" i="10"/>
  <c r="CN284" i="10"/>
  <c r="CN300" i="10"/>
  <c r="CN316" i="10"/>
  <c r="CN332" i="10"/>
  <c r="CN348" i="10"/>
  <c r="CN364" i="10"/>
  <c r="CN380" i="10"/>
  <c r="CN396" i="10"/>
  <c r="CN412" i="10"/>
  <c r="CN227" i="10"/>
  <c r="CN41" i="10"/>
  <c r="CN57" i="10"/>
  <c r="CN73" i="10"/>
  <c r="CN89" i="10"/>
  <c r="CN105" i="10"/>
  <c r="CN121" i="10"/>
  <c r="CN137" i="10"/>
  <c r="CN153" i="10"/>
  <c r="CN229" i="10"/>
  <c r="CN245" i="10"/>
  <c r="CN261" i="10"/>
  <c r="CN203" i="10"/>
  <c r="CN187" i="10"/>
  <c r="CN171" i="10"/>
  <c r="CN151" i="10"/>
  <c r="CN130" i="10"/>
  <c r="CN99" i="10"/>
  <c r="CN62" i="10"/>
  <c r="CN222" i="10"/>
  <c r="CN206" i="10"/>
  <c r="CN190" i="10"/>
  <c r="CN174" i="10"/>
  <c r="CN155" i="10"/>
  <c r="CN134" i="10"/>
  <c r="CN106" i="10"/>
  <c r="CN74" i="10"/>
  <c r="CN213" i="10"/>
  <c r="CN197" i="10"/>
  <c r="CN181" i="10"/>
  <c r="CN164" i="10"/>
  <c r="CN143" i="10"/>
  <c r="CN119" i="10"/>
  <c r="CN87" i="10"/>
  <c r="CN238" i="10"/>
  <c r="CN254" i="10"/>
  <c r="CN270" i="10"/>
  <c r="CN286" i="10"/>
  <c r="CN302" i="10"/>
  <c r="CN318" i="10"/>
  <c r="CN334" i="10"/>
  <c r="CN350" i="10"/>
  <c r="CN366" i="10"/>
  <c r="CN382" i="10"/>
  <c r="CN398" i="10"/>
  <c r="CN414" i="10"/>
  <c r="CN27" i="10"/>
  <c r="CN43" i="10"/>
  <c r="CN59" i="10"/>
  <c r="CN231" i="10"/>
  <c r="CN247" i="10"/>
  <c r="CN263" i="10"/>
  <c r="CN279" i="10"/>
  <c r="CN295" i="10"/>
  <c r="CN311" i="10"/>
  <c r="CN327" i="10"/>
  <c r="CN343" i="10"/>
  <c r="CN359" i="10"/>
  <c r="CN375" i="10"/>
  <c r="CN391" i="10"/>
  <c r="CN407" i="10"/>
  <c r="CN423" i="10"/>
  <c r="CN40" i="10"/>
  <c r="CN56" i="10"/>
  <c r="CN72" i="10"/>
  <c r="CN88" i="10"/>
  <c r="CN104" i="10"/>
  <c r="CN120" i="10"/>
  <c r="CN240" i="10"/>
  <c r="CN256" i="10"/>
  <c r="CN272" i="10"/>
  <c r="CN288" i="10"/>
  <c r="CN304" i="10"/>
  <c r="CN320" i="10"/>
  <c r="CN336" i="10"/>
  <c r="CN352" i="10"/>
  <c r="CN368" i="10"/>
  <c r="CN384" i="10"/>
  <c r="CN400" i="10"/>
  <c r="CN416" i="10"/>
  <c r="CN29" i="10"/>
  <c r="CN45" i="10"/>
  <c r="CN61" i="10"/>
  <c r="CN77" i="10"/>
  <c r="CN93" i="10"/>
  <c r="CN109" i="10"/>
  <c r="CN125" i="10"/>
  <c r="CN141" i="10"/>
  <c r="CN157" i="10"/>
  <c r="CN233" i="10"/>
  <c r="CN249" i="10"/>
  <c r="CN265" i="10"/>
  <c r="CN215" i="10"/>
  <c r="CN140" i="10"/>
  <c r="CN214" i="10"/>
  <c r="CN144" i="10"/>
  <c r="CN205" i="10"/>
  <c r="CN132" i="10"/>
  <c r="CN262" i="10"/>
  <c r="CN326" i="10"/>
  <c r="CN390" i="10"/>
  <c r="CN51" i="10"/>
  <c r="CN271" i="10"/>
  <c r="CN335" i="10"/>
  <c r="CN399" i="10"/>
  <c r="CN64" i="10"/>
  <c r="CN232" i="10"/>
  <c r="CN296" i="10"/>
  <c r="CN360" i="10"/>
  <c r="CN424" i="10"/>
  <c r="CN85" i="10"/>
  <c r="CN149" i="10"/>
  <c r="CN273" i="10"/>
  <c r="CN293" i="10"/>
  <c r="CN313" i="10"/>
  <c r="CN337" i="10"/>
  <c r="CN353" i="10"/>
  <c r="CN369" i="10"/>
  <c r="CN385" i="10"/>
  <c r="CN401" i="10"/>
  <c r="CN417" i="10"/>
  <c r="CN30" i="10"/>
  <c r="CN46" i="10"/>
  <c r="CN224" i="10"/>
  <c r="CN208" i="10"/>
  <c r="CN192" i="10"/>
  <c r="CN176" i="10"/>
  <c r="CN158" i="10"/>
  <c r="CN136" i="10"/>
  <c r="CN110" i="10"/>
  <c r="CN78" i="10"/>
  <c r="CN195" i="10"/>
  <c r="CN115" i="10"/>
  <c r="CN198" i="10"/>
  <c r="CN122" i="10"/>
  <c r="CN189" i="10"/>
  <c r="CN103" i="10"/>
  <c r="CN278" i="10"/>
  <c r="CN342" i="10"/>
  <c r="CN406" i="10"/>
  <c r="CN67" i="10"/>
  <c r="CN287" i="10"/>
  <c r="CN351" i="10"/>
  <c r="CN415" i="10"/>
  <c r="CN80" i="10"/>
  <c r="CN248" i="10"/>
  <c r="CN312" i="10"/>
  <c r="CN376" i="10"/>
  <c r="CN37" i="10"/>
  <c r="CN101" i="10"/>
  <c r="CN165" i="10"/>
  <c r="CN277" i="10"/>
  <c r="CN297" i="10"/>
  <c r="CN321" i="10"/>
  <c r="CN341" i="10"/>
  <c r="CN357" i="10"/>
  <c r="CN373" i="10"/>
  <c r="CN389" i="10"/>
  <c r="CN405" i="10"/>
  <c r="CN421" i="10"/>
  <c r="CN34" i="10"/>
  <c r="CN50" i="10"/>
  <c r="CN220" i="10"/>
  <c r="CN204" i="10"/>
  <c r="CN188" i="10"/>
  <c r="CN172" i="10"/>
  <c r="CN152" i="10"/>
  <c r="CN131" i="10"/>
  <c r="CN102" i="10"/>
  <c r="CN66" i="10"/>
  <c r="CN179" i="10"/>
  <c r="CN83" i="10"/>
  <c r="CN182" i="10"/>
  <c r="CN90" i="10"/>
  <c r="CN173" i="10"/>
  <c r="CN230" i="10"/>
  <c r="CN294" i="10"/>
  <c r="CN358" i="10"/>
  <c r="CN422" i="10"/>
  <c r="CN239" i="10"/>
  <c r="CN303" i="10"/>
  <c r="CN367" i="10"/>
  <c r="CN32" i="10"/>
  <c r="CN96" i="10"/>
  <c r="CN264" i="10"/>
  <c r="CN328" i="10"/>
  <c r="CN392" i="10"/>
  <c r="CN53" i="10"/>
  <c r="CN117" i="10"/>
  <c r="CN241" i="10"/>
  <c r="CN281" i="10"/>
  <c r="CN305" i="10"/>
  <c r="CN325" i="10"/>
  <c r="CN345" i="10"/>
  <c r="CN361" i="10"/>
  <c r="CN377" i="10"/>
  <c r="CN393" i="10"/>
  <c r="CN409" i="10"/>
  <c r="CN425" i="10"/>
  <c r="CN38" i="10"/>
  <c r="CN54" i="10"/>
  <c r="CN216" i="10"/>
  <c r="CN200" i="10"/>
  <c r="CN184" i="10"/>
  <c r="CN168" i="10"/>
  <c r="CN147" i="10"/>
  <c r="CN126" i="10"/>
  <c r="CN94" i="10"/>
  <c r="CN20" i="10"/>
  <c r="CN23" i="10" s="1"/>
  <c r="CN162" i="10"/>
  <c r="CN211" i="10"/>
  <c r="CN166" i="10"/>
  <c r="CN221" i="10"/>
  <c r="CN154" i="10"/>
  <c r="CN246" i="10"/>
  <c r="CN310" i="10"/>
  <c r="CN374" i="10"/>
  <c r="CN35" i="10"/>
  <c r="CN255" i="10"/>
  <c r="CN319" i="10"/>
  <c r="CN383" i="10"/>
  <c r="CN48" i="10"/>
  <c r="CN112" i="10"/>
  <c r="CN280" i="10"/>
  <c r="CN344" i="10"/>
  <c r="CN408" i="10"/>
  <c r="CN69" i="10"/>
  <c r="CN133" i="10"/>
  <c r="CN257" i="10"/>
  <c r="CN289" i="10"/>
  <c r="CN309" i="10"/>
  <c r="CN329" i="10"/>
  <c r="CN349" i="10"/>
  <c r="CN365" i="10"/>
  <c r="CN381" i="10"/>
  <c r="CN397" i="10"/>
  <c r="CN413" i="10"/>
  <c r="CN26" i="10"/>
  <c r="CN42" i="10"/>
  <c r="CN58" i="10"/>
  <c r="CN212" i="10"/>
  <c r="CN196" i="10"/>
  <c r="CN180" i="10"/>
  <c r="CN163" i="10"/>
  <c r="CN142" i="10"/>
  <c r="CN118" i="10"/>
  <c r="CN86" i="10"/>
  <c r="CN22" i="10"/>
  <c r="U13" i="10"/>
  <c r="C19" i="10"/>
  <c r="D20" i="10"/>
  <c r="H27" i="10"/>
  <c r="G26" i="10"/>
  <c r="K5" i="1"/>
  <c r="AB11" i="10" l="1"/>
  <c r="B8" i="20"/>
  <c r="AN20" i="10"/>
  <c r="AL20" i="10" s="1"/>
  <c r="AS4" i="10"/>
  <c r="AJ13" i="10"/>
  <c r="AO21" i="10"/>
  <c r="AM21" i="10" s="1"/>
  <c r="AN14" i="10"/>
  <c r="AL14" i="10" s="1"/>
  <c r="AN21" i="10"/>
  <c r="AL21" i="10" s="1"/>
  <c r="AB26" i="10"/>
  <c r="AO20" i="10"/>
  <c r="AM20" i="10" s="1"/>
  <c r="W6" i="10"/>
  <c r="AB24" i="10"/>
  <c r="AS3" i="10"/>
  <c r="W7" i="10"/>
  <c r="AO12" i="10" s="1"/>
  <c r="AM12" i="10" s="1"/>
  <c r="AN11" i="10"/>
  <c r="AL11" i="10" s="1"/>
  <c r="AN19" i="10"/>
  <c r="AB82" i="10"/>
  <c r="AB85" i="10"/>
  <c r="AB162" i="10"/>
  <c r="AB200" i="10"/>
  <c r="AB101" i="10"/>
  <c r="AB178" i="10"/>
  <c r="AB105" i="10"/>
  <c r="AB316" i="10"/>
  <c r="AB188" i="10"/>
  <c r="AB60" i="10"/>
  <c r="AB182" i="10"/>
  <c r="AB54" i="10"/>
  <c r="AB113" i="10"/>
  <c r="AB324" i="10"/>
  <c r="AB196" i="10"/>
  <c r="AB68" i="10"/>
  <c r="AB190" i="10"/>
  <c r="AB62" i="10"/>
  <c r="AB109" i="10"/>
  <c r="AB320" i="10"/>
  <c r="AB192" i="10"/>
  <c r="AB64" i="10"/>
  <c r="AB186" i="10"/>
  <c r="AB58" i="10"/>
  <c r="AB107" i="10"/>
  <c r="AB217" i="10"/>
  <c r="AB277" i="10"/>
  <c r="AB319" i="10"/>
  <c r="AB361" i="10"/>
  <c r="AB307" i="10"/>
  <c r="AB95" i="10"/>
  <c r="AB211" i="10"/>
  <c r="AB273" i="10"/>
  <c r="AB315" i="10"/>
  <c r="AB358" i="10"/>
  <c r="AB297" i="10"/>
  <c r="AB67" i="10"/>
  <c r="AB195" i="10"/>
  <c r="AB261" i="10"/>
  <c r="AB306" i="10"/>
  <c r="AB349" i="10"/>
  <c r="AB313" i="10"/>
  <c r="AB87" i="10"/>
  <c r="AB207" i="10"/>
  <c r="AB323" i="10"/>
  <c r="AB205" i="10"/>
  <c r="AB354" i="10"/>
  <c r="AB215" i="10"/>
  <c r="AB104" i="10"/>
  <c r="AB161" i="10"/>
  <c r="AB240" i="10"/>
  <c r="AB346" i="10"/>
  <c r="AB17" i="10"/>
  <c r="AB39" i="10"/>
  <c r="AB40" i="10"/>
  <c r="AB92" i="10"/>
  <c r="AB94" i="10"/>
  <c r="AB201" i="10"/>
  <c r="AB259" i="10"/>
  <c r="AB295" i="10"/>
  <c r="AS2" i="10"/>
  <c r="AO19" i="10"/>
  <c r="AM19" i="10" s="1"/>
  <c r="AB133" i="10"/>
  <c r="AB21" i="10"/>
  <c r="AB98" i="10"/>
  <c r="AB136" i="10"/>
  <c r="AB37" i="10"/>
  <c r="AB114" i="10"/>
  <c r="AB89" i="10"/>
  <c r="AB300" i="10"/>
  <c r="AB172" i="10"/>
  <c r="AB44" i="10"/>
  <c r="AB166" i="10"/>
  <c r="AB38" i="10"/>
  <c r="AB97" i="10"/>
  <c r="AB308" i="10"/>
  <c r="AB180" i="10"/>
  <c r="AB52" i="10"/>
  <c r="AB174" i="10"/>
  <c r="AB46" i="10"/>
  <c r="AB93" i="10"/>
  <c r="AB304" i="10"/>
  <c r="AB176" i="10"/>
  <c r="AB48" i="10"/>
  <c r="AB170" i="10"/>
  <c r="AB42" i="10"/>
  <c r="AB123" i="10"/>
  <c r="AB225" i="10"/>
  <c r="AB282" i="10"/>
  <c r="AB325" i="10"/>
  <c r="AB365" i="10"/>
  <c r="AB329" i="10"/>
  <c r="AB111" i="10"/>
  <c r="AB219" i="10"/>
  <c r="AB278" i="10"/>
  <c r="AB321" i="10"/>
  <c r="AB362" i="10"/>
  <c r="AB318" i="10"/>
  <c r="AB269" i="10"/>
  <c r="AB339" i="10"/>
  <c r="AB280" i="10"/>
  <c r="AB53" i="10"/>
  <c r="AB120" i="10"/>
  <c r="AB108" i="10"/>
  <c r="AB33" i="10"/>
  <c r="AB157" i="10"/>
  <c r="AB106" i="10"/>
  <c r="AB223" i="10"/>
  <c r="AB342" i="10"/>
  <c r="AB290" i="10"/>
  <c r="AB146" i="10"/>
  <c r="AB137" i="10"/>
  <c r="AB145" i="10"/>
  <c r="AB141" i="10"/>
  <c r="AB90" i="10"/>
  <c r="AB63" i="10"/>
  <c r="AB163" i="10"/>
  <c r="AB183" i="10"/>
  <c r="AS5" i="10"/>
  <c r="AS1" i="10" s="1"/>
  <c r="U4" i="10" s="1"/>
  <c r="AB216" i="10"/>
  <c r="AB296" i="10"/>
  <c r="AB34" i="10"/>
  <c r="AB72" i="10"/>
  <c r="AB312" i="10"/>
  <c r="AB50" i="10"/>
  <c r="AB73" i="10"/>
  <c r="AB284" i="10"/>
  <c r="AB156" i="10"/>
  <c r="AB28" i="10"/>
  <c r="AB150" i="10"/>
  <c r="AB18" i="10"/>
  <c r="AB81" i="10"/>
  <c r="AB292" i="10"/>
  <c r="AB164" i="10"/>
  <c r="AB36" i="10"/>
  <c r="AB158" i="10"/>
  <c r="AB30" i="10"/>
  <c r="AB77" i="10"/>
  <c r="AB288" i="10"/>
  <c r="AB160" i="10"/>
  <c r="AB32" i="10"/>
  <c r="AB154" i="10"/>
  <c r="AB22" i="10"/>
  <c r="AB139" i="10"/>
  <c r="AB233" i="10"/>
  <c r="AB287" i="10"/>
  <c r="AB330" i="10"/>
  <c r="AB369" i="10"/>
  <c r="AB350" i="10"/>
  <c r="AB127" i="10"/>
  <c r="AB227" i="10"/>
  <c r="AB283" i="10"/>
  <c r="AB326" i="10"/>
  <c r="AB366" i="10"/>
  <c r="AB334" i="10"/>
  <c r="AB99" i="10"/>
  <c r="AB213" i="10"/>
  <c r="AB274" i="10"/>
  <c r="AB317" i="10"/>
  <c r="AB359" i="10"/>
  <c r="AB360" i="10"/>
  <c r="AB119" i="10"/>
  <c r="AB239" i="10"/>
  <c r="AB364" i="10"/>
  <c r="AB152" i="10"/>
  <c r="AB102" i="10"/>
  <c r="AB29" i="10"/>
  <c r="AB303" i="10"/>
  <c r="AB19" i="10"/>
  <c r="AB56" i="10"/>
  <c r="AB100" i="10"/>
  <c r="AB265" i="10"/>
  <c r="AB35" i="10"/>
  <c r="AN22" i="10"/>
  <c r="AL22" i="10" s="1"/>
  <c r="AB210" i="10"/>
  <c r="AB232" i="10"/>
  <c r="AB181" i="10"/>
  <c r="AB258" i="10"/>
  <c r="AB248" i="10"/>
  <c r="AB185" i="10"/>
  <c r="AB57" i="10"/>
  <c r="AB268" i="10"/>
  <c r="AB140" i="10"/>
  <c r="AB262" i="10"/>
  <c r="AB134" i="10"/>
  <c r="AB193" i="10"/>
  <c r="AB65" i="10"/>
  <c r="AB276" i="10"/>
  <c r="AB148" i="10"/>
  <c r="AB20" i="10"/>
  <c r="AB142" i="10"/>
  <c r="AB189" i="10"/>
  <c r="AB61" i="10"/>
  <c r="AB272" i="10"/>
  <c r="AB144" i="10"/>
  <c r="AB266" i="10"/>
  <c r="AB138" i="10"/>
  <c r="AB27" i="10"/>
  <c r="AB155" i="10"/>
  <c r="AB241" i="10"/>
  <c r="AB293" i="10"/>
  <c r="AB335" i="10"/>
  <c r="AB373" i="10"/>
  <c r="AB368" i="10"/>
  <c r="AB143" i="10"/>
  <c r="AB235" i="10"/>
  <c r="AB289" i="10"/>
  <c r="AB331" i="10"/>
  <c r="AB370" i="10"/>
  <c r="AB355" i="10"/>
  <c r="AB115" i="10"/>
  <c r="AB221" i="10"/>
  <c r="AB279" i="10"/>
  <c r="AB322" i="10"/>
  <c r="AB363" i="10"/>
  <c r="AB376" i="10"/>
  <c r="AB135" i="10"/>
  <c r="AB247" i="10"/>
  <c r="AB25" i="10"/>
  <c r="AB238" i="10"/>
  <c r="AB59" i="10"/>
  <c r="AB251" i="10"/>
  <c r="AB333" i="10"/>
  <c r="AB328" i="10"/>
  <c r="AB86" i="10"/>
  <c r="AB224" i="10"/>
  <c r="AB309" i="10"/>
  <c r="AB305" i="10"/>
  <c r="AB338" i="10"/>
  <c r="AO13" i="10"/>
  <c r="AM13" i="10" s="1"/>
  <c r="AB197" i="10"/>
  <c r="AB69" i="10"/>
  <c r="AB168" i="10"/>
  <c r="AB117" i="10"/>
  <c r="AB194" i="10"/>
  <c r="AB184" i="10"/>
  <c r="AB169" i="10"/>
  <c r="AB41" i="10"/>
  <c r="AB252" i="10"/>
  <c r="AB124" i="10"/>
  <c r="AB246" i="10"/>
  <c r="AB118" i="10"/>
  <c r="AB177" i="10"/>
  <c r="AB49" i="10"/>
  <c r="AB260" i="10"/>
  <c r="AB132" i="10"/>
  <c r="AB254" i="10"/>
  <c r="AB126" i="10"/>
  <c r="AB173" i="10"/>
  <c r="AB45" i="10"/>
  <c r="AB256" i="10"/>
  <c r="AB128" i="10"/>
  <c r="AB250" i="10"/>
  <c r="AB122" i="10"/>
  <c r="AB43" i="10"/>
  <c r="AB171" i="10"/>
  <c r="AB249" i="10"/>
  <c r="AB298" i="10"/>
  <c r="AB341" i="10"/>
  <c r="AB377" i="10"/>
  <c r="AB31" i="10"/>
  <c r="AB159" i="10"/>
  <c r="AB243" i="10"/>
  <c r="AB294" i="10"/>
  <c r="AB337" i="10"/>
  <c r="AB374" i="10"/>
  <c r="AB372" i="10"/>
  <c r="AB131" i="10"/>
  <c r="AB229" i="10"/>
  <c r="AB285" i="10"/>
  <c r="AB327" i="10"/>
  <c r="AB367" i="10"/>
  <c r="AB23" i="10"/>
  <c r="AB151" i="10"/>
  <c r="AB263" i="10"/>
  <c r="AB236" i="10"/>
  <c r="AB110" i="10"/>
  <c r="AB187" i="10"/>
  <c r="AB299" i="10"/>
  <c r="AB371" i="10"/>
  <c r="AB66" i="10"/>
  <c r="AB214" i="10"/>
  <c r="AB222" i="10"/>
  <c r="AB218" i="10"/>
  <c r="AB275" i="10"/>
  <c r="AB231" i="10"/>
  <c r="AB55" i="10"/>
  <c r="AB130" i="10"/>
  <c r="AB230" i="10"/>
  <c r="AB116" i="10"/>
  <c r="AB112" i="10"/>
  <c r="AB257" i="10"/>
  <c r="AB175" i="10"/>
  <c r="AB237" i="10"/>
  <c r="AB167" i="10"/>
  <c r="AB348" i="10"/>
  <c r="AB356" i="10"/>
  <c r="AB352" i="10"/>
  <c r="AB75" i="10"/>
  <c r="AB191" i="10"/>
  <c r="AB245" i="10"/>
  <c r="AB286" i="10"/>
  <c r="AO11" i="10"/>
  <c r="AM11" i="10" s="1"/>
  <c r="AO22" i="10"/>
  <c r="AM22" i="10" s="1"/>
  <c r="AB88" i="10"/>
  <c r="AB149" i="10"/>
  <c r="AB226" i="10"/>
  <c r="AB264" i="10"/>
  <c r="AB165" i="10"/>
  <c r="AB242" i="10"/>
  <c r="AB121" i="10"/>
  <c r="AB332" i="10"/>
  <c r="AB204" i="10"/>
  <c r="AB76" i="10"/>
  <c r="AB198" i="10"/>
  <c r="AB70" i="10"/>
  <c r="AB129" i="10"/>
  <c r="AB340" i="10"/>
  <c r="AB212" i="10"/>
  <c r="AB84" i="10"/>
  <c r="AB206" i="10"/>
  <c r="AB78" i="10"/>
  <c r="AB125" i="10"/>
  <c r="AB336" i="10"/>
  <c r="AB208" i="10"/>
  <c r="AB80" i="10"/>
  <c r="AB202" i="10"/>
  <c r="AB74" i="10"/>
  <c r="AB91" i="10"/>
  <c r="AB209" i="10"/>
  <c r="AB271" i="10"/>
  <c r="AB314" i="10"/>
  <c r="AB357" i="10"/>
  <c r="AB291" i="10"/>
  <c r="AB79" i="10"/>
  <c r="AB203" i="10"/>
  <c r="AB267" i="10"/>
  <c r="AB310" i="10"/>
  <c r="AB353" i="10"/>
  <c r="AB281" i="10"/>
  <c r="AB51" i="10"/>
  <c r="AB179" i="10"/>
  <c r="AB253" i="10"/>
  <c r="AB301" i="10"/>
  <c r="AB343" i="10"/>
  <c r="AB255" i="10"/>
  <c r="AB71" i="10"/>
  <c r="AB199" i="10"/>
  <c r="AB302" i="10"/>
  <c r="AB83" i="10"/>
  <c r="AB311" i="10"/>
  <c r="AB103" i="10"/>
  <c r="AB345" i="10"/>
  <c r="AB153" i="10"/>
  <c r="AB244" i="10"/>
  <c r="AB234" i="10"/>
  <c r="AB47" i="10"/>
  <c r="AB147" i="10"/>
  <c r="AB270" i="10"/>
  <c r="AB344" i="10"/>
  <c r="AB220" i="10"/>
  <c r="AB228" i="10"/>
  <c r="AB96" i="10"/>
  <c r="AB351" i="10"/>
  <c r="AB347" i="10"/>
  <c r="AB375" i="10"/>
  <c r="AA258" i="10"/>
  <c r="AA310" i="10"/>
  <c r="AA281" i="10"/>
  <c r="AA252" i="10"/>
  <c r="AA213" i="10"/>
  <c r="AA80" i="10"/>
  <c r="AA351" i="10"/>
  <c r="AA165" i="10"/>
  <c r="AA169" i="10"/>
  <c r="AA250" i="10"/>
  <c r="AA327" i="10"/>
  <c r="AA122" i="10"/>
  <c r="AA31" i="10"/>
  <c r="AA233" i="10"/>
  <c r="AA178" i="10"/>
  <c r="AA134" i="10"/>
  <c r="AA124" i="10"/>
  <c r="AA256" i="10"/>
  <c r="AA314" i="10"/>
  <c r="AA268" i="10"/>
  <c r="AA187" i="10"/>
  <c r="AA285" i="10"/>
  <c r="AA88" i="10"/>
  <c r="AA291" i="10"/>
  <c r="AA350" i="10"/>
  <c r="AA270" i="10"/>
  <c r="AA103" i="10"/>
  <c r="AA201" i="10"/>
  <c r="AA342" i="10"/>
  <c r="AA300" i="10"/>
  <c r="AA219" i="10"/>
  <c r="AA70" i="10"/>
  <c r="AA171" i="10"/>
  <c r="AA269" i="10"/>
  <c r="AA229" i="10"/>
  <c r="AA277" i="10"/>
  <c r="AA362" i="10"/>
  <c r="AA82" i="10"/>
  <c r="AA41" i="10"/>
  <c r="AA333" i="10"/>
  <c r="AA133" i="10"/>
  <c r="AA205" i="10"/>
  <c r="AA311" i="10"/>
  <c r="AA148" i="10"/>
  <c r="AA160" i="10"/>
  <c r="AA345" i="10"/>
  <c r="AA299" i="10"/>
  <c r="AA271" i="10"/>
  <c r="AA62" i="10"/>
  <c r="AA204" i="10"/>
  <c r="AA123" i="10"/>
  <c r="AA221" i="10"/>
  <c r="AA24" i="10"/>
  <c r="AA322" i="10"/>
  <c r="AA176" i="10"/>
  <c r="AA255" i="10"/>
  <c r="AA39" i="10"/>
  <c r="AA137" i="10"/>
  <c r="AA94" i="10"/>
  <c r="AA236" i="10"/>
  <c r="AA155" i="10"/>
  <c r="AA286" i="10"/>
  <c r="AA318" i="10"/>
  <c r="AA319" i="10"/>
  <c r="AA55" i="10"/>
  <c r="AA96" i="10"/>
  <c r="AA358" i="10"/>
  <c r="AA295" i="10"/>
  <c r="AA228" i="10"/>
  <c r="AA77" i="10"/>
  <c r="AA115" i="10"/>
  <c r="AA264" i="10"/>
  <c r="AA298" i="10"/>
  <c r="AA188" i="10"/>
  <c r="AA101" i="10"/>
  <c r="AA217" i="10"/>
  <c r="AA43" i="10"/>
  <c r="AA83" i="10"/>
  <c r="AA337" i="10"/>
  <c r="AA140" i="10"/>
  <c r="AA59" i="10"/>
  <c r="AA157" i="10"/>
  <c r="AA348" i="10"/>
  <c r="AA64" i="10"/>
  <c r="AA18" i="10"/>
  <c r="AA339" i="10"/>
  <c r="AA246" i="10"/>
  <c r="AA73" i="10"/>
  <c r="AA30" i="10"/>
  <c r="AA172" i="10"/>
  <c r="AA91" i="10"/>
  <c r="AA32" i="10"/>
  <c r="AA343" i="10"/>
  <c r="AA63" i="10"/>
  <c r="AA153" i="10"/>
  <c r="AA158" i="10"/>
  <c r="AA208" i="10"/>
  <c r="AA199" i="10"/>
  <c r="AA20" i="10"/>
  <c r="AA136" i="10"/>
  <c r="AA37" i="10"/>
  <c r="AA336" i="10"/>
  <c r="AA21" i="10"/>
  <c r="AA377" i="10"/>
  <c r="AA17" i="10"/>
  <c r="AA89" i="10"/>
  <c r="AA58" i="10"/>
  <c r="AA287" i="10"/>
  <c r="AA273" i="10"/>
  <c r="AA76" i="10"/>
  <c r="AA266" i="10"/>
  <c r="AA93" i="10"/>
  <c r="AA240" i="10"/>
  <c r="AA325" i="10"/>
  <c r="AA275" i="10"/>
  <c r="AA34" i="10"/>
  <c r="AA182" i="10"/>
  <c r="AA324" i="10"/>
  <c r="AA305" i="10"/>
  <c r="AA108" i="10"/>
  <c r="AA27" i="10"/>
  <c r="AA125" i="10"/>
  <c r="AA294" i="10"/>
  <c r="AA69" i="10"/>
  <c r="AA147" i="10"/>
  <c r="AA51" i="10"/>
  <c r="AA230" i="10"/>
  <c r="AA352" i="10"/>
  <c r="AA114" i="10"/>
  <c r="AA272" i="10"/>
  <c r="AA193" i="10"/>
  <c r="AA135" i="10"/>
  <c r="AA149" i="10"/>
  <c r="AA71" i="10"/>
  <c r="AA257" i="10"/>
  <c r="AA347" i="10"/>
  <c r="AA278" i="10"/>
  <c r="AA210" i="10"/>
  <c r="AA146" i="10"/>
  <c r="AA370" i="10"/>
  <c r="AA190" i="10"/>
  <c r="AA276" i="10"/>
  <c r="AA141" i="10"/>
  <c r="AA320" i="10"/>
  <c r="AA209" i="10"/>
  <c r="AA212" i="10"/>
  <c r="AA288" i="10"/>
  <c r="AA25" i="10"/>
  <c r="AA72" i="10"/>
  <c r="AA304" i="10"/>
  <c r="AA46" i="10"/>
  <c r="AA224" i="10"/>
  <c r="AA297" i="10"/>
  <c r="AA235" i="10"/>
  <c r="AA346" i="10"/>
  <c r="AA107" i="10"/>
  <c r="AA245" i="10"/>
  <c r="AA150" i="10"/>
  <c r="AA341" i="10"/>
  <c r="AA262" i="10"/>
  <c r="AA65" i="10"/>
  <c r="AA67" i="10"/>
  <c r="AA36" i="10"/>
  <c r="AA19" i="10"/>
  <c r="AA251" i="10"/>
  <c r="AA349" i="10"/>
  <c r="AA152" i="10"/>
  <c r="AA163" i="10"/>
  <c r="AA372" i="10"/>
  <c r="AA359" i="10"/>
  <c r="AA167" i="10"/>
  <c r="AA265" i="10"/>
  <c r="AA68" i="10"/>
  <c r="AA49" i="10"/>
  <c r="AA283" i="10"/>
  <c r="AA42" i="10"/>
  <c r="AA184" i="10"/>
  <c r="AA99" i="10"/>
  <c r="AA303" i="10"/>
  <c r="AA335" i="10"/>
  <c r="AA215" i="10"/>
  <c r="AA354" i="10"/>
  <c r="AA86" i="10"/>
  <c r="AA143" i="10"/>
  <c r="AA321" i="10"/>
  <c r="AA366" i="10"/>
  <c r="AA53" i="10"/>
  <c r="AA223" i="10"/>
  <c r="AA196" i="10"/>
  <c r="AA234" i="10"/>
  <c r="AA248" i="10"/>
  <c r="AA376" i="10"/>
  <c r="AA340" i="10"/>
  <c r="AA365" i="10"/>
  <c r="AA249" i="10"/>
  <c r="AA52" i="10"/>
  <c r="AA33" i="10"/>
  <c r="AA267" i="10"/>
  <c r="AA26" i="10"/>
  <c r="AA168" i="10"/>
  <c r="AA131" i="10"/>
  <c r="AA323" i="10"/>
  <c r="AA334" i="10"/>
  <c r="AA81" i="10"/>
  <c r="AA128" i="10"/>
  <c r="AA161" i="10"/>
  <c r="AA142" i="10"/>
  <c r="AA214" i="10"/>
  <c r="AA216" i="10"/>
  <c r="AA227" i="10"/>
  <c r="AA116" i="10"/>
  <c r="AA207" i="10"/>
  <c r="AA186" i="10"/>
  <c r="AA316" i="10"/>
  <c r="AA293" i="10"/>
  <c r="AA200" i="10"/>
  <c r="AA315" i="10"/>
  <c r="AA162" i="10"/>
  <c r="AA290" i="10"/>
  <c r="AA132" i="10"/>
  <c r="AA170" i="10"/>
  <c r="AA120" i="10"/>
  <c r="AA355" i="10"/>
  <c r="AA261" i="10"/>
  <c r="AA151" i="10"/>
  <c r="AA185" i="10"/>
  <c r="AA361" i="10"/>
  <c r="AA284" i="10"/>
  <c r="AA203" i="10"/>
  <c r="AA301" i="10"/>
  <c r="AA104" i="10"/>
  <c r="AA259" i="10"/>
  <c r="AA367" i="10"/>
  <c r="AA206" i="10"/>
  <c r="AA139" i="10"/>
  <c r="AA40" i="10"/>
  <c r="AA117" i="10"/>
  <c r="AA191" i="10"/>
  <c r="AA289" i="10"/>
  <c r="AA112" i="10"/>
  <c r="AA119" i="10"/>
  <c r="AA369" i="10"/>
  <c r="AA38" i="10"/>
  <c r="AA338" i="10"/>
  <c r="AA368" i="10"/>
  <c r="AA90" i="10"/>
  <c r="AA179" i="10"/>
  <c r="AA181" i="10"/>
  <c r="AA60" i="10"/>
  <c r="AA263" i="10"/>
  <c r="AA374" i="10"/>
  <c r="AA202" i="10"/>
  <c r="AA35" i="10"/>
  <c r="AA243" i="10"/>
  <c r="AA241" i="10"/>
  <c r="AA106" i="10"/>
  <c r="AA56" i="10"/>
  <c r="AA174" i="10"/>
  <c r="AA95" i="10"/>
  <c r="AA87" i="10"/>
  <c r="AA121" i="10"/>
  <c r="AA78" i="10"/>
  <c r="AA220" i="10"/>
  <c r="AA237" i="10"/>
  <c r="AA356" i="10"/>
  <c r="AA92" i="10"/>
  <c r="AA109" i="10"/>
  <c r="AA307" i="10"/>
  <c r="AA198" i="10"/>
  <c r="AA302" i="10"/>
  <c r="AA364" i="10"/>
  <c r="AA296" i="10"/>
  <c r="AA371" i="10"/>
  <c r="AA238" i="10"/>
  <c r="AA130" i="10"/>
  <c r="AA331" i="10"/>
  <c r="AA159" i="10"/>
  <c r="AA279" i="10"/>
  <c r="AA22" i="10"/>
  <c r="AA195" i="10"/>
  <c r="AA144" i="10"/>
  <c r="AA164" i="10"/>
  <c r="AA138" i="10"/>
  <c r="AA254" i="10"/>
  <c r="AA231" i="10"/>
  <c r="AA177" i="10"/>
  <c r="AA317" i="10"/>
  <c r="AA357" i="10"/>
  <c r="AA47" i="10"/>
  <c r="AA50" i="10"/>
  <c r="AA23" i="10"/>
  <c r="AA57" i="10"/>
  <c r="AA353" i="10"/>
  <c r="AA156" i="10"/>
  <c r="AA75" i="10"/>
  <c r="AA173" i="10"/>
  <c r="AA373" i="10"/>
  <c r="AA332" i="10"/>
  <c r="AA226" i="10"/>
  <c r="AA375" i="10"/>
  <c r="AA197" i="10"/>
  <c r="AA330" i="10"/>
  <c r="AA242" i="10"/>
  <c r="AA154" i="10"/>
  <c r="AA84" i="10"/>
  <c r="AA312" i="10"/>
  <c r="AA97" i="10"/>
  <c r="AA328" i="10"/>
  <c r="AA105" i="10"/>
  <c r="AA110" i="10"/>
  <c r="AA85" i="10"/>
  <c r="AA100" i="10"/>
  <c r="AA74" i="10"/>
  <c r="AA111" i="10"/>
  <c r="AA118" i="10"/>
  <c r="AA113" i="10"/>
  <c r="AA253" i="10"/>
  <c r="AA48" i="10"/>
  <c r="AA175" i="10"/>
  <c r="AA127" i="10"/>
  <c r="AA166" i="10"/>
  <c r="AA308" i="10"/>
  <c r="AA282" i="10"/>
  <c r="AA211" i="10"/>
  <c r="AA329" i="10"/>
  <c r="AA79" i="10"/>
  <c r="AA326" i="10"/>
  <c r="AA344" i="10"/>
  <c r="AA232" i="10"/>
  <c r="AA126" i="10"/>
  <c r="AA66" i="10"/>
  <c r="AA292" i="10"/>
  <c r="AA247" i="10"/>
  <c r="AA145" i="10"/>
  <c r="AA29" i="10"/>
  <c r="AA239" i="10"/>
  <c r="AA54" i="10"/>
  <c r="AA44" i="10"/>
  <c r="AA189" i="10"/>
  <c r="AA309" i="10"/>
  <c r="AA306" i="10"/>
  <c r="AA360" i="10"/>
  <c r="AA102" i="10"/>
  <c r="AA244" i="10"/>
  <c r="AA225" i="10"/>
  <c r="AA28" i="10"/>
  <c r="AA218" i="10"/>
  <c r="AA45" i="10"/>
  <c r="AA192" i="10"/>
  <c r="AA222" i="10"/>
  <c r="AA363" i="10"/>
  <c r="AA194" i="10"/>
  <c r="AA129" i="10"/>
  <c r="AA280" i="10"/>
  <c r="AA61" i="10"/>
  <c r="AA180" i="10"/>
  <c r="AA98" i="10"/>
  <c r="AA183" i="10"/>
  <c r="AA260" i="10"/>
  <c r="AA313" i="10"/>
  <c r="AA274" i="10"/>
  <c r="U5" i="1"/>
  <c r="AG5" i="1"/>
  <c r="AC5" i="1"/>
  <c r="Y5" i="1"/>
  <c r="CS440" i="10"/>
  <c r="CS452" i="10"/>
  <c r="CS456" i="10" s="1"/>
  <c r="CV449" i="10"/>
  <c r="BF436" i="10"/>
  <c r="BX440" i="10"/>
  <c r="BX452" i="10"/>
  <c r="W52" i="10"/>
  <c r="BF437" i="10"/>
  <c r="BF438" i="10"/>
  <c r="U14" i="10"/>
  <c r="C20" i="10"/>
  <c r="D21" i="10"/>
  <c r="G27" i="10"/>
  <c r="H28" i="10"/>
  <c r="AL24" i="10" l="1"/>
  <c r="CS499" i="10"/>
  <c r="CS464" i="10" s="1"/>
  <c r="BX464" i="10"/>
  <c r="BX498" i="10"/>
  <c r="CT444" i="10"/>
  <c r="CS444" i="10"/>
  <c r="CT442" i="10"/>
  <c r="CS442" i="10"/>
  <c r="CR499" i="10"/>
  <c r="CR464" i="10" s="1"/>
  <c r="BW464" i="10"/>
  <c r="BW498" i="10"/>
  <c r="BI442" i="10"/>
  <c r="BN442" i="10"/>
  <c r="BN443" i="10" s="1"/>
  <c r="BN444" i="10" s="1"/>
  <c r="BN445" i="10" s="1"/>
  <c r="BN446" i="10" s="1"/>
  <c r="BN447" i="10" s="1"/>
  <c r="BN448" i="10" s="1"/>
  <c r="BN449" i="10" s="1"/>
  <c r="BN450" i="10" s="1"/>
  <c r="BN451" i="10" s="1"/>
  <c r="BN452" i="10" s="1"/>
  <c r="BN453" i="10" s="1"/>
  <c r="BN454" i="10" s="1"/>
  <c r="BN455" i="10" s="1"/>
  <c r="BN456" i="10" s="1"/>
  <c r="CD442" i="10"/>
  <c r="CI442" i="10"/>
  <c r="AL5" i="1"/>
  <c r="Q13" i="1"/>
  <c r="AN12" i="10"/>
  <c r="AL12" i="10" s="1"/>
  <c r="AO14" i="10"/>
  <c r="AM14" i="10" s="1"/>
  <c r="AM5" i="1"/>
  <c r="Q14" i="1"/>
  <c r="AM24" i="10"/>
  <c r="BX456" i="10"/>
  <c r="W47" i="10" s="1"/>
  <c r="B17" i="20" s="1"/>
  <c r="W50" i="10"/>
  <c r="AN5" i="1"/>
  <c r="Q15" i="1"/>
  <c r="BX442" i="10"/>
  <c r="BY444" i="10"/>
  <c r="BX444" i="10"/>
  <c r="BY442" i="10"/>
  <c r="AK5" i="1"/>
  <c r="V2" i="10" s="1"/>
  <c r="B10" i="20" s="1"/>
  <c r="Q12" i="1"/>
  <c r="BY498" i="10"/>
  <c r="BY464" i="10"/>
  <c r="CT499" i="10"/>
  <c r="CT464" i="10" s="1"/>
  <c r="BF754" i="10"/>
  <c r="BF626" i="10"/>
  <c r="BF797" i="10"/>
  <c r="BF664" i="10"/>
  <c r="BF536" i="10"/>
  <c r="BF683" i="10"/>
  <c r="BF555" i="10"/>
  <c r="BF509" i="10"/>
  <c r="BF500" i="10"/>
  <c r="BF505" i="10"/>
  <c r="BF766" i="10"/>
  <c r="BF638" i="10"/>
  <c r="BF510" i="10"/>
  <c r="BF676" i="10"/>
  <c r="BF548" i="10"/>
  <c r="BF695" i="10"/>
  <c r="BF567" i="10"/>
  <c r="BF549" i="10"/>
  <c r="BF593" i="10"/>
  <c r="BF605" i="10"/>
  <c r="BF446" i="10"/>
  <c r="BF682" i="10"/>
  <c r="BF554" i="10"/>
  <c r="BF720" i="10"/>
  <c r="BF592" i="10"/>
  <c r="BF739" i="10"/>
  <c r="BF611" i="10"/>
  <c r="BF725" i="10"/>
  <c r="BF769" i="10"/>
  <c r="BF444" i="10"/>
  <c r="BF694" i="10"/>
  <c r="BF566" i="10"/>
  <c r="BF732" i="10"/>
  <c r="BF604" i="10"/>
  <c r="BF751" i="10"/>
  <c r="BF623" i="10"/>
  <c r="BF773" i="10"/>
  <c r="BF445" i="10"/>
  <c r="BF456" i="10"/>
  <c r="BF738" i="10"/>
  <c r="BF610" i="10"/>
  <c r="BF776" i="10"/>
  <c r="BF648" i="10"/>
  <c r="BF520" i="10"/>
  <c r="BF667" i="10"/>
  <c r="BF539" i="10"/>
  <c r="BF489" i="10"/>
  <c r="BF484" i="10"/>
  <c r="BF487" i="10"/>
  <c r="BF750" i="10"/>
  <c r="BF622" i="10"/>
  <c r="BF792" i="10"/>
  <c r="BF660" i="10"/>
  <c r="BF532" i="10"/>
  <c r="BF679" i="10"/>
  <c r="BF551" i="10"/>
  <c r="BF501" i="10"/>
  <c r="BF529" i="10"/>
  <c r="BF541" i="10"/>
  <c r="BF791" i="10"/>
  <c r="BF666" i="10"/>
  <c r="BF538" i="10"/>
  <c r="BF704" i="10"/>
  <c r="BF576" i="10"/>
  <c r="BF723" i="10"/>
  <c r="BF595" i="10"/>
  <c r="BF661" i="10"/>
  <c r="BF705" i="10"/>
  <c r="BF779" i="10"/>
  <c r="BF678" i="10"/>
  <c r="BF550" i="10"/>
  <c r="BF716" i="10"/>
  <c r="BF588" i="10"/>
  <c r="BF735" i="10"/>
  <c r="BF607" i="10"/>
  <c r="BF709" i="10"/>
  <c r="BF753" i="10"/>
  <c r="BF442" i="10"/>
  <c r="BF722" i="10"/>
  <c r="BF594" i="10"/>
  <c r="BF760" i="10"/>
  <c r="BF632" i="10"/>
  <c r="BF780" i="10"/>
  <c r="BF651" i="10"/>
  <c r="BF523" i="10"/>
  <c r="BF473" i="10"/>
  <c r="BF468" i="10"/>
  <c r="BF471" i="10"/>
  <c r="BF734" i="10"/>
  <c r="BF606" i="10"/>
  <c r="BF772" i="10"/>
  <c r="BF644" i="10"/>
  <c r="BF796" i="10"/>
  <c r="BF663" i="10"/>
  <c r="BF535" i="10"/>
  <c r="BF485" i="10"/>
  <c r="BF496" i="10"/>
  <c r="BF499" i="10"/>
  <c r="BF778" i="10"/>
  <c r="BF650" i="10"/>
  <c r="BF522" i="10"/>
  <c r="BF688" i="10"/>
  <c r="BF560" i="10"/>
  <c r="BF707" i="10"/>
  <c r="BF579" i="10"/>
  <c r="BF597" i="10"/>
  <c r="BF641" i="10"/>
  <c r="BF794" i="10"/>
  <c r="BF662" i="10"/>
  <c r="BF534" i="10"/>
  <c r="BF700" i="10"/>
  <c r="BF572" i="10"/>
  <c r="BF719" i="10"/>
  <c r="BF591" i="10"/>
  <c r="BF645" i="10"/>
  <c r="BF689" i="10"/>
  <c r="BF765" i="10"/>
  <c r="BF706" i="10"/>
  <c r="BF578" i="10"/>
  <c r="BF744" i="10"/>
  <c r="BF616" i="10"/>
  <c r="BF763" i="10"/>
  <c r="BF635" i="10"/>
  <c r="BF507" i="10"/>
  <c r="BF457" i="10"/>
  <c r="BF452" i="10"/>
  <c r="BF455" i="10"/>
  <c r="BF718" i="10"/>
  <c r="BF590" i="10"/>
  <c r="BF756" i="10"/>
  <c r="BF628" i="10"/>
  <c r="BF775" i="10"/>
  <c r="BF647" i="10"/>
  <c r="BF519" i="10"/>
  <c r="BF469" i="10"/>
  <c r="BF480" i="10"/>
  <c r="BF483" i="10"/>
  <c r="BF762" i="10"/>
  <c r="BF634" i="10"/>
  <c r="BF506" i="10"/>
  <c r="BF672" i="10"/>
  <c r="BF544" i="10"/>
  <c r="BF691" i="10"/>
  <c r="BF563" i="10"/>
  <c r="BF533" i="10"/>
  <c r="BF577" i="10"/>
  <c r="BF774" i="10"/>
  <c r="BF646" i="10"/>
  <c r="BF518" i="10"/>
  <c r="BF684" i="10"/>
  <c r="BF556" i="10"/>
  <c r="BF703" i="10"/>
  <c r="BF575" i="10"/>
  <c r="BF581" i="10"/>
  <c r="BF625" i="10"/>
  <c r="BF701" i="10"/>
  <c r="BF795" i="10"/>
  <c r="BF690" i="10"/>
  <c r="BF562" i="10"/>
  <c r="BF728" i="10"/>
  <c r="BF600" i="10"/>
  <c r="BF747" i="10"/>
  <c r="BF619" i="10"/>
  <c r="BF757" i="10"/>
  <c r="BF737" i="10"/>
  <c r="BF749" i="10"/>
  <c r="BF585" i="10"/>
  <c r="BF702" i="10"/>
  <c r="BF574" i="10"/>
  <c r="BF740" i="10"/>
  <c r="BF612" i="10"/>
  <c r="BF759" i="10"/>
  <c r="BF631" i="10"/>
  <c r="BF503" i="10"/>
  <c r="BF453" i="10"/>
  <c r="BF464" i="10"/>
  <c r="BF467" i="10"/>
  <c r="BF746" i="10"/>
  <c r="BF618" i="10"/>
  <c r="BF786" i="10"/>
  <c r="BF656" i="10"/>
  <c r="BF528" i="10"/>
  <c r="BF675" i="10"/>
  <c r="BF547" i="10"/>
  <c r="BF497" i="10"/>
  <c r="BF516" i="10"/>
  <c r="BF758" i="10"/>
  <c r="BF630" i="10"/>
  <c r="BF502" i="10"/>
  <c r="BF668" i="10"/>
  <c r="BF540" i="10"/>
  <c r="BF687" i="10"/>
  <c r="BF559" i="10"/>
  <c r="BF517" i="10"/>
  <c r="BF561" i="10"/>
  <c r="BF637" i="10"/>
  <c r="BF802" i="10"/>
  <c r="BF674" i="10"/>
  <c r="BF546" i="10"/>
  <c r="BF712" i="10"/>
  <c r="BF584" i="10"/>
  <c r="BF731" i="10"/>
  <c r="BF603" i="10"/>
  <c r="BF693" i="10"/>
  <c r="BF673" i="10"/>
  <c r="BF685" i="10"/>
  <c r="BF462" i="10"/>
  <c r="BF686" i="10"/>
  <c r="BF558" i="10"/>
  <c r="BF724" i="10"/>
  <c r="BF596" i="10"/>
  <c r="BF743" i="10"/>
  <c r="BF615" i="10"/>
  <c r="BF741" i="10"/>
  <c r="BF788" i="10"/>
  <c r="BF448" i="10"/>
  <c r="BF451" i="10"/>
  <c r="BF730" i="10"/>
  <c r="BF602" i="10"/>
  <c r="BF768" i="10"/>
  <c r="BF640" i="10"/>
  <c r="BF790" i="10"/>
  <c r="BF659" i="10"/>
  <c r="BF531" i="10"/>
  <c r="BF481" i="10"/>
  <c r="BF492" i="10"/>
  <c r="BF742" i="10"/>
  <c r="BF614" i="10"/>
  <c r="BF781" i="10"/>
  <c r="BF652" i="10"/>
  <c r="BF524" i="10"/>
  <c r="BF671" i="10"/>
  <c r="BF543" i="10"/>
  <c r="BF493" i="10"/>
  <c r="BF508" i="10"/>
  <c r="BF770" i="10"/>
  <c r="BF642" i="10"/>
  <c r="BF514" i="10"/>
  <c r="BF680" i="10"/>
  <c r="BF552" i="10"/>
  <c r="BF699" i="10"/>
  <c r="BF571" i="10"/>
  <c r="BF565" i="10"/>
  <c r="BF545" i="10"/>
  <c r="BF557" i="10"/>
  <c r="BF784" i="10"/>
  <c r="BF654" i="10"/>
  <c r="BF526" i="10"/>
  <c r="BF692" i="10"/>
  <c r="BF564" i="10"/>
  <c r="BF711" i="10"/>
  <c r="BF583" i="10"/>
  <c r="BF613" i="10"/>
  <c r="BF657" i="10"/>
  <c r="BF669" i="10"/>
  <c r="BF521" i="10"/>
  <c r="BF698" i="10"/>
  <c r="BF570" i="10"/>
  <c r="BF736" i="10"/>
  <c r="BF608" i="10"/>
  <c r="BF755" i="10"/>
  <c r="BF627" i="10"/>
  <c r="BF793" i="10"/>
  <c r="BF449" i="10"/>
  <c r="BF460" i="10"/>
  <c r="BF710" i="10"/>
  <c r="BF582" i="10"/>
  <c r="BF748" i="10"/>
  <c r="BF620" i="10"/>
  <c r="BF767" i="10"/>
  <c r="BF639" i="10"/>
  <c r="BF511" i="10"/>
  <c r="BF461" i="10"/>
  <c r="BF472" i="10"/>
  <c r="BF696" i="10"/>
  <c r="BF670" i="10"/>
  <c r="BF733" i="10"/>
  <c r="BF515" i="10"/>
  <c r="BF655" i="10"/>
  <c r="BF459" i="10"/>
  <c r="BF512" i="10"/>
  <c r="BF729" i="10"/>
  <c r="BF717" i="10"/>
  <c r="BF486" i="10"/>
  <c r="BF800" i="10"/>
  <c r="BE489" i="10"/>
  <c r="BE617" i="10"/>
  <c r="BE558" i="10"/>
  <c r="BE479" i="10"/>
  <c r="BE607" i="10"/>
  <c r="BE676" i="10"/>
  <c r="BE557" i="10"/>
  <c r="BE514" i="10"/>
  <c r="BE642" i="10"/>
  <c r="BE563" i="10"/>
  <c r="BE448" i="10"/>
  <c r="BE577" i="10"/>
  <c r="BE517" i="10"/>
  <c r="BE474" i="10"/>
  <c r="BE602" i="10"/>
  <c r="BE539" i="10"/>
  <c r="BE528" i="10"/>
  <c r="BE615" i="10"/>
  <c r="BE752" i="10"/>
  <c r="BE451" i="10"/>
  <c r="BE713" i="10"/>
  <c r="BE699" i="10"/>
  <c r="BE682" i="10"/>
  <c r="BE524" i="10"/>
  <c r="BE567" i="10"/>
  <c r="BE740" i="10"/>
  <c r="BE452" i="10"/>
  <c r="BE717" i="10"/>
  <c r="BE711" i="10"/>
  <c r="BE686" i="10"/>
  <c r="BE572" i="10"/>
  <c r="BE519" i="10"/>
  <c r="BE744" i="10"/>
  <c r="BE779" i="10"/>
  <c r="BE705" i="10"/>
  <c r="BE675" i="10"/>
  <c r="BE674" i="10"/>
  <c r="BE802" i="10"/>
  <c r="BE471" i="10"/>
  <c r="BE732" i="10"/>
  <c r="BE743" i="10"/>
  <c r="BE693" i="10"/>
  <c r="BE636" i="10"/>
  <c r="BE662" i="10"/>
  <c r="BE790" i="10"/>
  <c r="BF568" i="10"/>
  <c r="BF542" i="10"/>
  <c r="BF777" i="10"/>
  <c r="BF465" i="10"/>
  <c r="BF527" i="10"/>
  <c r="BF443" i="10"/>
  <c r="BF601" i="10"/>
  <c r="BF450" i="10"/>
  <c r="BF495" i="10"/>
  <c r="BF787" i="10"/>
  <c r="BF617" i="10"/>
  <c r="BE505" i="10"/>
  <c r="BE445" i="10"/>
  <c r="BE574" i="10"/>
  <c r="BE495" i="10"/>
  <c r="BE623" i="10"/>
  <c r="BE444" i="10"/>
  <c r="BE573" i="10"/>
  <c r="BE530" i="10"/>
  <c r="BE450" i="10"/>
  <c r="BE579" i="10"/>
  <c r="BE465" i="10"/>
  <c r="BE593" i="10"/>
  <c r="BE533" i="10"/>
  <c r="BE490" i="10"/>
  <c r="BE618" i="10"/>
  <c r="BE555" i="10"/>
  <c r="BE592" i="10"/>
  <c r="BE447" i="10"/>
  <c r="BE768" i="10"/>
  <c r="BE500" i="10"/>
  <c r="BE729" i="10"/>
  <c r="BE747" i="10"/>
  <c r="BE698" i="10"/>
  <c r="BE655" i="10"/>
  <c r="BE631" i="10"/>
  <c r="BE756" i="10"/>
  <c r="BE516" i="10"/>
  <c r="BE733" i="10"/>
  <c r="BE759" i="10"/>
  <c r="BE702" i="10"/>
  <c r="BE667" i="10"/>
  <c r="BE583" i="10"/>
  <c r="BE760" i="10"/>
  <c r="BE468" i="10"/>
  <c r="BE721" i="10"/>
  <c r="BE723" i="10"/>
  <c r="BE690" i="10"/>
  <c r="BE620" i="10"/>
  <c r="BE535" i="10"/>
  <c r="BE748" i="10"/>
  <c r="BE791" i="10"/>
  <c r="BE709" i="10"/>
  <c r="BE687" i="10"/>
  <c r="BE678" i="10"/>
  <c r="BE460" i="10"/>
  <c r="BF715" i="10"/>
  <c r="BF708" i="10"/>
  <c r="BF714" i="10"/>
  <c r="BF476" i="10"/>
  <c r="BF477" i="10"/>
  <c r="BF649" i="10"/>
  <c r="BF553" i="10"/>
  <c r="BF697" i="10"/>
  <c r="BF713" i="10"/>
  <c r="BF653" i="10"/>
  <c r="BF470" i="10"/>
  <c r="BE521" i="10"/>
  <c r="BE462" i="10"/>
  <c r="BE590" i="10"/>
  <c r="BE511" i="10"/>
  <c r="BE639" i="10"/>
  <c r="BE461" i="10"/>
  <c r="BE589" i="10"/>
  <c r="BE546" i="10"/>
  <c r="BE467" i="10"/>
  <c r="BE595" i="10"/>
  <c r="BE481" i="10"/>
  <c r="BE609" i="10"/>
  <c r="BE549" i="10"/>
  <c r="BE506" i="10"/>
  <c r="BE634" i="10"/>
  <c r="BE571" i="10"/>
  <c r="BE637" i="10"/>
  <c r="BE648" i="10"/>
  <c r="BE784" i="10"/>
  <c r="BE564" i="10"/>
  <c r="BE745" i="10"/>
  <c r="BE795" i="10"/>
  <c r="BE714" i="10"/>
  <c r="BE703" i="10"/>
  <c r="BE512" i="10"/>
  <c r="BE772" i="10"/>
  <c r="BE580" i="10"/>
  <c r="BE749" i="10"/>
  <c r="BE456" i="10"/>
  <c r="BE718" i="10"/>
  <c r="BE715" i="10"/>
  <c r="BE576" i="10"/>
  <c r="BE776" i="10"/>
  <c r="BE532" i="10"/>
  <c r="BE737" i="10"/>
  <c r="BE771" i="10"/>
  <c r="BE706" i="10"/>
  <c r="BE679" i="10"/>
  <c r="BE599" i="10"/>
  <c r="BE764" i="10"/>
  <c r="BE484" i="10"/>
  <c r="BE725" i="10"/>
  <c r="BE735" i="10"/>
  <c r="BE694" i="10"/>
  <c r="BE643" i="10"/>
  <c r="BF587" i="10"/>
  <c r="BF580" i="10"/>
  <c r="BF586" i="10"/>
  <c r="BF726" i="10"/>
  <c r="BF488" i="10"/>
  <c r="BF478" i="10"/>
  <c r="BF454" i="10"/>
  <c r="BF490" i="10"/>
  <c r="BF665" i="10"/>
  <c r="BF479" i="10"/>
  <c r="BF783" i="10"/>
  <c r="BE537" i="10"/>
  <c r="BE478" i="10"/>
  <c r="BE606" i="10"/>
  <c r="BE527" i="10"/>
  <c r="BE480" i="10"/>
  <c r="BE477" i="10"/>
  <c r="BE605" i="10"/>
  <c r="BE562" i="10"/>
  <c r="BE483" i="10"/>
  <c r="BE611" i="10"/>
  <c r="BE497" i="10"/>
  <c r="BE454" i="10"/>
  <c r="BE565" i="10"/>
  <c r="BE522" i="10"/>
  <c r="BE459" i="10"/>
  <c r="BE587" i="10"/>
  <c r="BE502" i="10"/>
  <c r="BE668" i="10"/>
  <c r="BE800" i="10"/>
  <c r="BE624" i="10"/>
  <c r="BE761" i="10"/>
  <c r="BE504" i="10"/>
  <c r="BE730" i="10"/>
  <c r="BE751" i="10"/>
  <c r="BE652" i="10"/>
  <c r="BE788" i="10"/>
  <c r="BE632" i="10"/>
  <c r="BE765" i="10"/>
  <c r="BE520" i="10"/>
  <c r="BE734" i="10"/>
  <c r="BE763" i="10"/>
  <c r="BE656" i="10"/>
  <c r="BE792" i="10"/>
  <c r="BE596" i="10"/>
  <c r="BE753" i="10"/>
  <c r="BE472" i="10"/>
  <c r="BE722" i="10"/>
  <c r="BE727" i="10"/>
  <c r="BE629" i="10"/>
  <c r="BE780" i="10"/>
  <c r="BE548" i="10"/>
  <c r="BE741" i="10"/>
  <c r="BE783" i="10"/>
  <c r="BE710" i="10"/>
  <c r="BE691" i="10"/>
  <c r="BF629" i="10"/>
  <c r="BF727" i="10"/>
  <c r="BF752" i="10"/>
  <c r="BF598" i="10"/>
  <c r="BF573" i="10"/>
  <c r="BF589" i="10"/>
  <c r="BF801" i="10"/>
  <c r="BF498" i="10"/>
  <c r="BF633" i="10"/>
  <c r="BF494" i="10"/>
  <c r="BE553" i="10"/>
  <c r="BE494" i="10"/>
  <c r="BE622" i="10"/>
  <c r="BE543" i="10"/>
  <c r="BE544" i="10"/>
  <c r="BE493" i="10"/>
  <c r="BE449" i="10"/>
  <c r="BE578" i="10"/>
  <c r="BE499" i="10"/>
  <c r="BE627" i="10"/>
  <c r="BE513" i="10"/>
  <c r="BE453" i="10"/>
  <c r="BE581" i="10"/>
  <c r="BE538" i="10"/>
  <c r="BE475" i="10"/>
  <c r="BE603" i="10"/>
  <c r="BE566" i="10"/>
  <c r="BE688" i="10"/>
  <c r="BE540" i="10"/>
  <c r="BE649" i="10"/>
  <c r="BE777" i="10"/>
  <c r="BE568" i="10"/>
  <c r="BE746" i="10"/>
  <c r="BE799" i="10"/>
  <c r="BE672" i="10"/>
  <c r="BE588" i="10"/>
  <c r="BE653" i="10"/>
  <c r="BE781" i="10"/>
  <c r="BE584" i="10"/>
  <c r="BE750" i="10"/>
  <c r="BE470" i="10"/>
  <c r="BE680" i="10"/>
  <c r="BE443" i="10"/>
  <c r="BE640" i="10"/>
  <c r="BE769" i="10"/>
  <c r="BE536" i="10"/>
  <c r="BE738" i="10"/>
  <c r="BE775" i="10"/>
  <c r="BE664" i="10"/>
  <c r="BE796" i="10"/>
  <c r="BE612" i="10"/>
  <c r="BE757" i="10"/>
  <c r="BE488" i="10"/>
  <c r="BE726" i="10"/>
  <c r="BE739" i="10"/>
  <c r="BF789" i="10"/>
  <c r="BF609" i="10"/>
  <c r="BF599" i="10"/>
  <c r="BF624" i="10"/>
  <c r="BF764" i="10"/>
  <c r="BF513" i="10"/>
  <c r="BF463" i="10"/>
  <c r="BF782" i="10"/>
  <c r="BF745" i="10"/>
  <c r="BF474" i="10"/>
  <c r="BF537" i="10"/>
  <c r="BE442" i="10"/>
  <c r="BE569" i="10"/>
  <c r="BE510" i="10"/>
  <c r="BE638" i="10"/>
  <c r="BE559" i="10"/>
  <c r="BE608" i="10"/>
  <c r="BE509" i="10"/>
  <c r="BE466" i="10"/>
  <c r="BE594" i="10"/>
  <c r="BE515" i="10"/>
  <c r="BE496" i="10"/>
  <c r="BE529" i="10"/>
  <c r="BE469" i="10"/>
  <c r="BE597" i="10"/>
  <c r="BE554" i="10"/>
  <c r="BE491" i="10"/>
  <c r="BE619" i="10"/>
  <c r="BE630" i="10"/>
  <c r="BE704" i="10"/>
  <c r="BE659" i="10"/>
  <c r="BE665" i="10"/>
  <c r="BE793" i="10"/>
  <c r="BE625" i="10"/>
  <c r="BE762" i="10"/>
  <c r="BE518" i="10"/>
  <c r="BE692" i="10"/>
  <c r="BE671" i="10"/>
  <c r="BE669" i="10"/>
  <c r="BE797" i="10"/>
  <c r="BE633" i="10"/>
  <c r="BE766" i="10"/>
  <c r="BE534" i="10"/>
  <c r="BE696" i="10"/>
  <c r="BE628" i="10"/>
  <c r="BE657" i="10"/>
  <c r="BE785" i="10"/>
  <c r="BE600" i="10"/>
  <c r="BE754" i="10"/>
  <c r="BE486" i="10"/>
  <c r="BE684" i="10"/>
  <c r="BE492" i="10"/>
  <c r="BE645" i="10"/>
  <c r="BE773" i="10"/>
  <c r="BE552" i="10"/>
  <c r="BE742" i="10"/>
  <c r="BE787" i="10"/>
  <c r="BF677" i="10"/>
  <c r="BF482" i="10"/>
  <c r="BF569" i="10"/>
  <c r="BE526" i="10"/>
  <c r="BE525" i="10"/>
  <c r="BE560" i="10"/>
  <c r="BE570" i="10"/>
  <c r="BE720" i="10"/>
  <c r="BE650" i="10"/>
  <c r="BE719" i="10"/>
  <c r="BE782" i="10"/>
  <c r="BE673" i="10"/>
  <c r="BE550" i="10"/>
  <c r="BE789" i="10"/>
  <c r="BF721" i="10"/>
  <c r="BF761" i="10"/>
  <c r="BF458" i="10"/>
  <c r="BE542" i="10"/>
  <c r="BE541" i="10"/>
  <c r="BE621" i="10"/>
  <c r="BE586" i="10"/>
  <c r="BE736" i="10"/>
  <c r="BE666" i="10"/>
  <c r="BE767" i="10"/>
  <c r="BE798" i="10"/>
  <c r="BE689" i="10"/>
  <c r="BE614" i="10"/>
  <c r="BE476" i="10"/>
  <c r="BF771" i="10"/>
  <c r="BF525" i="10"/>
  <c r="BE446" i="10"/>
  <c r="BE482" i="10"/>
  <c r="BE545" i="10"/>
  <c r="BE507" i="10"/>
  <c r="BE707" i="10"/>
  <c r="BE778" i="10"/>
  <c r="BE685" i="10"/>
  <c r="BE598" i="10"/>
  <c r="BE801" i="10"/>
  <c r="BE700" i="10"/>
  <c r="BE616" i="10"/>
  <c r="BF643" i="10"/>
  <c r="BF447" i="10"/>
  <c r="BE463" i="10"/>
  <c r="BE498" i="10"/>
  <c r="BE561" i="10"/>
  <c r="BE523" i="10"/>
  <c r="BE755" i="10"/>
  <c r="BE794" i="10"/>
  <c r="BE701" i="10"/>
  <c r="BE455" i="10"/>
  <c r="BE604" i="10"/>
  <c r="BE716" i="10"/>
  <c r="BE646" i="10"/>
  <c r="BF658" i="10"/>
  <c r="BF636" i="10"/>
  <c r="BF504" i="10"/>
  <c r="BE457" i="10"/>
  <c r="BE575" i="10"/>
  <c r="BE610" i="10"/>
  <c r="BE485" i="10"/>
  <c r="BE635" i="10"/>
  <c r="BE681" i="10"/>
  <c r="BE582" i="10"/>
  <c r="BE556" i="10"/>
  <c r="BE712" i="10"/>
  <c r="BE641" i="10"/>
  <c r="BE647" i="10"/>
  <c r="BE758" i="10"/>
  <c r="BF799" i="10"/>
  <c r="BF475" i="10"/>
  <c r="BF681" i="10"/>
  <c r="BE601" i="10"/>
  <c r="BE660" i="10"/>
  <c r="BE547" i="10"/>
  <c r="BE458" i="10"/>
  <c r="BE551" i="10"/>
  <c r="BE651" i="10"/>
  <c r="BE724" i="10"/>
  <c r="BE670" i="10"/>
  <c r="BE731" i="10"/>
  <c r="BE786" i="10"/>
  <c r="BE677" i="10"/>
  <c r="BF466" i="10"/>
  <c r="BE613" i="10"/>
  <c r="BE654" i="10"/>
  <c r="BE501" i="10"/>
  <c r="BE473" i="10"/>
  <c r="BE464" i="10"/>
  <c r="BE728" i="10"/>
  <c r="BE708" i="10"/>
  <c r="BE585" i="10"/>
  <c r="BE487" i="10"/>
  <c r="BE683" i="10"/>
  <c r="BE531" i="10"/>
  <c r="BE663" i="10"/>
  <c r="BF530" i="10"/>
  <c r="BE591" i="10"/>
  <c r="BE697" i="10"/>
  <c r="BE658" i="10"/>
  <c r="BF491" i="10"/>
  <c r="BF798" i="10"/>
  <c r="BF621" i="10"/>
  <c r="BE644" i="10"/>
  <c r="BE508" i="10"/>
  <c r="BE770" i="10"/>
  <c r="BE774" i="10"/>
  <c r="BF785" i="10"/>
  <c r="BE626" i="10"/>
  <c r="BE503" i="10"/>
  <c r="BE695" i="10"/>
  <c r="BE661" i="10"/>
  <c r="AM16" i="10"/>
  <c r="AM27" i="10" s="1"/>
  <c r="AJ15" i="10" s="1"/>
  <c r="AN13" i="10"/>
  <c r="AL13" i="10" s="1"/>
  <c r="U15" i="10"/>
  <c r="D22" i="10"/>
  <c r="C21" i="10"/>
  <c r="G28" i="10"/>
  <c r="H29" i="10"/>
  <c r="AL16" i="10" l="1"/>
  <c r="AL27" i="10" s="1"/>
  <c r="AJ14" i="10" s="1"/>
  <c r="AI332" i="10" s="1"/>
  <c r="AQ19" i="10"/>
  <c r="AQ22" i="10" s="1"/>
  <c r="AJ142" i="10"/>
  <c r="AJ374" i="10"/>
  <c r="AJ347" i="10"/>
  <c r="AJ91" i="10"/>
  <c r="AJ369" i="10"/>
  <c r="AJ41" i="10"/>
  <c r="AJ238" i="10"/>
  <c r="AJ187" i="10"/>
  <c r="AJ211" i="10"/>
  <c r="AJ199" i="10"/>
  <c r="AJ182" i="10"/>
  <c r="AJ116" i="10"/>
  <c r="AJ258" i="10"/>
  <c r="AJ322" i="10"/>
  <c r="AJ269" i="10"/>
  <c r="AJ251" i="10"/>
  <c r="AJ129" i="10"/>
  <c r="AJ146" i="10"/>
  <c r="AJ263" i="10"/>
  <c r="AJ27" i="10"/>
  <c r="AJ244" i="10"/>
  <c r="AJ372" i="10"/>
  <c r="AJ140" i="10"/>
  <c r="AJ74" i="10"/>
  <c r="AJ371" i="10"/>
  <c r="AJ257" i="10"/>
  <c r="AJ363" i="10"/>
  <c r="AJ200" i="10"/>
  <c r="AJ246" i="10"/>
  <c r="AJ180" i="10"/>
  <c r="AJ231" i="10"/>
  <c r="AJ76" i="10"/>
  <c r="AJ349" i="10"/>
  <c r="AJ136" i="10"/>
  <c r="AJ145" i="10"/>
  <c r="AJ115" i="10"/>
  <c r="AJ284" i="10"/>
  <c r="AJ28" i="10"/>
  <c r="AJ191" i="10"/>
  <c r="AJ218" i="10"/>
  <c r="AJ88" i="10"/>
  <c r="AJ124" i="10"/>
  <c r="AJ148" i="10"/>
  <c r="AJ346" i="10"/>
  <c r="AJ265" i="10"/>
  <c r="AJ255" i="10"/>
  <c r="AJ358" i="10"/>
  <c r="AJ99" i="10"/>
  <c r="AJ34" i="10"/>
  <c r="AJ278" i="10"/>
  <c r="AJ212" i="10"/>
  <c r="AJ365" i="10"/>
  <c r="AJ135" i="10"/>
  <c r="AJ54" i="10"/>
  <c r="AJ375" i="10"/>
  <c r="AJ85" i="10"/>
  <c r="AJ311" i="10"/>
  <c r="AJ267" i="10"/>
  <c r="AJ225" i="10"/>
  <c r="AJ308" i="10"/>
  <c r="AJ162" i="10"/>
  <c r="AJ274" i="10"/>
  <c r="AJ321" i="10"/>
  <c r="AJ65" i="10"/>
  <c r="AJ32" i="10"/>
  <c r="AJ165" i="10"/>
  <c r="AJ348" i="10"/>
  <c r="AJ282" i="10"/>
  <c r="AJ325" i="10"/>
  <c r="AJ126" i="10"/>
  <c r="AJ245" i="10"/>
  <c r="AJ22" i="10"/>
  <c r="AJ306" i="10"/>
  <c r="AJ213" i="10"/>
  <c r="AJ55" i="10"/>
  <c r="AJ137" i="10"/>
  <c r="AJ127" i="10"/>
  <c r="AJ215" i="10"/>
  <c r="AJ254" i="10"/>
  <c r="AJ309" i="10"/>
  <c r="AJ150" i="10"/>
  <c r="AJ84" i="10"/>
  <c r="AJ301" i="10"/>
  <c r="AV19" i="10"/>
  <c r="AJ144" i="10"/>
  <c r="AJ52" i="10"/>
  <c r="AJ192" i="10"/>
  <c r="AJ71" i="10"/>
  <c r="AJ138" i="10"/>
  <c r="AJ359" i="10"/>
  <c r="AJ111" i="10"/>
  <c r="AJ40" i="10"/>
  <c r="AJ21" i="10"/>
  <c r="AJ109" i="10"/>
  <c r="AJ364" i="10"/>
  <c r="AJ289" i="10"/>
  <c r="AJ247" i="10"/>
  <c r="AJ185" i="10"/>
  <c r="AJ175" i="10"/>
  <c r="AJ379" i="10"/>
  <c r="AJ302" i="10"/>
  <c r="AJ117" i="10"/>
  <c r="AJ61" i="10"/>
  <c r="AJ133" i="10"/>
  <c r="AJ78" i="10"/>
  <c r="AJ366" i="10"/>
  <c r="AJ313" i="10"/>
  <c r="AJ303" i="10"/>
  <c r="AJ104" i="10"/>
  <c r="AJ147" i="10"/>
  <c r="AJ118" i="10"/>
  <c r="AJ228" i="10"/>
  <c r="AJ35" i="10"/>
  <c r="AJ360" i="10"/>
  <c r="AJ48" i="10"/>
  <c r="AJ206" i="10"/>
  <c r="AJ102" i="10"/>
  <c r="AJ277" i="10"/>
  <c r="AJ77" i="10"/>
  <c r="AJ314" i="10"/>
  <c r="AJ181" i="10"/>
  <c r="AJ81" i="10"/>
  <c r="AJ123" i="10"/>
  <c r="AJ333" i="10"/>
  <c r="AJ352" i="10"/>
  <c r="AJ219" i="10"/>
  <c r="AJ319" i="10"/>
  <c r="AJ242" i="10"/>
  <c r="AJ273" i="10"/>
  <c r="AJ120" i="10"/>
  <c r="AJ252" i="10"/>
  <c r="AJ186" i="10"/>
  <c r="AJ345" i="10"/>
  <c r="AJ24" i="10"/>
  <c r="AJ107" i="10"/>
  <c r="AJ342" i="10"/>
  <c r="AJ259" i="10"/>
  <c r="AJ241" i="10"/>
  <c r="AJ234" i="10"/>
  <c r="AJ49" i="10"/>
  <c r="AJ128" i="10"/>
  <c r="AJ93" i="10"/>
  <c r="AJ256" i="10"/>
  <c r="AJ39" i="10"/>
  <c r="AJ334" i="10"/>
  <c r="AJ310" i="10"/>
  <c r="AJ112" i="10"/>
  <c r="AJ33" i="10"/>
  <c r="AJ268" i="10"/>
  <c r="AJ328" i="10"/>
  <c r="AJ283" i="10"/>
  <c r="AJ357" i="10"/>
  <c r="AJ164" i="10"/>
  <c r="AJ233" i="10"/>
  <c r="AJ327" i="10"/>
  <c r="AJ240" i="10"/>
  <c r="AJ329" i="10"/>
  <c r="AJ63" i="10"/>
  <c r="AJ326" i="10"/>
  <c r="AJ356" i="10"/>
  <c r="AJ339" i="10"/>
  <c r="AJ253" i="10"/>
  <c r="AJ171" i="10"/>
  <c r="AJ281" i="10"/>
  <c r="AJ68" i="10"/>
  <c r="AJ96" i="10"/>
  <c r="AJ362" i="10"/>
  <c r="AJ58" i="10"/>
  <c r="AJ105" i="10"/>
  <c r="AJ316" i="10"/>
  <c r="AJ90" i="10"/>
  <c r="AJ83" i="10"/>
  <c r="AJ300" i="10"/>
  <c r="AJ114" i="10"/>
  <c r="AJ344" i="10"/>
  <c r="AJ295" i="10"/>
  <c r="AJ72" i="10"/>
  <c r="AJ235" i="10"/>
  <c r="AJ271" i="10"/>
  <c r="AJ106" i="10"/>
  <c r="AJ341" i="10"/>
  <c r="AJ26" i="10"/>
  <c r="AJ152" i="10"/>
  <c r="AJ73" i="10"/>
  <c r="AJ19" i="10"/>
  <c r="AJ177" i="10"/>
  <c r="AJ298" i="10"/>
  <c r="AJ291" i="10"/>
  <c r="AJ204" i="10"/>
  <c r="AJ121" i="10"/>
  <c r="AJ229" i="10"/>
  <c r="AJ232" i="10"/>
  <c r="AJ98" i="10"/>
  <c r="AJ292" i="10"/>
  <c r="AJ188" i="10"/>
  <c r="AJ208" i="10"/>
  <c r="AJ307" i="10"/>
  <c r="AJ203" i="10"/>
  <c r="AJ355" i="10"/>
  <c r="AJ60" i="10"/>
  <c r="AJ312" i="10"/>
  <c r="AJ82" i="10"/>
  <c r="AJ156" i="10"/>
  <c r="AJ272" i="10"/>
  <c r="AJ166" i="10"/>
  <c r="AJ239" i="10"/>
  <c r="AJ261" i="10"/>
  <c r="AJ110" i="10"/>
  <c r="AJ367" i="10"/>
  <c r="AJ296" i="10"/>
  <c r="AJ323" i="10"/>
  <c r="AJ297" i="10"/>
  <c r="AJ141" i="10"/>
  <c r="AJ62" i="10"/>
  <c r="AJ350" i="10"/>
  <c r="AJ23" i="10"/>
  <c r="AJ264" i="10"/>
  <c r="AJ36" i="10"/>
  <c r="AJ275" i="10"/>
  <c r="AJ221" i="10"/>
  <c r="AJ51" i="10"/>
  <c r="AJ230" i="10"/>
  <c r="AJ354" i="10"/>
  <c r="AJ174" i="10"/>
  <c r="AJ103" i="10"/>
  <c r="AJ330" i="10"/>
  <c r="AJ243" i="10"/>
  <c r="AJ226" i="10"/>
  <c r="AJ249" i="10"/>
  <c r="AJ266" i="10"/>
  <c r="AJ315" i="10"/>
  <c r="AJ193" i="10"/>
  <c r="AJ119" i="10"/>
  <c r="AJ197" i="10"/>
  <c r="AJ351" i="10"/>
  <c r="AJ43" i="10"/>
  <c r="AJ286" i="10"/>
  <c r="AJ25" i="10"/>
  <c r="AJ335" i="10"/>
  <c r="AJ317" i="10"/>
  <c r="AJ42" i="10"/>
  <c r="AJ64" i="10"/>
  <c r="AJ368" i="10"/>
  <c r="AJ92" i="10"/>
  <c r="AJ210" i="10"/>
  <c r="AJ378" i="10"/>
  <c r="AJ227" i="10"/>
  <c r="AJ223" i="10"/>
  <c r="AJ279" i="10"/>
  <c r="AJ101" i="10"/>
  <c r="AJ373" i="10"/>
  <c r="AJ20" i="10"/>
  <c r="AJ131" i="10"/>
  <c r="AJ172" i="10"/>
  <c r="AJ195" i="10"/>
  <c r="AJ320" i="10"/>
  <c r="AJ224" i="10"/>
  <c r="AJ299" i="10"/>
  <c r="AJ139" i="10"/>
  <c r="AJ89" i="10"/>
  <c r="AJ80" i="10"/>
  <c r="AJ196" i="10"/>
  <c r="AJ248" i="10"/>
  <c r="AJ151" i="10"/>
  <c r="AJ293" i="10"/>
  <c r="AJ214" i="10"/>
  <c r="AJ155" i="10"/>
  <c r="AJ184" i="10"/>
  <c r="AJ202" i="10"/>
  <c r="AJ46" i="10"/>
  <c r="AJ157" i="10"/>
  <c r="AJ161" i="10"/>
  <c r="AJ57" i="10"/>
  <c r="AJ37" i="10"/>
  <c r="AJ340" i="10"/>
  <c r="AJ361" i="10"/>
  <c r="AJ149" i="10"/>
  <c r="AJ270" i="10"/>
  <c r="AJ376" i="10"/>
  <c r="AJ332" i="10"/>
  <c r="AJ370" i="10"/>
  <c r="AJ59" i="10"/>
  <c r="AJ276" i="10"/>
  <c r="AJ56" i="10"/>
  <c r="AJ198" i="10"/>
  <c r="AJ262" i="10"/>
  <c r="AJ70" i="10"/>
  <c r="AJ113" i="10"/>
  <c r="AJ108" i="10"/>
  <c r="AJ207" i="10"/>
  <c r="AJ336" i="10"/>
  <c r="AJ237" i="10"/>
  <c r="AJ160" i="10"/>
  <c r="AJ50" i="10"/>
  <c r="AJ290" i="10"/>
  <c r="AJ287" i="10"/>
  <c r="AJ338" i="10"/>
  <c r="AJ331" i="10"/>
  <c r="AJ95" i="10"/>
  <c r="AJ154" i="10"/>
  <c r="AJ167" i="10"/>
  <c r="AJ288" i="10"/>
  <c r="AJ353" i="10"/>
  <c r="AJ163" i="10"/>
  <c r="AJ86" i="10"/>
  <c r="AJ130" i="10"/>
  <c r="AJ44" i="10"/>
  <c r="AJ217" i="10"/>
  <c r="AJ143" i="10"/>
  <c r="AJ285" i="10"/>
  <c r="AJ220" i="10"/>
  <c r="AJ377" i="10"/>
  <c r="AJ324" i="10"/>
  <c r="AJ67" i="10"/>
  <c r="AJ125" i="10"/>
  <c r="AJ45" i="10"/>
  <c r="AJ201" i="10"/>
  <c r="AJ294" i="10"/>
  <c r="AJ38" i="10"/>
  <c r="AJ31" i="10"/>
  <c r="AJ173" i="10"/>
  <c r="AJ179" i="10"/>
  <c r="AJ75" i="10"/>
  <c r="AJ318" i="10"/>
  <c r="AJ122" i="10"/>
  <c r="AJ66" i="10"/>
  <c r="AJ189" i="10"/>
  <c r="AJ337" i="10"/>
  <c r="AJ178" i="10"/>
  <c r="AJ250" i="10"/>
  <c r="AJ304" i="10"/>
  <c r="AJ216" i="10"/>
  <c r="AJ97" i="10"/>
  <c r="AJ168" i="10"/>
  <c r="AJ190" i="10"/>
  <c r="AJ183" i="10"/>
  <c r="AJ169" i="10"/>
  <c r="AJ159" i="10"/>
  <c r="AJ280" i="10"/>
  <c r="AJ87" i="10"/>
  <c r="AJ30" i="10"/>
  <c r="AJ94" i="10"/>
  <c r="AJ236" i="10"/>
  <c r="AJ222" i="10"/>
  <c r="AJ79" i="10"/>
  <c r="AJ305" i="10"/>
  <c r="AJ29" i="10"/>
  <c r="AJ176" i="10"/>
  <c r="AJ194" i="10"/>
  <c r="AJ343" i="10"/>
  <c r="AJ134" i="10"/>
  <c r="AJ158" i="10"/>
  <c r="AJ170" i="10"/>
  <c r="AJ132" i="10"/>
  <c r="AJ69" i="10"/>
  <c r="AJ209" i="10"/>
  <c r="AJ47" i="10"/>
  <c r="AJ53" i="10"/>
  <c r="AJ100" i="10"/>
  <c r="AJ153" i="10"/>
  <c r="AJ205" i="10"/>
  <c r="AJ260" i="10"/>
  <c r="AI265" i="10"/>
  <c r="AI37" i="10"/>
  <c r="AI333" i="10"/>
  <c r="AI217" i="10"/>
  <c r="AI26" i="10"/>
  <c r="AI155" i="10"/>
  <c r="AI324" i="10"/>
  <c r="AI19" i="10"/>
  <c r="AI79" i="10"/>
  <c r="AI39" i="10"/>
  <c r="AI234" i="10"/>
  <c r="AI293" i="10"/>
  <c r="AI33" i="10"/>
  <c r="AI84" i="10"/>
  <c r="AI246" i="10"/>
  <c r="AI180" i="10"/>
  <c r="AI264" i="10"/>
  <c r="AI92" i="10"/>
  <c r="AI27" i="10"/>
  <c r="AI319" i="10"/>
  <c r="AI235" i="10"/>
  <c r="AI297" i="10"/>
  <c r="AI188" i="10"/>
  <c r="W13" i="10"/>
  <c r="AI142" i="10"/>
  <c r="AI216" i="10"/>
  <c r="AI153" i="10"/>
  <c r="AI371" i="10"/>
  <c r="AI200" i="10"/>
  <c r="AI169" i="10"/>
  <c r="AI227" i="10"/>
  <c r="AI267" i="10"/>
  <c r="AI115" i="10"/>
  <c r="AI260" i="10"/>
  <c r="AI238" i="10"/>
  <c r="AI318" i="10"/>
  <c r="AI220" i="10"/>
  <c r="AI196" i="10"/>
  <c r="AI182" i="10"/>
  <c r="AI166" i="10"/>
  <c r="AI306" i="10"/>
  <c r="AI352" i="10"/>
  <c r="AI34" i="10"/>
  <c r="AI313" i="10"/>
  <c r="AI52" i="10"/>
  <c r="AI58" i="10"/>
  <c r="AI247" i="10"/>
  <c r="AI350" i="10"/>
  <c r="AI78" i="10"/>
  <c r="AI201" i="10"/>
  <c r="AI276" i="10"/>
  <c r="AI236" i="10"/>
  <c r="AI221" i="10"/>
  <c r="AI42" i="10"/>
  <c r="AI109" i="10"/>
  <c r="AI302" i="10"/>
  <c r="AI309" i="10"/>
  <c r="AI177" i="10"/>
  <c r="AI74" i="10"/>
  <c r="AI308" i="10"/>
  <c r="AI364" i="10"/>
  <c r="AI248" i="10"/>
  <c r="AI129" i="10"/>
  <c r="AI292" i="10"/>
  <c r="AI103" i="10"/>
  <c r="AI112" i="10"/>
  <c r="AI104" i="10"/>
  <c r="AI291" i="10"/>
  <c r="AI163" i="10"/>
  <c r="AI303" i="10"/>
  <c r="AI32" i="10"/>
  <c r="AI48" i="10"/>
  <c r="AI71" i="10"/>
  <c r="AI197" i="10"/>
  <c r="AI51" i="10"/>
  <c r="AI213" i="10"/>
  <c r="AI328" i="10"/>
  <c r="AI363" i="10"/>
  <c r="AI341" i="10"/>
  <c r="AI295" i="10"/>
  <c r="AI63" i="10"/>
  <c r="AI110" i="10"/>
  <c r="AI198" i="10"/>
  <c r="AI176" i="10"/>
  <c r="AI140" i="10"/>
  <c r="AI205" i="10"/>
  <c r="AI128" i="10"/>
  <c r="AI114" i="10"/>
  <c r="AI54" i="10"/>
  <c r="AI172" i="10"/>
  <c r="AI31" i="10"/>
  <c r="AI98" i="10"/>
  <c r="AI257" i="10"/>
  <c r="AI65" i="10"/>
  <c r="AI44" i="10"/>
  <c r="AI81" i="10"/>
  <c r="AI73" i="10"/>
  <c r="AI138" i="10"/>
  <c r="AI360" i="10"/>
  <c r="AI162" i="10"/>
  <c r="AI209" i="10"/>
  <c r="AI164" i="10"/>
  <c r="AI279" i="10"/>
  <c r="AI274" i="10"/>
  <c r="AI38" i="10"/>
  <c r="AI85" i="10"/>
  <c r="AI60" i="10"/>
  <c r="AI323" i="10"/>
  <c r="AI146" i="10"/>
  <c r="AI178" i="10"/>
  <c r="AI263" i="10"/>
  <c r="AI326" i="10"/>
  <c r="AI171" i="10"/>
  <c r="AI230" i="10"/>
  <c r="AI362" i="10"/>
  <c r="AI317" i="10"/>
  <c r="AI269" i="10"/>
  <c r="AI25" i="10"/>
  <c r="AI62" i="10"/>
  <c r="AI116" i="10"/>
  <c r="AI64" i="10"/>
  <c r="AI147" i="10"/>
  <c r="AI278" i="10"/>
  <c r="AI299" i="10"/>
  <c r="AI35" i="10"/>
  <c r="AI294" i="10"/>
  <c r="AI30" i="10"/>
  <c r="AI376" i="10"/>
  <c r="AI21" i="10"/>
  <c r="AI206" i="10"/>
  <c r="AI130" i="10"/>
  <c r="AI124" i="10"/>
  <c r="AI126" i="10"/>
  <c r="AI152" i="10"/>
  <c r="AI70" i="10"/>
  <c r="AI214" i="10"/>
  <c r="AI91" i="10"/>
  <c r="AI296" i="10"/>
  <c r="AI133" i="10"/>
  <c r="AI119" i="10"/>
  <c r="AI77" i="10"/>
  <c r="AI157" i="10"/>
  <c r="AI59" i="10"/>
  <c r="AI86" i="10"/>
  <c r="AI359" i="10"/>
  <c r="AI190" i="10"/>
  <c r="AI136" i="10"/>
  <c r="AI223" i="10"/>
  <c r="AI43" i="10"/>
  <c r="AI272" i="10"/>
  <c r="AI47" i="10"/>
  <c r="AI159" i="10"/>
  <c r="AI284" i="10"/>
  <c r="AI233" i="10"/>
  <c r="AI241" i="10"/>
  <c r="AI218" i="10"/>
  <c r="AI82" i="10"/>
  <c r="AI301" i="10"/>
  <c r="AS19" i="10"/>
  <c r="AI212" i="10"/>
  <c r="AI156" i="10"/>
  <c r="AI311" i="10"/>
  <c r="AI249" i="10"/>
  <c r="AI113" i="10"/>
  <c r="AI167" i="10"/>
  <c r="AI225" i="10"/>
  <c r="AI372" i="10"/>
  <c r="AI75" i="10"/>
  <c r="AI334" i="10"/>
  <c r="AI255" i="10"/>
  <c r="AI374" i="10"/>
  <c r="BX448" i="10"/>
  <c r="BK436" i="10" s="1"/>
  <c r="BI436" i="10"/>
  <c r="CS448" i="10"/>
  <c r="CF436" i="10" s="1"/>
  <c r="CD436" i="10"/>
  <c r="BY448" i="10"/>
  <c r="BQ436" i="10" s="1"/>
  <c r="BN436" i="10"/>
  <c r="CT448" i="10"/>
  <c r="CL436" i="10" s="1"/>
  <c r="CI436" i="10"/>
  <c r="W56" i="10"/>
  <c r="BF19" i="10"/>
  <c r="U2" i="10"/>
  <c r="B9" i="20" s="1"/>
  <c r="BF21" i="10"/>
  <c r="BF20" i="10"/>
  <c r="BN457" i="10"/>
  <c r="U17" i="10"/>
  <c r="U16" i="10"/>
  <c r="D23" i="10"/>
  <c r="C22" i="10"/>
  <c r="H30" i="10"/>
  <c r="G29" i="10"/>
  <c r="W60" i="10" l="1"/>
  <c r="B20" i="20" s="1"/>
  <c r="B19" i="20"/>
  <c r="AI208" i="10"/>
  <c r="AI187" i="10"/>
  <c r="AI287" i="10"/>
  <c r="AI151" i="10"/>
  <c r="AI271" i="10"/>
  <c r="AI139" i="10"/>
  <c r="AI143" i="10"/>
  <c r="AI145" i="10"/>
  <c r="AI242" i="10"/>
  <c r="AI154" i="10"/>
  <c r="AI170" i="10"/>
  <c r="AI373" i="10"/>
  <c r="AI141" i="10"/>
  <c r="AI57" i="10"/>
  <c r="AI237" i="10"/>
  <c r="AI375" i="10"/>
  <c r="AI316" i="10"/>
  <c r="AI261" i="10"/>
  <c r="AI150" i="10"/>
  <c r="AI336" i="10"/>
  <c r="AI262" i="10"/>
  <c r="AI232" i="10"/>
  <c r="AI379" i="10"/>
  <c r="AI111" i="10"/>
  <c r="AI239" i="10"/>
  <c r="AI185" i="10"/>
  <c r="AI88" i="10"/>
  <c r="AI226" i="10"/>
  <c r="AI355" i="10"/>
  <c r="AI40" i="10"/>
  <c r="AI365" i="10"/>
  <c r="AI354" i="10"/>
  <c r="AI367" i="10"/>
  <c r="AI165" i="10"/>
  <c r="AI343" i="10"/>
  <c r="AI61" i="10"/>
  <c r="AI282" i="10"/>
  <c r="AI135" i="10"/>
  <c r="AI228" i="10"/>
  <c r="AI161" i="10"/>
  <c r="AI310" i="10"/>
  <c r="AI325" i="10"/>
  <c r="AI160" i="10"/>
  <c r="AY19" i="10"/>
  <c r="AI46" i="10"/>
  <c r="AI123" i="10"/>
  <c r="AI273" i="10"/>
  <c r="AI179" i="10"/>
  <c r="AI66" i="10"/>
  <c r="AI96" i="10"/>
  <c r="AI158" i="10"/>
  <c r="AI106" i="10"/>
  <c r="AI24" i="10"/>
  <c r="AI105" i="10"/>
  <c r="AI183" i="10"/>
  <c r="AI50" i="10"/>
  <c r="AI348" i="10"/>
  <c r="AI191" i="10"/>
  <c r="AI53" i="10"/>
  <c r="AI55" i="10"/>
  <c r="AI224" i="10"/>
  <c r="AI203" i="10"/>
  <c r="AI275" i="10"/>
  <c r="AI131" i="10"/>
  <c r="AI338" i="10"/>
  <c r="AI69" i="10"/>
  <c r="AI337" i="10"/>
  <c r="AI351" i="10"/>
  <c r="AI97" i="10"/>
  <c r="AI168" i="10"/>
  <c r="AI118" i="10"/>
  <c r="AI231" i="10"/>
  <c r="AI340" i="10"/>
  <c r="AI378" i="10"/>
  <c r="AI331" i="10"/>
  <c r="AI342" i="10"/>
  <c r="AI243" i="10"/>
  <c r="AI132" i="10"/>
  <c r="AI240" i="10"/>
  <c r="AI210" i="10"/>
  <c r="AI144" i="10"/>
  <c r="AI259" i="10"/>
  <c r="AI23" i="10"/>
  <c r="AI289" i="10"/>
  <c r="AI204" i="10"/>
  <c r="AI356" i="10"/>
  <c r="AI327" i="10"/>
  <c r="AI189" i="10"/>
  <c r="AI194" i="10"/>
  <c r="AI339" i="10"/>
  <c r="AI202" i="10"/>
  <c r="AI219" i="10"/>
  <c r="AI258" i="10"/>
  <c r="AI251" i="10"/>
  <c r="AI353" i="10"/>
  <c r="AI195" i="10"/>
  <c r="AI222" i="10"/>
  <c r="AI207" i="10"/>
  <c r="AI199" i="10"/>
  <c r="AI45" i="10"/>
  <c r="AI366" i="10"/>
  <c r="AI175" i="10"/>
  <c r="AI321" i="10"/>
  <c r="AI290" i="10"/>
  <c r="AI122" i="10"/>
  <c r="AI107" i="10"/>
  <c r="AI83" i="10"/>
  <c r="AI108" i="10"/>
  <c r="AI95" i="10"/>
  <c r="AI244" i="10"/>
  <c r="AI174" i="10"/>
  <c r="AI314" i="10"/>
  <c r="AI186" i="10"/>
  <c r="AI320" i="10"/>
  <c r="AI125" i="10"/>
  <c r="AI149" i="10"/>
  <c r="AI268" i="10"/>
  <c r="AI281" i="10"/>
  <c r="AI41" i="10"/>
  <c r="AI193" i="10"/>
  <c r="AI121" i="10"/>
  <c r="AI87" i="10"/>
  <c r="AI90" i="10"/>
  <c r="AI127" i="10"/>
  <c r="AI93" i="10"/>
  <c r="AI277" i="10"/>
  <c r="AI266" i="10"/>
  <c r="AI49" i="10"/>
  <c r="AI184" i="10"/>
  <c r="AI358" i="10"/>
  <c r="AI370" i="10"/>
  <c r="AI134" i="10"/>
  <c r="AI349" i="10"/>
  <c r="AI305" i="10"/>
  <c r="AI368" i="10"/>
  <c r="AI192" i="10"/>
  <c r="AI56" i="10"/>
  <c r="AI315" i="10"/>
  <c r="AI80" i="10"/>
  <c r="AI347" i="10"/>
  <c r="AI229" i="10"/>
  <c r="AI137" i="10"/>
  <c r="AI288" i="10"/>
  <c r="AI94" i="10"/>
  <c r="AI304" i="10"/>
  <c r="AI346" i="10"/>
  <c r="AI36" i="10"/>
  <c r="AI28" i="10"/>
  <c r="AI148" i="10"/>
  <c r="AI102" i="10"/>
  <c r="AI361" i="10"/>
  <c r="AI330" i="10"/>
  <c r="AI329" i="10"/>
  <c r="AI322" i="10"/>
  <c r="AI377" i="10"/>
  <c r="AI283" i="10"/>
  <c r="AI253" i="10"/>
  <c r="AI250" i="10"/>
  <c r="AI344" i="10"/>
  <c r="AI76" i="10"/>
  <c r="AI89" i="10"/>
  <c r="AI270" i="10"/>
  <c r="AI173" i="10"/>
  <c r="AI335" i="10"/>
  <c r="AI120" i="10"/>
  <c r="AI345" i="10"/>
  <c r="AI286" i="10"/>
  <c r="AI20" i="10"/>
  <c r="AI285" i="10"/>
  <c r="AI101" i="10"/>
  <c r="AI298" i="10"/>
  <c r="AI67" i="10"/>
  <c r="AI312" i="10"/>
  <c r="AI99" i="10"/>
  <c r="AI181" i="10"/>
  <c r="AI280" i="10"/>
  <c r="AI256" i="10"/>
  <c r="AI117" i="10"/>
  <c r="AI68" i="10"/>
  <c r="AI22" i="10"/>
  <c r="AI29" i="10"/>
  <c r="AI369" i="10"/>
  <c r="AI215" i="10"/>
  <c r="AI307" i="10"/>
  <c r="AI357" i="10"/>
  <c r="AI211" i="10"/>
  <c r="AI245" i="10"/>
  <c r="AI252" i="10"/>
  <c r="AI72" i="10"/>
  <c r="AI100" i="10"/>
  <c r="AI300" i="10"/>
  <c r="AI254" i="10"/>
  <c r="CA18" i="10"/>
  <c r="CV18" i="10"/>
  <c r="CU499" i="10"/>
  <c r="CH442" i="10"/>
  <c r="BH437" i="10"/>
  <c r="BH440" i="10" s="1"/>
  <c r="CA498" i="10"/>
  <c r="CH437" i="10"/>
  <c r="CH440" i="10" s="1"/>
  <c r="CV499" i="10"/>
  <c r="BX23" i="10"/>
  <c r="BZ464" i="10"/>
  <c r="BM447" i="10"/>
  <c r="BM453" i="10"/>
  <c r="BM448" i="10"/>
  <c r="BM449" i="10"/>
  <c r="BM450" i="10"/>
  <c r="BM454" i="10"/>
  <c r="BM451" i="10"/>
  <c r="BM444" i="10"/>
  <c r="BM452" i="10"/>
  <c r="BM443" i="10"/>
  <c r="BM445" i="10"/>
  <c r="BM442" i="10"/>
  <c r="BM446" i="10"/>
  <c r="BM455" i="10"/>
  <c r="AW76" i="10"/>
  <c r="AW75" i="10" s="1"/>
  <c r="AW74" i="10" s="1"/>
  <c r="AW73" i="10" s="1"/>
  <c r="AW72" i="10" s="1"/>
  <c r="AW71" i="10" s="1"/>
  <c r="AW70" i="10" s="1"/>
  <c r="AW69" i="10" s="1"/>
  <c r="AW68" i="10" s="1"/>
  <c r="AW67" i="10" s="1"/>
  <c r="AW66" i="10" s="1"/>
  <c r="AW65" i="10" s="1"/>
  <c r="AW64" i="10" s="1"/>
  <c r="AW63" i="10" s="1"/>
  <c r="AW62" i="10" s="1"/>
  <c r="AW61" i="10" s="1"/>
  <c r="AW60" i="10" s="1"/>
  <c r="AW59" i="10" s="1"/>
  <c r="AW58" i="10" s="1"/>
  <c r="AW57" i="10" s="1"/>
  <c r="AW56" i="10" s="1"/>
  <c r="AW55" i="10" s="1"/>
  <c r="AW54" i="10" s="1"/>
  <c r="AW53" i="10" s="1"/>
  <c r="AW52" i="10" s="1"/>
  <c r="AW51" i="10" s="1"/>
  <c r="AW50" i="10" s="1"/>
  <c r="AW49" i="10" s="1"/>
  <c r="AW48" i="10" s="1"/>
  <c r="AW47" i="10" s="1"/>
  <c r="AW46" i="10" s="1"/>
  <c r="AW45" i="10" s="1"/>
  <c r="AW44" i="10" s="1"/>
  <c r="AW43" i="10" s="1"/>
  <c r="AW42" i="10" s="1"/>
  <c r="AW41" i="10" s="1"/>
  <c r="AW40" i="10" s="1"/>
  <c r="AW39" i="10" s="1"/>
  <c r="AW38" i="10" s="1"/>
  <c r="AW37" i="10" s="1"/>
  <c r="AW36" i="10" s="1"/>
  <c r="AW35" i="10" s="1"/>
  <c r="AW34" i="10" s="1"/>
  <c r="AW33" i="10" s="1"/>
  <c r="AW32" i="10" s="1"/>
  <c r="AW31" i="10" s="1"/>
  <c r="AW30" i="10" s="1"/>
  <c r="AW29" i="10" s="1"/>
  <c r="AW28" i="10" s="1"/>
  <c r="AW27" i="10" s="1"/>
  <c r="AW26" i="10" s="1"/>
  <c r="AW22" i="10"/>
  <c r="AW77" i="10"/>
  <c r="AW78" i="10" s="1"/>
  <c r="AW79" i="10" s="1"/>
  <c r="AW80" i="10" s="1"/>
  <c r="AW81" i="10" s="1"/>
  <c r="AW82" i="10" s="1"/>
  <c r="AW83" i="10" s="1"/>
  <c r="AW84" i="10" s="1"/>
  <c r="AW85" i="10" s="1"/>
  <c r="AW86" i="10" s="1"/>
  <c r="AW87" i="10" s="1"/>
  <c r="AW88" i="10" s="1"/>
  <c r="AW89" i="10" s="1"/>
  <c r="AW90" i="10" s="1"/>
  <c r="AW91" i="10" s="1"/>
  <c r="AW92" i="10" s="1"/>
  <c r="AW93" i="10" s="1"/>
  <c r="AW94" i="10" s="1"/>
  <c r="AW95" i="10" s="1"/>
  <c r="AW96" i="10" s="1"/>
  <c r="AW97" i="10" s="1"/>
  <c r="AW98" i="10" s="1"/>
  <c r="AW99" i="10" s="1"/>
  <c r="AW100" i="10" s="1"/>
  <c r="AW101" i="10" s="1"/>
  <c r="AW102" i="10" s="1"/>
  <c r="AW103" i="10" s="1"/>
  <c r="AW104" i="10" s="1"/>
  <c r="AW105" i="10" s="1"/>
  <c r="AW106" i="10" s="1"/>
  <c r="AW107" i="10" s="1"/>
  <c r="AW108" i="10" s="1"/>
  <c r="AW109" i="10" s="1"/>
  <c r="AW110" i="10" s="1"/>
  <c r="AW111" i="10" s="1"/>
  <c r="AW112" i="10" s="1"/>
  <c r="AW113" i="10" s="1"/>
  <c r="AW114" i="10" s="1"/>
  <c r="AW115" i="10" s="1"/>
  <c r="AW116" i="10" s="1"/>
  <c r="AW117" i="10" s="1"/>
  <c r="AW118" i="10" s="1"/>
  <c r="AW119" i="10" s="1"/>
  <c r="AW120" i="10" s="1"/>
  <c r="AW121" i="10" s="1"/>
  <c r="AW122" i="10" s="1"/>
  <c r="AW123" i="10" s="1"/>
  <c r="AW124" i="10" s="1"/>
  <c r="AW125" i="10" s="1"/>
  <c r="AW126" i="10" s="1"/>
  <c r="AW127" i="10" s="1"/>
  <c r="AW128" i="10" s="1"/>
  <c r="AW129" i="10" s="1"/>
  <c r="AW130" i="10" s="1"/>
  <c r="AW131" i="10" s="1"/>
  <c r="AW132" i="10" s="1"/>
  <c r="AW133" i="10" s="1"/>
  <c r="AW134" i="10" s="1"/>
  <c r="AW135" i="10" s="1"/>
  <c r="AW136" i="10" s="1"/>
  <c r="AW137" i="10" s="1"/>
  <c r="AW138" i="10" s="1"/>
  <c r="AW139" i="10" s="1"/>
  <c r="AW140" i="10" s="1"/>
  <c r="AW141" i="10" s="1"/>
  <c r="AW142" i="10" s="1"/>
  <c r="AW143" i="10" s="1"/>
  <c r="AW144" i="10" s="1"/>
  <c r="AW145" i="10" s="1"/>
  <c r="AW146" i="10" s="1"/>
  <c r="AW147" i="10" s="1"/>
  <c r="AW148" i="10" s="1"/>
  <c r="AW149" i="10" s="1"/>
  <c r="AW150" i="10" s="1"/>
  <c r="AW151" i="10" s="1"/>
  <c r="AW152" i="10" s="1"/>
  <c r="AW153" i="10" s="1"/>
  <c r="AW154" i="10" s="1"/>
  <c r="AW155" i="10" s="1"/>
  <c r="AW156" i="10" s="1"/>
  <c r="AW157" i="10" s="1"/>
  <c r="AW158" i="10" s="1"/>
  <c r="AW159" i="10" s="1"/>
  <c r="AW160" i="10" s="1"/>
  <c r="AW161" i="10" s="1"/>
  <c r="AW162" i="10" s="1"/>
  <c r="AW163" i="10" s="1"/>
  <c r="AW164" i="10" s="1"/>
  <c r="AW165" i="10" s="1"/>
  <c r="AW166" i="10" s="1"/>
  <c r="AW167" i="10" s="1"/>
  <c r="AW168" i="10" s="1"/>
  <c r="AW169" i="10" s="1"/>
  <c r="AW170" i="10" s="1"/>
  <c r="AW171" i="10" s="1"/>
  <c r="AW172" i="10" s="1"/>
  <c r="AW173" i="10" s="1"/>
  <c r="AW174" i="10" s="1"/>
  <c r="AW175" i="10" s="1"/>
  <c r="AW176" i="10" s="1"/>
  <c r="AW177" i="10" s="1"/>
  <c r="AW178" i="10" s="1"/>
  <c r="AW179" i="10" s="1"/>
  <c r="AW180" i="10" s="1"/>
  <c r="AW181" i="10" s="1"/>
  <c r="AW182" i="10" s="1"/>
  <c r="AW183" i="10" s="1"/>
  <c r="AW184" i="10" s="1"/>
  <c r="AW185" i="10" s="1"/>
  <c r="AW186" i="10" s="1"/>
  <c r="AW187" i="10" s="1"/>
  <c r="AW188" i="10" s="1"/>
  <c r="AW189" i="10" s="1"/>
  <c r="AW190" i="10" s="1"/>
  <c r="AW191" i="10" s="1"/>
  <c r="AW192" i="10" s="1"/>
  <c r="AW193" i="10" s="1"/>
  <c r="AW194" i="10" s="1"/>
  <c r="AW195" i="10" s="1"/>
  <c r="AW196" i="10" s="1"/>
  <c r="AW197" i="10" s="1"/>
  <c r="AW198" i="10" s="1"/>
  <c r="AW199" i="10" s="1"/>
  <c r="AW200" i="10" s="1"/>
  <c r="AW201" i="10" s="1"/>
  <c r="AW202" i="10" s="1"/>
  <c r="AW203" i="10" s="1"/>
  <c r="AW204" i="10" s="1"/>
  <c r="AW205" i="10" s="1"/>
  <c r="AW206" i="10" s="1"/>
  <c r="AW207" i="10" s="1"/>
  <c r="AW208" i="10" s="1"/>
  <c r="AW209" i="10" s="1"/>
  <c r="AW210" i="10" s="1"/>
  <c r="AW211" i="10" s="1"/>
  <c r="AW212" i="10" s="1"/>
  <c r="AW213" i="10" s="1"/>
  <c r="AW214" i="10" s="1"/>
  <c r="AW215" i="10" s="1"/>
  <c r="AW216" i="10" s="1"/>
  <c r="AW217" i="10" s="1"/>
  <c r="AW218" i="10" s="1"/>
  <c r="AW219" i="10" s="1"/>
  <c r="AW220" i="10" s="1"/>
  <c r="AW221" i="10" s="1"/>
  <c r="AW222" i="10" s="1"/>
  <c r="AW223" i="10" s="1"/>
  <c r="AW224" i="10" s="1"/>
  <c r="AW225" i="10" s="1"/>
  <c r="AW226" i="10" s="1"/>
  <c r="AW227" i="10" s="1"/>
  <c r="AW228" i="10" s="1"/>
  <c r="AW229" i="10" s="1"/>
  <c r="AW230" i="10" s="1"/>
  <c r="AW231" i="10" s="1"/>
  <c r="AW232" i="10" s="1"/>
  <c r="AW233" i="10" s="1"/>
  <c r="AW234" i="10" s="1"/>
  <c r="AW235" i="10" s="1"/>
  <c r="AW236" i="10" s="1"/>
  <c r="AW237" i="10" s="1"/>
  <c r="AW238" i="10" s="1"/>
  <c r="AW239" i="10" s="1"/>
  <c r="AW240" i="10" s="1"/>
  <c r="AW241" i="10" s="1"/>
  <c r="AW242" i="10" s="1"/>
  <c r="AW243" i="10" s="1"/>
  <c r="AW244" i="10" s="1"/>
  <c r="AW245" i="10" s="1"/>
  <c r="AW246" i="10" s="1"/>
  <c r="AW247" i="10" s="1"/>
  <c r="AW248" i="10" s="1"/>
  <c r="AW249" i="10" s="1"/>
  <c r="AW250" i="10" s="1"/>
  <c r="AW251" i="10" s="1"/>
  <c r="AW252" i="10" s="1"/>
  <c r="AW253" i="10" s="1"/>
  <c r="AW254" i="10" s="1"/>
  <c r="AW255" i="10" s="1"/>
  <c r="AW256" i="10" s="1"/>
  <c r="AW257" i="10" s="1"/>
  <c r="AW258" i="10" s="1"/>
  <c r="AW259" i="10" s="1"/>
  <c r="AW260" i="10" s="1"/>
  <c r="AW261" i="10" s="1"/>
  <c r="AW262" i="10" s="1"/>
  <c r="AW263" i="10" s="1"/>
  <c r="AW264" i="10" s="1"/>
  <c r="AW265" i="10" s="1"/>
  <c r="AW266" i="10" s="1"/>
  <c r="AW267" i="10" s="1"/>
  <c r="AW268" i="10" s="1"/>
  <c r="AW269" i="10" s="1"/>
  <c r="AW270" i="10" s="1"/>
  <c r="AW271" i="10" s="1"/>
  <c r="AW272" i="10" s="1"/>
  <c r="AW273" i="10" s="1"/>
  <c r="AW274" i="10" s="1"/>
  <c r="AW275" i="10" s="1"/>
  <c r="AW276" i="10" s="1"/>
  <c r="AW277" i="10" s="1"/>
  <c r="AW278" i="10" s="1"/>
  <c r="AW279" i="10" s="1"/>
  <c r="AW280" i="10" s="1"/>
  <c r="AW281" i="10" s="1"/>
  <c r="AW282" i="10" s="1"/>
  <c r="AW283" i="10" s="1"/>
  <c r="AW284" i="10" s="1"/>
  <c r="AW285" i="10" s="1"/>
  <c r="AW286" i="10" s="1"/>
  <c r="AW287" i="10" s="1"/>
  <c r="AW288" i="10" s="1"/>
  <c r="AW289" i="10" s="1"/>
  <c r="AW290" i="10" s="1"/>
  <c r="AW291" i="10" s="1"/>
  <c r="AW292" i="10" s="1"/>
  <c r="AW293" i="10" s="1"/>
  <c r="AW294" i="10" s="1"/>
  <c r="AW295" i="10" s="1"/>
  <c r="AW296" i="10" s="1"/>
  <c r="AW297" i="10" s="1"/>
  <c r="AW298" i="10" s="1"/>
  <c r="AW299" i="10" s="1"/>
  <c r="AW300" i="10" s="1"/>
  <c r="AW301" i="10" s="1"/>
  <c r="AW302" i="10" s="1"/>
  <c r="AW303" i="10" s="1"/>
  <c r="AW304" i="10" s="1"/>
  <c r="AW305" i="10" s="1"/>
  <c r="AW306" i="10" s="1"/>
  <c r="AW307" i="10" s="1"/>
  <c r="AW308" i="10" s="1"/>
  <c r="AW309" i="10" s="1"/>
  <c r="AW310" i="10" s="1"/>
  <c r="AW311" i="10" s="1"/>
  <c r="AW312" i="10" s="1"/>
  <c r="AW313" i="10" s="1"/>
  <c r="AW314" i="10" s="1"/>
  <c r="AW315" i="10" s="1"/>
  <c r="AW316" i="10" s="1"/>
  <c r="AW317" i="10" s="1"/>
  <c r="AW318" i="10" s="1"/>
  <c r="AW319" i="10" s="1"/>
  <c r="AW320" i="10" s="1"/>
  <c r="AW321" i="10" s="1"/>
  <c r="AW322" i="10" s="1"/>
  <c r="AW323" i="10" s="1"/>
  <c r="AW324" i="10" s="1"/>
  <c r="AW325" i="10" s="1"/>
  <c r="AW326" i="10" s="1"/>
  <c r="AW327" i="10" s="1"/>
  <c r="AW328" i="10" s="1"/>
  <c r="AW329" i="10" s="1"/>
  <c r="AW330" i="10" s="1"/>
  <c r="AW331" i="10" s="1"/>
  <c r="AW332" i="10" s="1"/>
  <c r="AW333" i="10" s="1"/>
  <c r="AW334" i="10" s="1"/>
  <c r="AW335" i="10" s="1"/>
  <c r="AW336" i="10" s="1"/>
  <c r="AW337" i="10" s="1"/>
  <c r="AW338" i="10" s="1"/>
  <c r="AW339" i="10" s="1"/>
  <c r="AW340" i="10" s="1"/>
  <c r="AW341" i="10" s="1"/>
  <c r="AW342" i="10" s="1"/>
  <c r="AW343" i="10" s="1"/>
  <c r="AW344" i="10" s="1"/>
  <c r="AW345" i="10" s="1"/>
  <c r="AW346" i="10" s="1"/>
  <c r="AW347" i="10" s="1"/>
  <c r="AW348" i="10" s="1"/>
  <c r="AW349" i="10" s="1"/>
  <c r="AW350" i="10" s="1"/>
  <c r="AW351" i="10" s="1"/>
  <c r="AW352" i="10" s="1"/>
  <c r="AW353" i="10" s="1"/>
  <c r="AW354" i="10" s="1"/>
  <c r="AW355" i="10" s="1"/>
  <c r="AW356" i="10" s="1"/>
  <c r="AW357" i="10" s="1"/>
  <c r="AW358" i="10" s="1"/>
  <c r="AW359" i="10" s="1"/>
  <c r="AW360" i="10" s="1"/>
  <c r="AW361" i="10" s="1"/>
  <c r="AW362" i="10" s="1"/>
  <c r="AW363" i="10" s="1"/>
  <c r="AW364" i="10" s="1"/>
  <c r="AW365" i="10" s="1"/>
  <c r="AW366" i="10" s="1"/>
  <c r="AW367" i="10" s="1"/>
  <c r="AW368" i="10" s="1"/>
  <c r="AW369" i="10" s="1"/>
  <c r="AW370" i="10" s="1"/>
  <c r="AW371" i="10" s="1"/>
  <c r="AW372" i="10" s="1"/>
  <c r="AW373" i="10" s="1"/>
  <c r="AW374" i="10" s="1"/>
  <c r="AW375" i="10" s="1"/>
  <c r="AW376" i="10" s="1"/>
  <c r="AW377" i="10" s="1"/>
  <c r="AW378" i="10" s="1"/>
  <c r="AW379" i="10" s="1"/>
  <c r="AW380" i="10" s="1"/>
  <c r="AW381" i="10" s="1"/>
  <c r="AW382" i="10" s="1"/>
  <c r="AW383" i="10" s="1"/>
  <c r="AW384" i="10" s="1"/>
  <c r="AW385" i="10" s="1"/>
  <c r="AW386" i="10" s="1"/>
  <c r="BF29" i="10"/>
  <c r="BF80" i="10"/>
  <c r="BF208" i="10"/>
  <c r="BF348" i="10"/>
  <c r="BF271" i="10"/>
  <c r="BF242" i="10"/>
  <c r="BF351" i="10"/>
  <c r="BF260" i="10"/>
  <c r="BF263" i="10"/>
  <c r="BF366" i="10"/>
  <c r="BF34" i="10"/>
  <c r="BF256" i="10"/>
  <c r="BF311" i="10"/>
  <c r="BF362" i="10"/>
  <c r="BF56" i="10"/>
  <c r="BF336" i="10"/>
  <c r="BF47" i="10"/>
  <c r="BF252" i="10"/>
  <c r="BF310" i="10"/>
  <c r="BF361" i="10"/>
  <c r="BF68" i="10"/>
  <c r="BF75" i="10"/>
  <c r="BF293" i="10"/>
  <c r="BF161" i="10"/>
  <c r="BF369" i="10"/>
  <c r="BF235" i="10"/>
  <c r="BF116" i="10"/>
  <c r="BF151" i="10"/>
  <c r="BF254" i="10"/>
  <c r="BF164" i="10"/>
  <c r="BF163" i="10"/>
  <c r="BF266" i="10"/>
  <c r="BF65" i="10"/>
  <c r="BF207" i="10"/>
  <c r="BF79" i="10"/>
  <c r="BF241" i="10"/>
  <c r="BF162" i="10"/>
  <c r="BF253" i="10"/>
  <c r="BF125" i="10"/>
  <c r="BF190" i="10"/>
  <c r="BF62" i="10"/>
  <c r="BF153" i="10"/>
  <c r="BF234" i="10"/>
  <c r="BF106" i="10"/>
  <c r="BF197" i="10"/>
  <c r="BF69" i="10"/>
  <c r="BF267" i="10"/>
  <c r="BF299" i="10"/>
  <c r="BF316" i="10"/>
  <c r="BF172" i="10"/>
  <c r="BF46" i="10"/>
  <c r="BF319" i="10"/>
  <c r="BF104" i="10"/>
  <c r="BF144" i="10"/>
  <c r="BF334" i="10"/>
  <c r="BF372" i="10"/>
  <c r="BF192" i="10"/>
  <c r="BF295" i="10"/>
  <c r="BF346" i="10"/>
  <c r="BF345" i="10"/>
  <c r="BF320" i="10"/>
  <c r="BF371" i="10"/>
  <c r="BF188" i="10"/>
  <c r="BF290" i="10"/>
  <c r="BF329" i="10"/>
  <c r="BF219" i="10"/>
  <c r="BF225" i="10"/>
  <c r="BF277" i="10"/>
  <c r="BF298" i="10"/>
  <c r="BF353" i="10"/>
  <c r="BF171" i="10"/>
  <c r="BF52" i="10"/>
  <c r="BF135" i="10"/>
  <c r="BF238" i="10"/>
  <c r="BF100" i="10"/>
  <c r="BF147" i="10"/>
  <c r="BF250" i="10"/>
  <c r="BF264" i="10"/>
  <c r="BF191" i="10"/>
  <c r="BF63" i="10"/>
  <c r="BF177" i="10"/>
  <c r="BF146" i="10"/>
  <c r="BF237" i="10"/>
  <c r="BF109" i="10"/>
  <c r="BF174" i="10"/>
  <c r="BF43" i="10"/>
  <c r="BF137" i="10"/>
  <c r="BF218" i="10"/>
  <c r="BF90" i="10"/>
  <c r="BF181" i="10"/>
  <c r="BF53" i="10"/>
  <c r="BF365" i="10"/>
  <c r="BF350" i="10"/>
  <c r="BF284" i="10"/>
  <c r="BF39" i="10"/>
  <c r="BF364" i="10"/>
  <c r="BF287" i="10"/>
  <c r="BF313" i="10"/>
  <c r="BF379" i="10"/>
  <c r="BF302" i="10"/>
  <c r="BF356" i="10"/>
  <c r="BF128" i="10"/>
  <c r="BF279" i="10"/>
  <c r="BF330" i="10"/>
  <c r="BF281" i="10"/>
  <c r="BF304" i="10"/>
  <c r="BF355" i="10"/>
  <c r="BF124" i="10"/>
  <c r="BF270" i="10"/>
  <c r="BF297" i="10"/>
  <c r="BF155" i="10"/>
  <c r="BF31" i="10"/>
  <c r="BF228" i="10"/>
  <c r="BF282" i="10"/>
  <c r="BF337" i="10"/>
  <c r="BF107" i="10"/>
  <c r="BF247" i="10"/>
  <c r="BF119" i="10"/>
  <c r="BF182" i="10"/>
  <c r="BF259" i="10"/>
  <c r="BF131" i="10"/>
  <c r="BF230" i="10"/>
  <c r="BF212" i="10"/>
  <c r="BF175" i="10"/>
  <c r="BF44" i="10"/>
  <c r="BF113" i="10"/>
  <c r="BF130" i="10"/>
  <c r="BF221" i="10"/>
  <c r="BF93" i="10"/>
  <c r="BF158" i="10"/>
  <c r="BF249" i="10"/>
  <c r="BF121" i="10"/>
  <c r="BF202" i="10"/>
  <c r="BF74" i="10"/>
  <c r="BF165" i="10"/>
  <c r="BF37" i="10"/>
  <c r="BF318" i="10"/>
  <c r="BF224" i="10"/>
  <c r="BF354" i="10"/>
  <c r="BF332" i="10"/>
  <c r="BF236" i="10"/>
  <c r="BF33" i="10"/>
  <c r="BF347" i="10"/>
  <c r="BF248" i="10"/>
  <c r="BF340" i="10"/>
  <c r="BF64" i="10"/>
  <c r="BF261" i="10"/>
  <c r="BF314" i="10"/>
  <c r="BF38" i="10"/>
  <c r="BF288" i="10"/>
  <c r="BF339" i="10"/>
  <c r="BF60" i="10"/>
  <c r="BF200" i="10"/>
  <c r="BF257" i="10"/>
  <c r="BF139" i="10"/>
  <c r="BF373" i="10"/>
  <c r="BF251" i="10"/>
  <c r="BF265" i="10"/>
  <c r="BF321" i="10"/>
  <c r="BF36" i="10"/>
  <c r="BF231" i="10"/>
  <c r="BF103" i="10"/>
  <c r="BF118" i="10"/>
  <c r="BF243" i="10"/>
  <c r="BF115" i="10"/>
  <c r="BF166" i="10"/>
  <c r="BF148" i="10"/>
  <c r="BF159" i="10"/>
  <c r="BF262" i="10"/>
  <c r="BF48" i="10"/>
  <c r="BF114" i="10"/>
  <c r="BF205" i="10"/>
  <c r="BF77" i="10"/>
  <c r="BF142" i="10"/>
  <c r="BF233" i="10"/>
  <c r="BF105" i="10"/>
  <c r="BF186" i="10"/>
  <c r="BF58" i="10"/>
  <c r="BF149" i="10"/>
  <c r="BF156" i="10"/>
  <c r="BF280" i="10"/>
  <c r="BF278" i="10"/>
  <c r="BF96" i="10"/>
  <c r="BF322" i="10"/>
  <c r="BF300" i="10"/>
  <c r="BF108" i="10"/>
  <c r="BF45" i="10"/>
  <c r="BF315" i="10"/>
  <c r="BF72" i="10"/>
  <c r="BF324" i="10"/>
  <c r="BF375" i="10"/>
  <c r="BF204" i="10"/>
  <c r="BF294" i="10"/>
  <c r="BF30" i="10"/>
  <c r="BF272" i="10"/>
  <c r="BF323" i="10"/>
  <c r="BF374" i="10"/>
  <c r="BF120" i="10"/>
  <c r="BF349" i="10"/>
  <c r="BF258" i="10"/>
  <c r="BF357" i="10"/>
  <c r="BF187" i="10"/>
  <c r="BF216" i="10"/>
  <c r="BF305" i="10"/>
  <c r="BF134" i="10"/>
  <c r="BF215" i="10"/>
  <c r="BF87" i="10"/>
  <c r="BF54" i="10"/>
  <c r="BF227" i="10"/>
  <c r="BF99" i="10"/>
  <c r="BF102" i="10"/>
  <c r="BF84" i="10"/>
  <c r="BF143" i="10"/>
  <c r="BF246" i="10"/>
  <c r="BF226" i="10"/>
  <c r="BF98" i="10"/>
  <c r="BF189" i="10"/>
  <c r="BF61" i="10"/>
  <c r="BF126" i="10"/>
  <c r="BF217" i="10"/>
  <c r="BF89" i="10"/>
  <c r="BF170" i="10"/>
  <c r="BF35" i="10"/>
  <c r="BF133" i="10"/>
  <c r="BF312" i="10"/>
  <c r="BF331" i="10"/>
  <c r="BF168" i="10"/>
  <c r="BF367" i="10"/>
  <c r="BF286" i="10"/>
  <c r="BF268" i="10"/>
  <c r="BF370" i="10"/>
  <c r="BF360" i="10"/>
  <c r="BF283" i="10"/>
  <c r="BF301" i="10"/>
  <c r="BF308" i="10"/>
  <c r="BF359" i="10"/>
  <c r="BF140" i="10"/>
  <c r="BF274" i="10"/>
  <c r="BF384" i="10"/>
  <c r="BF240" i="10"/>
  <c r="BF307" i="10"/>
  <c r="BF358" i="10"/>
  <c r="BF381" i="10"/>
  <c r="BF317" i="10"/>
  <c r="BF91" i="10"/>
  <c r="BF341" i="10"/>
  <c r="BF123" i="10"/>
  <c r="BF152" i="10"/>
  <c r="BF289" i="10"/>
  <c r="BF97" i="10"/>
  <c r="BF199" i="10"/>
  <c r="BF71" i="10"/>
  <c r="BF209" i="10"/>
  <c r="BF211" i="10"/>
  <c r="BF83" i="10"/>
  <c r="BF27" i="10"/>
  <c r="BF255" i="10"/>
  <c r="BF127" i="10"/>
  <c r="BF214" i="10"/>
  <c r="BF210" i="10"/>
  <c r="BF82" i="10"/>
  <c r="BF173" i="10"/>
  <c r="BF40" i="10"/>
  <c r="BF110" i="10"/>
  <c r="BF201" i="10"/>
  <c r="BF73" i="10"/>
  <c r="BF154" i="10"/>
  <c r="BF245" i="10"/>
  <c r="BF117" i="10"/>
  <c r="BF344" i="10"/>
  <c r="BF376" i="10"/>
  <c r="BF380" i="10"/>
  <c r="BF303" i="10"/>
  <c r="BF377" i="10"/>
  <c r="BF383" i="10"/>
  <c r="BF306" i="10"/>
  <c r="BF296" i="10"/>
  <c r="BF92" i="10"/>
  <c r="BF42" i="10"/>
  <c r="BF276" i="10"/>
  <c r="BF327" i="10"/>
  <c r="BF378" i="10"/>
  <c r="BF136" i="10"/>
  <c r="BF352" i="10"/>
  <c r="BF112" i="10"/>
  <c r="BF275" i="10"/>
  <c r="BF326" i="10"/>
  <c r="BF269" i="10"/>
  <c r="BF132" i="10"/>
  <c r="BF203" i="10"/>
  <c r="BF309" i="10"/>
  <c r="BF198" i="10"/>
  <c r="BF385" i="10"/>
  <c r="BF196" i="10"/>
  <c r="BF180" i="10"/>
  <c r="BF167" i="10"/>
  <c r="BF28" i="10"/>
  <c r="BF81" i="10"/>
  <c r="BF179" i="10"/>
  <c r="BF51" i="10"/>
  <c r="BF129" i="10"/>
  <c r="BF223" i="10"/>
  <c r="BF95" i="10"/>
  <c r="BF86" i="10"/>
  <c r="BF178" i="10"/>
  <c r="BF50" i="10"/>
  <c r="BF141" i="10"/>
  <c r="BF206" i="10"/>
  <c r="BF78" i="10"/>
  <c r="BF169" i="10"/>
  <c r="BF32" i="10"/>
  <c r="BF122" i="10"/>
  <c r="BF213" i="10"/>
  <c r="BF85" i="10"/>
  <c r="BF41" i="10"/>
  <c r="BF292" i="10"/>
  <c r="BF333" i="10"/>
  <c r="BF183" i="10"/>
  <c r="BF150" i="10"/>
  <c r="BF138" i="10"/>
  <c r="BE350" i="10"/>
  <c r="BE170" i="10"/>
  <c r="BE233" i="10"/>
  <c r="BE60" i="10"/>
  <c r="BE154" i="10"/>
  <c r="BE124" i="10"/>
  <c r="BE42" i="10"/>
  <c r="BE92" i="10"/>
  <c r="BE379" i="10"/>
  <c r="BE317" i="10"/>
  <c r="BE61" i="10"/>
  <c r="BE144" i="10"/>
  <c r="BE198" i="10"/>
  <c r="BE30" i="10"/>
  <c r="BF335" i="10"/>
  <c r="BF343" i="10"/>
  <c r="BF285" i="10"/>
  <c r="BF55" i="10"/>
  <c r="BF194" i="10"/>
  <c r="BF229" i="10"/>
  <c r="BE333" i="10"/>
  <c r="BE282" i="10"/>
  <c r="BE269" i="10"/>
  <c r="BE156" i="10"/>
  <c r="BE26" i="10"/>
  <c r="BE329" i="10"/>
  <c r="BE315" i="10"/>
  <c r="BE301" i="10"/>
  <c r="BE27" i="10"/>
  <c r="BE302" i="10"/>
  <c r="BE285" i="10"/>
  <c r="BE28" i="10"/>
  <c r="BE112" i="10"/>
  <c r="BE70" i="10"/>
  <c r="BE346" i="10"/>
  <c r="BE185" i="10"/>
  <c r="BE268" i="10"/>
  <c r="BE343" i="10"/>
  <c r="BE96" i="10"/>
  <c r="BE183" i="10"/>
  <c r="BE68" i="10"/>
  <c r="BE196" i="10"/>
  <c r="BF184" i="10"/>
  <c r="BF76" i="10"/>
  <c r="BF70" i="10"/>
  <c r="BF145" i="10"/>
  <c r="BF66" i="10"/>
  <c r="BF101" i="10"/>
  <c r="BE150" i="10"/>
  <c r="BE297" i="10"/>
  <c r="BE141" i="10"/>
  <c r="BE316" i="10"/>
  <c r="BE369" i="10"/>
  <c r="BE265" i="10"/>
  <c r="BE278" i="10"/>
  <c r="BE237" i="10"/>
  <c r="BE342" i="10"/>
  <c r="BE174" i="10"/>
  <c r="BE253" i="10"/>
  <c r="BE336" i="10"/>
  <c r="BE80" i="10"/>
  <c r="BE363" i="10"/>
  <c r="BE218" i="10"/>
  <c r="BF160" i="10"/>
  <c r="BF232" i="10"/>
  <c r="BF325" i="10"/>
  <c r="BF195" i="10"/>
  <c r="BF157" i="10"/>
  <c r="BE205" i="10"/>
  <c r="BE169" i="10"/>
  <c r="BE352" i="10"/>
  <c r="BE284" i="10"/>
  <c r="BE134" i="10"/>
  <c r="BE201" i="10"/>
  <c r="BE384" i="10"/>
  <c r="BE173" i="10"/>
  <c r="BE214" i="10"/>
  <c r="BE46" i="10"/>
  <c r="BE221" i="10"/>
  <c r="BE304" i="10"/>
  <c r="BE48" i="10"/>
  <c r="BE242" i="10"/>
  <c r="BE90" i="10"/>
  <c r="BF338" i="10"/>
  <c r="BF368" i="10"/>
  <c r="BF59" i="10"/>
  <c r="BF67" i="10"/>
  <c r="BF222" i="10"/>
  <c r="BE105" i="10"/>
  <c r="BE66" i="10"/>
  <c r="BE41" i="10"/>
  <c r="BE262" i="10"/>
  <c r="BE188" i="10"/>
  <c r="BE306" i="10"/>
  <c r="BE137" i="10"/>
  <c r="BE194" i="10"/>
  <c r="BE109" i="10"/>
  <c r="BE86" i="10"/>
  <c r="BE359" i="10"/>
  <c r="BE189" i="10"/>
  <c r="BE272" i="10"/>
  <c r="BF328" i="10"/>
  <c r="BF176" i="10"/>
  <c r="BF88" i="10"/>
  <c r="BF193" i="10"/>
  <c r="BF94" i="10"/>
  <c r="BE77" i="10"/>
  <c r="BE373" i="10"/>
  <c r="BE178" i="10"/>
  <c r="BE50" i="10"/>
  <c r="BE73" i="10"/>
  <c r="BE362" i="10"/>
  <c r="BE45" i="10"/>
  <c r="BE368" i="10"/>
  <c r="BE234" i="10"/>
  <c r="BE157" i="10"/>
  <c r="BE240" i="10"/>
  <c r="BE167" i="10"/>
  <c r="BE375" i="10"/>
  <c r="BE313" i="10"/>
  <c r="BE57" i="10"/>
  <c r="BE140" i="10"/>
  <c r="BE224" i="10"/>
  <c r="BE295" i="10"/>
  <c r="BE335" i="10"/>
  <c r="BE132" i="10"/>
  <c r="BE260" i="10"/>
  <c r="BF220" i="10"/>
  <c r="BF185" i="10"/>
  <c r="BE378" i="10"/>
  <c r="BE220" i="10"/>
  <c r="BE176" i="10"/>
  <c r="BE281" i="10"/>
  <c r="BE300" i="10"/>
  <c r="BE288" i="10"/>
  <c r="BE39" i="10"/>
  <c r="BE52" i="10"/>
  <c r="BE228" i="10"/>
  <c r="BE33" i="10"/>
  <c r="BE161" i="10"/>
  <c r="BE289" i="10"/>
  <c r="BE250" i="10"/>
  <c r="BE318" i="10"/>
  <c r="BE372" i="10"/>
  <c r="BE71" i="10"/>
  <c r="BE40" i="10"/>
  <c r="BE168" i="10"/>
  <c r="BE296" i="10"/>
  <c r="BE85" i="10"/>
  <c r="BE213" i="10"/>
  <c r="BE341" i="10"/>
  <c r="BE78" i="10"/>
  <c r="BE162" i="10"/>
  <c r="BE246" i="10"/>
  <c r="BE311" i="10"/>
  <c r="BE195" i="10"/>
  <c r="BE67" i="10"/>
  <c r="BE223" i="10"/>
  <c r="BE95" i="10"/>
  <c r="BE235" i="10"/>
  <c r="BE107" i="10"/>
  <c r="BF49" i="10"/>
  <c r="BF57" i="10"/>
  <c r="BE380" i="10"/>
  <c r="BE222" i="10"/>
  <c r="BE258" i="10"/>
  <c r="BE347" i="10"/>
  <c r="BE249" i="10"/>
  <c r="BE236" i="10"/>
  <c r="BE256" i="10"/>
  <c r="BE55" i="10"/>
  <c r="BE84" i="10"/>
  <c r="BE244" i="10"/>
  <c r="BE49" i="10"/>
  <c r="BE177" i="10"/>
  <c r="BE305" i="10"/>
  <c r="BE314" i="10"/>
  <c r="BE367" i="10"/>
  <c r="BE38" i="10"/>
  <c r="BE135" i="10"/>
  <c r="BE56" i="10"/>
  <c r="BE184" i="10"/>
  <c r="BE312" i="10"/>
  <c r="BE101" i="10"/>
  <c r="BE229" i="10"/>
  <c r="BE357" i="10"/>
  <c r="BE142" i="10"/>
  <c r="BE226" i="10"/>
  <c r="BE310" i="10"/>
  <c r="BE327" i="10"/>
  <c r="BE179" i="10"/>
  <c r="BE51" i="10"/>
  <c r="BE207" i="10"/>
  <c r="BE79" i="10"/>
  <c r="BE219" i="10"/>
  <c r="BE91" i="10"/>
  <c r="BF291" i="10"/>
  <c r="BE322" i="10"/>
  <c r="BE374" i="10"/>
  <c r="BE130" i="10"/>
  <c r="BE385" i="10"/>
  <c r="BE217" i="10"/>
  <c r="BE204" i="10"/>
  <c r="BE192" i="10"/>
  <c r="BE119" i="10"/>
  <c r="BE100" i="10"/>
  <c r="BE276" i="10"/>
  <c r="BE65" i="10"/>
  <c r="BE193" i="10"/>
  <c r="BE321" i="10"/>
  <c r="BE366" i="10"/>
  <c r="BE383" i="10"/>
  <c r="BE102" i="10"/>
  <c r="BE199" i="10"/>
  <c r="BE72" i="10"/>
  <c r="BE200" i="10"/>
  <c r="BE328" i="10"/>
  <c r="BE117" i="10"/>
  <c r="BE245" i="10"/>
  <c r="BE74" i="10"/>
  <c r="BE206" i="10"/>
  <c r="BE290" i="10"/>
  <c r="BE365" i="10"/>
  <c r="BE291" i="10"/>
  <c r="BE163" i="10"/>
  <c r="BE35" i="10"/>
  <c r="BE191" i="10"/>
  <c r="BE63" i="10"/>
  <c r="BE203" i="10"/>
  <c r="BE75" i="10"/>
  <c r="BF342" i="10"/>
  <c r="BE25" i="10"/>
  <c r="BE238" i="10"/>
  <c r="BE348" i="10"/>
  <c r="BE106" i="10"/>
  <c r="BE326" i="10"/>
  <c r="BE153" i="10"/>
  <c r="BE172" i="10"/>
  <c r="BE160" i="10"/>
  <c r="BE247" i="10"/>
  <c r="BE116" i="10"/>
  <c r="BE292" i="10"/>
  <c r="BE81" i="10"/>
  <c r="BE209" i="10"/>
  <c r="BE337" i="10"/>
  <c r="BE382" i="10"/>
  <c r="BE82" i="10"/>
  <c r="BE166" i="10"/>
  <c r="BE263" i="10"/>
  <c r="BE88" i="10"/>
  <c r="BE216" i="10"/>
  <c r="BE344" i="10"/>
  <c r="BE133" i="10"/>
  <c r="BE261" i="10"/>
  <c r="BE138" i="10"/>
  <c r="BE270" i="10"/>
  <c r="BE354" i="10"/>
  <c r="BE381" i="10"/>
  <c r="BE275" i="10"/>
  <c r="BE147" i="10"/>
  <c r="BE303" i="10"/>
  <c r="BE175" i="10"/>
  <c r="BE47" i="10"/>
  <c r="BE187" i="10"/>
  <c r="BE59" i="10"/>
  <c r="BF273" i="10"/>
  <c r="BE94" i="10"/>
  <c r="BE252" i="10"/>
  <c r="BE349" i="10"/>
  <c r="BE114" i="10"/>
  <c r="BE121" i="10"/>
  <c r="BE108" i="10"/>
  <c r="BE128" i="10"/>
  <c r="BE299" i="10"/>
  <c r="BE148" i="10"/>
  <c r="BE308" i="10"/>
  <c r="BE97" i="10"/>
  <c r="BE225" i="10"/>
  <c r="BE353" i="10"/>
  <c r="BE62" i="10"/>
  <c r="BE146" i="10"/>
  <c r="BE230" i="10"/>
  <c r="BE307" i="10"/>
  <c r="BE104" i="10"/>
  <c r="BE232" i="10"/>
  <c r="BE360" i="10"/>
  <c r="BE149" i="10"/>
  <c r="BE277" i="10"/>
  <c r="BE202" i="10"/>
  <c r="BE334" i="10"/>
  <c r="BE376" i="10"/>
  <c r="BE87" i="10"/>
  <c r="BE259" i="10"/>
  <c r="BE131" i="10"/>
  <c r="BE287" i="10"/>
  <c r="BE159" i="10"/>
  <c r="BE31" i="10"/>
  <c r="BE171" i="10"/>
  <c r="BE43" i="10"/>
  <c r="BF382" i="10"/>
  <c r="BF111" i="10"/>
  <c r="BF25" i="10"/>
  <c r="BE231" i="10"/>
  <c r="BE320" i="10"/>
  <c r="BE208" i="10"/>
  <c r="BE345" i="10"/>
  <c r="BE332" i="10"/>
  <c r="BE103" i="10"/>
  <c r="BE331" i="10"/>
  <c r="BE36" i="10"/>
  <c r="BE212" i="10"/>
  <c r="BE356" i="10"/>
  <c r="BE145" i="10"/>
  <c r="BE273" i="10"/>
  <c r="BE186" i="10"/>
  <c r="BE254" i="10"/>
  <c r="BE338" i="10"/>
  <c r="BE377" i="10"/>
  <c r="BE355" i="10"/>
  <c r="BE152" i="10"/>
  <c r="BE280" i="10"/>
  <c r="BE69" i="10"/>
  <c r="BE197" i="10"/>
  <c r="BE325" i="10"/>
  <c r="BE370" i="10"/>
  <c r="BE98" i="10"/>
  <c r="BE182" i="10"/>
  <c r="BE279" i="10"/>
  <c r="BE211" i="10"/>
  <c r="BE83" i="10"/>
  <c r="BE239" i="10"/>
  <c r="BE111" i="10"/>
  <c r="BE251" i="10"/>
  <c r="BE123" i="10"/>
  <c r="BF239" i="10"/>
  <c r="BF26" i="10"/>
  <c r="BE158" i="10"/>
  <c r="BE351" i="10"/>
  <c r="BE257" i="10"/>
  <c r="BE358" i="10"/>
  <c r="BE53" i="10"/>
  <c r="BE34" i="10"/>
  <c r="BE99" i="10"/>
  <c r="BE139" i="10"/>
  <c r="BE129" i="10"/>
  <c r="BE37" i="10"/>
  <c r="BE361" i="10"/>
  <c r="BE89" i="10"/>
  <c r="BE164" i="10"/>
  <c r="BE58" i="10"/>
  <c r="BE323" i="10"/>
  <c r="BE165" i="10"/>
  <c r="BE54" i="10"/>
  <c r="BE271" i="10"/>
  <c r="BE29" i="10"/>
  <c r="BE227" i="10"/>
  <c r="BE286" i="10"/>
  <c r="BE364" i="10"/>
  <c r="BE180" i="10"/>
  <c r="BE122" i="10"/>
  <c r="BE339" i="10"/>
  <c r="BE181" i="10"/>
  <c r="BE118" i="10"/>
  <c r="BE255" i="10"/>
  <c r="BE319" i="10"/>
  <c r="BE371" i="10"/>
  <c r="BE110" i="10"/>
  <c r="BE76" i="10"/>
  <c r="BE324" i="10"/>
  <c r="BE126" i="10"/>
  <c r="BE120" i="10"/>
  <c r="BE293" i="10"/>
  <c r="BE151" i="10"/>
  <c r="BE143" i="10"/>
  <c r="BE294" i="10"/>
  <c r="BE155" i="10"/>
  <c r="BE298" i="10"/>
  <c r="BE44" i="10"/>
  <c r="BE340" i="10"/>
  <c r="BE190" i="10"/>
  <c r="BE136" i="10"/>
  <c r="BE309" i="10"/>
  <c r="BE215" i="10"/>
  <c r="BE127" i="10"/>
  <c r="BE32" i="10"/>
  <c r="BE115" i="10"/>
  <c r="BE125" i="10"/>
  <c r="BE64" i="10"/>
  <c r="BE113" i="10"/>
  <c r="BE210" i="10"/>
  <c r="BE248" i="10"/>
  <c r="BE266" i="10"/>
  <c r="BE243" i="10"/>
  <c r="BE283" i="10"/>
  <c r="BF363" i="10"/>
  <c r="BE93" i="10"/>
  <c r="BE274" i="10"/>
  <c r="BE264" i="10"/>
  <c r="BE330" i="10"/>
  <c r="BE267" i="10"/>
  <c r="BF244" i="10"/>
  <c r="BE241" i="10"/>
  <c r="BX35" i="10"/>
  <c r="BM437" i="10"/>
  <c r="BM440" i="10" s="1"/>
  <c r="CA464" i="10"/>
  <c r="Y8" i="10"/>
  <c r="AV47" i="10"/>
  <c r="AV48" i="10"/>
  <c r="AV44" i="10"/>
  <c r="AV37" i="10"/>
  <c r="AV69" i="10"/>
  <c r="AV58" i="10"/>
  <c r="AV247" i="10"/>
  <c r="AV279" i="10"/>
  <c r="AV311" i="10"/>
  <c r="AV343" i="10"/>
  <c r="AV375" i="10"/>
  <c r="AV260" i="10"/>
  <c r="AV292" i="10"/>
  <c r="AV324" i="10"/>
  <c r="AV356" i="10"/>
  <c r="AV241" i="10"/>
  <c r="AV273" i="10"/>
  <c r="AV305" i="10"/>
  <c r="AV337" i="10"/>
  <c r="AV369" i="10"/>
  <c r="AV250" i="10"/>
  <c r="AV282" i="10"/>
  <c r="AV314" i="10"/>
  <c r="AV346" i="10"/>
  <c r="AV378" i="10"/>
  <c r="AV100" i="10"/>
  <c r="AV132" i="10"/>
  <c r="AV164" i="10"/>
  <c r="AV196" i="10"/>
  <c r="AV228" i="10"/>
  <c r="AV195" i="10"/>
  <c r="AV97" i="10"/>
  <c r="AV129" i="10"/>
  <c r="AV161" i="10"/>
  <c r="AV193" i="10"/>
  <c r="AV225" i="10"/>
  <c r="AV115" i="10"/>
  <c r="AV199" i="10"/>
  <c r="AV98" i="10"/>
  <c r="AV130" i="10"/>
  <c r="AV162" i="10"/>
  <c r="AV194" i="10"/>
  <c r="AV226" i="10"/>
  <c r="AV119" i="10"/>
  <c r="AV203" i="10"/>
  <c r="AV43" i="10"/>
  <c r="AV54" i="10"/>
  <c r="AV371" i="10"/>
  <c r="AV352" i="10"/>
  <c r="AV278" i="10"/>
  <c r="AV160" i="10"/>
  <c r="AV51" i="10"/>
  <c r="AV56" i="10"/>
  <c r="AV52" i="10"/>
  <c r="AV41" i="10"/>
  <c r="AV73" i="10"/>
  <c r="AV62" i="10"/>
  <c r="AV251" i="10"/>
  <c r="AV283" i="10"/>
  <c r="AV315" i="10"/>
  <c r="AV347" i="10"/>
  <c r="AV379" i="10"/>
  <c r="AV264" i="10"/>
  <c r="AV296" i="10"/>
  <c r="AV328" i="10"/>
  <c r="AV360" i="10"/>
  <c r="AV245" i="10"/>
  <c r="AV277" i="10"/>
  <c r="AV309" i="10"/>
  <c r="AV341" i="10"/>
  <c r="AV373" i="10"/>
  <c r="AV254" i="10"/>
  <c r="AV286" i="10"/>
  <c r="AV318" i="10"/>
  <c r="AV350" i="10"/>
  <c r="AV382" i="10"/>
  <c r="AV104" i="10"/>
  <c r="AV136" i="10"/>
  <c r="AV168" i="10"/>
  <c r="AV200" i="10"/>
  <c r="AV232" i="10"/>
  <c r="AV207" i="10"/>
  <c r="AV101" i="10"/>
  <c r="AV133" i="10"/>
  <c r="AV165" i="10"/>
  <c r="AV197" i="10"/>
  <c r="AV229" i="10"/>
  <c r="AV123" i="10"/>
  <c r="AV211" i="10"/>
  <c r="AV102" i="10"/>
  <c r="AV134" i="10"/>
  <c r="AV166" i="10"/>
  <c r="AV198" i="10"/>
  <c r="AV230" i="10"/>
  <c r="AV127" i="10"/>
  <c r="AV215" i="10"/>
  <c r="AV307" i="10"/>
  <c r="AV269" i="10"/>
  <c r="AV342" i="10"/>
  <c r="AV55" i="10"/>
  <c r="AV64" i="10"/>
  <c r="AV60" i="10"/>
  <c r="AV45" i="10"/>
  <c r="AV30" i="10"/>
  <c r="AV66" i="10"/>
  <c r="AV255" i="10"/>
  <c r="AV287" i="10"/>
  <c r="AV319" i="10"/>
  <c r="AV351" i="10"/>
  <c r="AV383" i="10"/>
  <c r="AV268" i="10"/>
  <c r="AV300" i="10"/>
  <c r="AV332" i="10"/>
  <c r="AV364" i="10"/>
  <c r="AV249" i="10"/>
  <c r="AV281" i="10"/>
  <c r="AV313" i="10"/>
  <c r="AV345" i="10"/>
  <c r="AV377" i="10"/>
  <c r="AV258" i="10"/>
  <c r="AV290" i="10"/>
  <c r="AV322" i="10"/>
  <c r="AV354" i="10"/>
  <c r="AV386" i="10"/>
  <c r="AV108" i="10"/>
  <c r="AV140" i="10"/>
  <c r="AV172" i="10"/>
  <c r="AV204" i="10"/>
  <c r="AV236" i="10"/>
  <c r="AV219" i="10"/>
  <c r="AV105" i="10"/>
  <c r="AV137" i="10"/>
  <c r="AV169" i="10"/>
  <c r="AV201" i="10"/>
  <c r="AV233" i="10"/>
  <c r="AV131" i="10"/>
  <c r="AV223" i="10"/>
  <c r="AV106" i="10"/>
  <c r="AV138" i="10"/>
  <c r="AV170" i="10"/>
  <c r="AV202" i="10"/>
  <c r="AV234" i="10"/>
  <c r="AV135" i="10"/>
  <c r="AV227" i="10"/>
  <c r="AV149" i="10"/>
  <c r="AV118" i="10"/>
  <c r="AV167" i="10"/>
  <c r="AV33" i="10"/>
  <c r="AV275" i="10"/>
  <c r="AV320" i="10"/>
  <c r="AV365" i="10"/>
  <c r="AV27" i="10"/>
  <c r="AV59" i="10"/>
  <c r="AV72" i="10"/>
  <c r="AV68" i="10"/>
  <c r="AV49" i="10"/>
  <c r="AV34" i="10"/>
  <c r="AV70" i="10"/>
  <c r="AV259" i="10"/>
  <c r="AV291" i="10"/>
  <c r="AV323" i="10"/>
  <c r="AV355" i="10"/>
  <c r="AV240" i="10"/>
  <c r="AV272" i="10"/>
  <c r="AV304" i="10"/>
  <c r="AV336" i="10"/>
  <c r="AV368" i="10"/>
  <c r="AV253" i="10"/>
  <c r="AV285" i="10"/>
  <c r="AV317" i="10"/>
  <c r="AV349" i="10"/>
  <c r="AV381" i="10"/>
  <c r="AV262" i="10"/>
  <c r="AV294" i="10"/>
  <c r="AV326" i="10"/>
  <c r="AV358" i="10"/>
  <c r="AV80" i="10"/>
  <c r="AV112" i="10"/>
  <c r="AV144" i="10"/>
  <c r="AV176" i="10"/>
  <c r="AV208" i="10"/>
  <c r="AV95" i="10"/>
  <c r="AV231" i="10"/>
  <c r="AV109" i="10"/>
  <c r="AV141" i="10"/>
  <c r="AV173" i="10"/>
  <c r="AV205" i="10"/>
  <c r="AV237" i="10"/>
  <c r="AV143" i="10"/>
  <c r="AV235" i="10"/>
  <c r="AV110" i="10"/>
  <c r="AV142" i="10"/>
  <c r="AV174" i="10"/>
  <c r="AV206" i="10"/>
  <c r="AV78" i="10"/>
  <c r="AV147" i="10"/>
  <c r="AV77" i="10"/>
  <c r="AV330" i="10"/>
  <c r="AV148" i="10"/>
  <c r="AV212" i="10"/>
  <c r="AV139" i="10"/>
  <c r="AV81" i="10"/>
  <c r="AV113" i="10"/>
  <c r="AV177" i="10"/>
  <c r="AV209" i="10"/>
  <c r="AV83" i="10"/>
  <c r="AV151" i="10"/>
  <c r="AV82" i="10"/>
  <c r="AV114" i="10"/>
  <c r="AV178" i="10"/>
  <c r="AV210" i="10"/>
  <c r="AV79" i="10"/>
  <c r="AV155" i="10"/>
  <c r="AV22" i="10"/>
  <c r="AV363" i="10"/>
  <c r="AV261" i="10"/>
  <c r="AV293" i="10"/>
  <c r="AV357" i="10"/>
  <c r="AV238" i="10"/>
  <c r="AV302" i="10"/>
  <c r="AV366" i="10"/>
  <c r="AV88" i="10"/>
  <c r="AV184" i="10"/>
  <c r="AV159" i="10"/>
  <c r="AV117" i="10"/>
  <c r="AV213" i="10"/>
  <c r="AV86" i="10"/>
  <c r="AV182" i="10"/>
  <c r="AV87" i="10"/>
  <c r="AV40" i="10"/>
  <c r="AV339" i="10"/>
  <c r="AV301" i="10"/>
  <c r="AV31" i="10"/>
  <c r="AV63" i="10"/>
  <c r="AV28" i="10"/>
  <c r="AV76" i="10"/>
  <c r="AV53" i="10"/>
  <c r="AV38" i="10"/>
  <c r="AV74" i="10"/>
  <c r="AV263" i="10"/>
  <c r="AV295" i="10"/>
  <c r="AV327" i="10"/>
  <c r="AV359" i="10"/>
  <c r="AV244" i="10"/>
  <c r="AV276" i="10"/>
  <c r="AV308" i="10"/>
  <c r="AV340" i="10"/>
  <c r="AV372" i="10"/>
  <c r="AV257" i="10"/>
  <c r="AV289" i="10"/>
  <c r="AV321" i="10"/>
  <c r="AV353" i="10"/>
  <c r="AV385" i="10"/>
  <c r="AV266" i="10"/>
  <c r="AV298" i="10"/>
  <c r="AV362" i="10"/>
  <c r="AV84" i="10"/>
  <c r="AV116" i="10"/>
  <c r="AV180" i="10"/>
  <c r="AV145" i="10"/>
  <c r="AV146" i="10"/>
  <c r="AV344" i="10"/>
  <c r="AV334" i="10"/>
  <c r="AV120" i="10"/>
  <c r="AV216" i="10"/>
  <c r="AV85" i="10"/>
  <c r="AV181" i="10"/>
  <c r="AV91" i="10"/>
  <c r="AV150" i="10"/>
  <c r="AV214" i="10"/>
  <c r="Y13" i="10"/>
  <c r="AV35" i="10"/>
  <c r="AV67" i="10"/>
  <c r="AV32" i="10"/>
  <c r="AV26" i="10"/>
  <c r="AV57" i="10"/>
  <c r="AV42" i="10"/>
  <c r="AV46" i="10"/>
  <c r="AV267" i="10"/>
  <c r="AV299" i="10"/>
  <c r="AV331" i="10"/>
  <c r="AV248" i="10"/>
  <c r="AV280" i="10"/>
  <c r="AV312" i="10"/>
  <c r="AV376" i="10"/>
  <c r="AV325" i="10"/>
  <c r="AV270" i="10"/>
  <c r="AV152" i="10"/>
  <c r="AV163" i="10"/>
  <c r="AV65" i="10"/>
  <c r="AV256" i="10"/>
  <c r="AV384" i="10"/>
  <c r="AV310" i="10"/>
  <c r="AV39" i="10"/>
  <c r="AV71" i="10"/>
  <c r="AV36" i="10"/>
  <c r="AV29" i="10"/>
  <c r="AV61" i="10"/>
  <c r="AV50" i="10"/>
  <c r="AV239" i="10"/>
  <c r="AV271" i="10"/>
  <c r="AV303" i="10"/>
  <c r="AV335" i="10"/>
  <c r="AV367" i="10"/>
  <c r="AV252" i="10"/>
  <c r="AV284" i="10"/>
  <c r="AV316" i="10"/>
  <c r="AV348" i="10"/>
  <c r="AV380" i="10"/>
  <c r="AV265" i="10"/>
  <c r="AV297" i="10"/>
  <c r="AV329" i="10"/>
  <c r="AV361" i="10"/>
  <c r="AV242" i="10"/>
  <c r="AV274" i="10"/>
  <c r="AV306" i="10"/>
  <c r="AV338" i="10"/>
  <c r="AV370" i="10"/>
  <c r="AV92" i="10"/>
  <c r="AV124" i="10"/>
  <c r="AV156" i="10"/>
  <c r="AV188" i="10"/>
  <c r="AV220" i="10"/>
  <c r="AV171" i="10"/>
  <c r="AV89" i="10"/>
  <c r="AV121" i="10"/>
  <c r="AV153" i="10"/>
  <c r="AV185" i="10"/>
  <c r="AV217" i="10"/>
  <c r="AV99" i="10"/>
  <c r="AV175" i="10"/>
  <c r="AV90" i="10"/>
  <c r="AV122" i="10"/>
  <c r="AV154" i="10"/>
  <c r="AV186" i="10"/>
  <c r="AV218" i="10"/>
  <c r="AV103" i="10"/>
  <c r="AV179" i="10"/>
  <c r="AV75" i="10"/>
  <c r="AV243" i="10"/>
  <c r="AV288" i="10"/>
  <c r="AV333" i="10"/>
  <c r="AV374" i="10"/>
  <c r="AV246" i="10"/>
  <c r="AV157" i="10"/>
  <c r="AV190" i="10"/>
  <c r="AV128" i="10"/>
  <c r="AV158" i="10"/>
  <c r="AV96" i="10"/>
  <c r="AV189" i="10"/>
  <c r="AV222" i="10"/>
  <c r="AV221" i="10"/>
  <c r="AV224" i="10"/>
  <c r="AV111" i="10"/>
  <c r="AV125" i="10"/>
  <c r="AV192" i="10"/>
  <c r="AV107" i="10"/>
  <c r="AV191" i="10"/>
  <c r="AV187" i="10"/>
  <c r="AV183" i="10"/>
  <c r="AV94" i="10"/>
  <c r="AV93" i="10"/>
  <c r="AV126" i="10"/>
  <c r="CU34" i="10"/>
  <c r="CU464" i="10"/>
  <c r="CC442" i="10"/>
  <c r="CT450" i="10"/>
  <c r="CS450" i="10" s="1"/>
  <c r="CC437" i="10"/>
  <c r="CC440" i="10" s="1"/>
  <c r="CV464" i="10"/>
  <c r="CS23" i="10"/>
  <c r="AT19" i="10"/>
  <c r="AQ20" i="10" s="1"/>
  <c r="AQ23" i="10" s="1"/>
  <c r="AR22" i="10"/>
  <c r="AR77" i="10"/>
  <c r="BM456" i="10"/>
  <c r="BI55" i="10"/>
  <c r="BN55" i="10"/>
  <c r="CD25" i="10"/>
  <c r="CI25" i="10"/>
  <c r="CS35" i="10"/>
  <c r="CS39" i="10" s="1"/>
  <c r="BZ498" i="10"/>
  <c r="BH442" i="10"/>
  <c r="BY450" i="10"/>
  <c r="BX450" i="10" s="1"/>
  <c r="BM457" i="10"/>
  <c r="BN458" i="10"/>
  <c r="C23" i="10"/>
  <c r="D24" i="10"/>
  <c r="H31" i="10"/>
  <c r="G30" i="10"/>
  <c r="BZ468" i="10" l="1"/>
  <c r="CA468" i="10" s="1"/>
  <c r="CU468" i="10"/>
  <c r="CV468" i="10" s="1"/>
  <c r="CT27" i="10"/>
  <c r="CT25" i="10"/>
  <c r="CS27" i="10"/>
  <c r="CS25" i="10"/>
  <c r="BI56" i="10"/>
  <c r="BI57" i="10" s="1"/>
  <c r="BI58" i="10" s="1"/>
  <c r="BI59" i="10" s="1"/>
  <c r="BI60" i="10" s="1"/>
  <c r="BI61" i="10" s="1"/>
  <c r="BI62" i="10" s="1"/>
  <c r="BI54" i="10"/>
  <c r="BI53" i="10" s="1"/>
  <c r="BI52" i="10" s="1"/>
  <c r="BI51" i="10" s="1"/>
  <c r="BI50" i="10" s="1"/>
  <c r="BI49" i="10" s="1"/>
  <c r="BI48" i="10" s="1"/>
  <c r="BI47" i="10" s="1"/>
  <c r="BI46" i="10" s="1"/>
  <c r="BI45" i="10" s="1"/>
  <c r="BI44" i="10" s="1"/>
  <c r="BI43" i="10" s="1"/>
  <c r="BI42" i="10" s="1"/>
  <c r="BI41" i="10" s="1"/>
  <c r="BI40" i="10" s="1"/>
  <c r="BI39" i="10" s="1"/>
  <c r="AR76" i="10"/>
  <c r="AQ77" i="10"/>
  <c r="AR78" i="10"/>
  <c r="CS468" i="10"/>
  <c r="W20" i="10"/>
  <c r="BX39" i="10"/>
  <c r="W17" i="10" s="1"/>
  <c r="B11" i="20" s="1"/>
  <c r="BZ501" i="10"/>
  <c r="CA501" i="10" s="1"/>
  <c r="BZ509" i="10" s="1"/>
  <c r="CI26" i="10"/>
  <c r="CI27" i="10" s="1"/>
  <c r="CI28" i="10" s="1"/>
  <c r="CI29" i="10" s="1"/>
  <c r="CI30" i="10" s="1"/>
  <c r="CI31" i="10" s="1"/>
  <c r="CI32" i="10" s="1"/>
  <c r="CI443" i="10"/>
  <c r="BX501" i="10"/>
  <c r="CD26" i="10"/>
  <c r="CD27" i="10" s="1"/>
  <c r="CD28" i="10" s="1"/>
  <c r="CD29" i="10" s="1"/>
  <c r="CD30" i="10" s="1"/>
  <c r="CD31" i="10" s="1"/>
  <c r="CD32" i="10" s="1"/>
  <c r="BI443" i="10"/>
  <c r="CD443" i="10"/>
  <c r="BX468" i="10"/>
  <c r="CU502" i="10"/>
  <c r="CV502" i="10" s="1"/>
  <c r="CU510" i="10" s="1"/>
  <c r="BN56" i="10"/>
  <c r="BN57" i="10" s="1"/>
  <c r="BN58" i="10" s="1"/>
  <c r="BN59" i="10" s="1"/>
  <c r="BN60" i="10" s="1"/>
  <c r="BN61" i="10" s="1"/>
  <c r="BN62" i="10" s="1"/>
  <c r="BN54" i="10"/>
  <c r="BN53" i="10" s="1"/>
  <c r="BN52" i="10" s="1"/>
  <c r="BN51" i="10" s="1"/>
  <c r="BN50" i="10" s="1"/>
  <c r="BN49" i="10" s="1"/>
  <c r="BN48" i="10" s="1"/>
  <c r="BN47" i="10" s="1"/>
  <c r="BN46" i="10" s="1"/>
  <c r="BN45" i="10" s="1"/>
  <c r="BN44" i="10" s="1"/>
  <c r="BN43" i="10" s="1"/>
  <c r="BN42" i="10" s="1"/>
  <c r="BN41" i="10" s="1"/>
  <c r="BN40" i="10" s="1"/>
  <c r="BN39" i="10" s="1"/>
  <c r="BX27" i="10"/>
  <c r="BX25" i="10"/>
  <c r="BY27" i="10"/>
  <c r="BY25" i="10"/>
  <c r="CS502" i="10"/>
  <c r="CT502" i="10" s="1"/>
  <c r="CU507" i="10" s="1"/>
  <c r="BM458" i="10"/>
  <c r="BN459" i="10"/>
  <c r="U18" i="10"/>
  <c r="C24" i="10"/>
  <c r="D25" i="10"/>
  <c r="G31" i="10"/>
  <c r="H32" i="10"/>
  <c r="BZ488" i="10" l="1"/>
  <c r="BW493" i="10" s="1"/>
  <c r="BY493" i="10" s="1"/>
  <c r="BW488" i="10"/>
  <c r="BW490" i="10" s="1"/>
  <c r="BY501" i="10"/>
  <c r="BZ506" i="10" s="1"/>
  <c r="CT468" i="10"/>
  <c r="BI444" i="10"/>
  <c r="BH443" i="10"/>
  <c r="CU470" i="10"/>
  <c r="CR488" i="10"/>
  <c r="CR490" i="10" s="1"/>
  <c r="CU488" i="10"/>
  <c r="CR493" i="10" s="1"/>
  <c r="CT493" i="10" s="1"/>
  <c r="AR79" i="10"/>
  <c r="AQ78" i="10"/>
  <c r="CS504" i="10"/>
  <c r="CU504" i="10"/>
  <c r="CI444" i="10"/>
  <c r="CH443" i="10"/>
  <c r="BX31" i="10"/>
  <c r="BK19" i="10" s="1"/>
  <c r="BH20" i="10" s="1"/>
  <c r="BH23" i="10" s="1"/>
  <c r="BI19" i="10"/>
  <c r="AR75" i="10"/>
  <c r="AQ76" i="10"/>
  <c r="CD19" i="10"/>
  <c r="CS31" i="10"/>
  <c r="CF19" i="10" s="1"/>
  <c r="CC20" i="10" s="1"/>
  <c r="CC23" i="10" s="1"/>
  <c r="BY31" i="10"/>
  <c r="BQ19" i="10" s="1"/>
  <c r="BM20" i="10" s="1"/>
  <c r="BM23" i="10" s="1"/>
  <c r="BN19" i="10"/>
  <c r="BY468" i="10"/>
  <c r="BX470" i="10" s="1"/>
  <c r="BZ503" i="10"/>
  <c r="CI19" i="10"/>
  <c r="CT31" i="10"/>
  <c r="CL19" i="10" s="1"/>
  <c r="CH20" i="10" s="1"/>
  <c r="CH23" i="10" s="1"/>
  <c r="CD444" i="10"/>
  <c r="CC443" i="10"/>
  <c r="BZ470" i="10"/>
  <c r="BI63" i="10"/>
  <c r="BN63" i="10"/>
  <c r="BM459" i="10"/>
  <c r="BN460" i="10"/>
  <c r="BN38" i="10"/>
  <c r="BI38" i="10"/>
  <c r="CI33" i="10"/>
  <c r="CD33" i="10"/>
  <c r="U19" i="10"/>
  <c r="D26" i="10"/>
  <c r="C25" i="10"/>
  <c r="G32" i="10"/>
  <c r="H33" i="10"/>
  <c r="CA488" i="10" l="1"/>
  <c r="BZ490" i="10" s="1"/>
  <c r="BH39" i="10"/>
  <c r="BH62" i="10"/>
  <c r="CC32" i="10"/>
  <c r="CI445" i="10"/>
  <c r="CH444" i="10"/>
  <c r="CS470" i="10"/>
  <c r="CU478" i="10"/>
  <c r="CR478" i="10"/>
  <c r="CR480" i="10" s="1"/>
  <c r="CH27" i="10"/>
  <c r="CH26" i="10"/>
  <c r="CH25" i="10"/>
  <c r="CH28" i="10"/>
  <c r="CH29" i="10"/>
  <c r="CH30" i="10"/>
  <c r="CH31" i="10"/>
  <c r="CH32" i="10"/>
  <c r="CT33" i="10"/>
  <c r="CS33" i="10" s="1"/>
  <c r="CC26" i="10"/>
  <c r="CC27" i="10"/>
  <c r="CC25" i="10"/>
  <c r="CC28" i="10"/>
  <c r="CC29" i="10"/>
  <c r="CC30" i="10"/>
  <c r="CC31" i="10"/>
  <c r="CV488" i="10"/>
  <c r="CU490" i="10" s="1"/>
  <c r="AR74" i="10"/>
  <c r="AQ75" i="10"/>
  <c r="AR80" i="10"/>
  <c r="AQ79" i="10"/>
  <c r="BX503" i="10"/>
  <c r="BZ478" i="10"/>
  <c r="BW483" i="10" s="1"/>
  <c r="BY483" i="10" s="1"/>
  <c r="BW478" i="10"/>
  <c r="BW480" i="10" s="1"/>
  <c r="BI445" i="10"/>
  <c r="BH444" i="10"/>
  <c r="BH53" i="10"/>
  <c r="BH46" i="10"/>
  <c r="BH45" i="10"/>
  <c r="BH52" i="10"/>
  <c r="BH44" i="10"/>
  <c r="BH51" i="10"/>
  <c r="BH56" i="10"/>
  <c r="BH50" i="10"/>
  <c r="BH49" i="10"/>
  <c r="BH48" i="10"/>
  <c r="BH57" i="10"/>
  <c r="BY33" i="10"/>
  <c r="BX33" i="10" s="1"/>
  <c r="BH47" i="10"/>
  <c r="BH54" i="10"/>
  <c r="BH55" i="10"/>
  <c r="BH58" i="10"/>
  <c r="BH43" i="10"/>
  <c r="BH59" i="10"/>
  <c r="BH42" i="10"/>
  <c r="BH60" i="10"/>
  <c r="BH41" i="10"/>
  <c r="BH61" i="10"/>
  <c r="BH40" i="10"/>
  <c r="BM39" i="10"/>
  <c r="BM62" i="10"/>
  <c r="CD445" i="10"/>
  <c r="CC444" i="10"/>
  <c r="BM56" i="10"/>
  <c r="BM54" i="10"/>
  <c r="BM46" i="10"/>
  <c r="BM57" i="10"/>
  <c r="BM53" i="10"/>
  <c r="BM55" i="10"/>
  <c r="BM52" i="10"/>
  <c r="BM45" i="10"/>
  <c r="BM51" i="10"/>
  <c r="BM50" i="10"/>
  <c r="BM49" i="10"/>
  <c r="BM48" i="10"/>
  <c r="BM47" i="10"/>
  <c r="BM44" i="10"/>
  <c r="BM58" i="10"/>
  <c r="BM43" i="10"/>
  <c r="BM59" i="10"/>
  <c r="BM42" i="10"/>
  <c r="BM60" i="10"/>
  <c r="BM41" i="10"/>
  <c r="BM40" i="10"/>
  <c r="BM61" i="10"/>
  <c r="BM63" i="10"/>
  <c r="BN64" i="10"/>
  <c r="BH63" i="10"/>
  <c r="BI64" i="10"/>
  <c r="BN461" i="10"/>
  <c r="BM460" i="10"/>
  <c r="BH38" i="10"/>
  <c r="BI37" i="10"/>
  <c r="BM38" i="10"/>
  <c r="BN37" i="10"/>
  <c r="CD34" i="10"/>
  <c r="CC33" i="10"/>
  <c r="CI34" i="10"/>
  <c r="CH33" i="10"/>
  <c r="U20" i="10"/>
  <c r="D27" i="10"/>
  <c r="C26" i="10"/>
  <c r="H34" i="10"/>
  <c r="G33" i="10"/>
  <c r="BI446" i="10" l="1"/>
  <c r="BH445" i="10"/>
  <c r="CR483" i="10"/>
  <c r="CT483" i="10" s="1"/>
  <c r="CV478" i="10"/>
  <c r="CD446" i="10"/>
  <c r="CC445" i="10"/>
  <c r="AR81" i="10"/>
  <c r="AQ80" i="10"/>
  <c r="CI446" i="10"/>
  <c r="CH445" i="10"/>
  <c r="AQ74" i="10"/>
  <c r="AR73" i="10"/>
  <c r="CA478" i="10"/>
  <c r="BZ480" i="10" s="1"/>
  <c r="BH64" i="10"/>
  <c r="BI65" i="10"/>
  <c r="BM64" i="10"/>
  <c r="BN65" i="10"/>
  <c r="BM461" i="10"/>
  <c r="BN462" i="10"/>
  <c r="BM37" i="10"/>
  <c r="BN36" i="10"/>
  <c r="BH37" i="10"/>
  <c r="BI36" i="10"/>
  <c r="CI35" i="10"/>
  <c r="CH34" i="10"/>
  <c r="CD35" i="10"/>
  <c r="CC34" i="10"/>
  <c r="U21" i="10"/>
  <c r="C27" i="10"/>
  <c r="D28" i="10"/>
  <c r="H35" i="10"/>
  <c r="G34" i="10"/>
  <c r="CU480" i="10" l="1"/>
  <c r="AR82" i="10"/>
  <c r="AQ81" i="10"/>
  <c r="CD447" i="10"/>
  <c r="CC446" i="10"/>
  <c r="AR72" i="10"/>
  <c r="AQ73" i="10"/>
  <c r="CI447" i="10"/>
  <c r="CH446" i="10"/>
  <c r="BI447" i="10"/>
  <c r="BH446" i="10"/>
  <c r="BM65" i="10"/>
  <c r="BN66" i="10"/>
  <c r="BH65" i="10"/>
  <c r="BI66" i="10"/>
  <c r="BM462" i="10"/>
  <c r="BN463" i="10"/>
  <c r="BH36" i="10"/>
  <c r="BI35" i="10"/>
  <c r="BM36" i="10"/>
  <c r="BN35" i="10"/>
  <c r="CC35" i="10"/>
  <c r="CD36" i="10"/>
  <c r="CI36" i="10"/>
  <c r="CH35" i="10"/>
  <c r="U22" i="10"/>
  <c r="C28" i="10"/>
  <c r="D29" i="10"/>
  <c r="G35" i="10"/>
  <c r="H36" i="10"/>
  <c r="CI448" i="10" l="1"/>
  <c r="CH447" i="10"/>
  <c r="AR71" i="10"/>
  <c r="AQ72" i="10"/>
  <c r="CD448" i="10"/>
  <c r="CC447" i="10"/>
  <c r="BI448" i="10"/>
  <c r="BH447" i="10"/>
  <c r="AR83" i="10"/>
  <c r="AQ82" i="10"/>
  <c r="BH66" i="10"/>
  <c r="BI67" i="10"/>
  <c r="BM66" i="10"/>
  <c r="BN67" i="10"/>
  <c r="BM463" i="10"/>
  <c r="BN464" i="10"/>
  <c r="BM35" i="10"/>
  <c r="BN34" i="10"/>
  <c r="BH35" i="10"/>
  <c r="BI34" i="10"/>
  <c r="CI37" i="10"/>
  <c r="CH36" i="10"/>
  <c r="CD37" i="10"/>
  <c r="CC36" i="10"/>
  <c r="U23" i="10"/>
  <c r="C29" i="10"/>
  <c r="D30" i="10"/>
  <c r="G36" i="10"/>
  <c r="H37" i="10"/>
  <c r="BI449" i="10" l="1"/>
  <c r="BH448" i="10"/>
  <c r="CD449" i="10"/>
  <c r="CC448" i="10"/>
  <c r="AR70" i="10"/>
  <c r="AQ71" i="10"/>
  <c r="AR84" i="10"/>
  <c r="AQ83" i="10"/>
  <c r="CI449" i="10"/>
  <c r="CH448" i="10"/>
  <c r="BM67" i="10"/>
  <c r="BN68" i="10"/>
  <c r="BH67" i="10"/>
  <c r="BI68" i="10"/>
  <c r="BN465" i="10"/>
  <c r="BM464" i="10"/>
  <c r="BH34" i="10"/>
  <c r="BI33" i="10"/>
  <c r="BM34" i="10"/>
  <c r="BN33" i="10"/>
  <c r="CD38" i="10"/>
  <c r="CC37" i="10"/>
  <c r="CI38" i="10"/>
  <c r="CH37" i="10"/>
  <c r="U24" i="10"/>
  <c r="D31" i="10"/>
  <c r="C30" i="10"/>
  <c r="H38" i="10"/>
  <c r="G37" i="10"/>
  <c r="AR69" i="10" l="1"/>
  <c r="AQ70" i="10"/>
  <c r="AR85" i="10"/>
  <c r="AQ84" i="10"/>
  <c r="CD450" i="10"/>
  <c r="CC449" i="10"/>
  <c r="CI450" i="10"/>
  <c r="CH449" i="10"/>
  <c r="BI450" i="10"/>
  <c r="BH449" i="10"/>
  <c r="BH68" i="10"/>
  <c r="BI69" i="10"/>
  <c r="BM68" i="10"/>
  <c r="BN69" i="10"/>
  <c r="BM465" i="10"/>
  <c r="BN466" i="10"/>
  <c r="BM33" i="10"/>
  <c r="BN32" i="10"/>
  <c r="BH33" i="10"/>
  <c r="BI32" i="10"/>
  <c r="CI39" i="10"/>
  <c r="CH38" i="10"/>
  <c r="CD39" i="10"/>
  <c r="CC38" i="10"/>
  <c r="U25" i="10"/>
  <c r="C31" i="10"/>
  <c r="D32" i="10"/>
  <c r="H39" i="10"/>
  <c r="G38" i="10"/>
  <c r="CI451" i="10" l="1"/>
  <c r="CH450" i="10"/>
  <c r="CD451" i="10"/>
  <c r="CC450" i="10"/>
  <c r="AR86" i="10"/>
  <c r="AQ85" i="10"/>
  <c r="BI451" i="10"/>
  <c r="BH450" i="10"/>
  <c r="AR68" i="10"/>
  <c r="AQ69" i="10"/>
  <c r="BM69" i="10"/>
  <c r="BN70" i="10"/>
  <c r="BH69" i="10"/>
  <c r="BI70" i="10"/>
  <c r="BM466" i="10"/>
  <c r="BN467" i="10"/>
  <c r="BH32" i="10"/>
  <c r="BI31" i="10"/>
  <c r="BM32" i="10"/>
  <c r="BN31" i="10"/>
  <c r="CD40" i="10"/>
  <c r="CC39" i="10"/>
  <c r="CI40" i="10"/>
  <c r="CH39" i="10"/>
  <c r="U26" i="10"/>
  <c r="C32" i="10"/>
  <c r="D33" i="10"/>
  <c r="G39" i="10"/>
  <c r="H40" i="10"/>
  <c r="AR87" i="10" l="1"/>
  <c r="AQ86" i="10"/>
  <c r="BI452" i="10"/>
  <c r="BH451" i="10"/>
  <c r="CC451" i="10"/>
  <c r="CD452" i="10"/>
  <c r="AR67" i="10"/>
  <c r="AQ68" i="10"/>
  <c r="CI452" i="10"/>
  <c r="CH451" i="10"/>
  <c r="BH70" i="10"/>
  <c r="BI71" i="10"/>
  <c r="BM70" i="10"/>
  <c r="BN71" i="10"/>
  <c r="BM467" i="10"/>
  <c r="BN468" i="10"/>
  <c r="BM31" i="10"/>
  <c r="BN30" i="10"/>
  <c r="BH31" i="10"/>
  <c r="BI30" i="10"/>
  <c r="CI41" i="10"/>
  <c r="CH40" i="10"/>
  <c r="CD41" i="10"/>
  <c r="CC40" i="10"/>
  <c r="U27" i="10"/>
  <c r="C33" i="10"/>
  <c r="D34" i="10"/>
  <c r="G40" i="10"/>
  <c r="H41" i="10"/>
  <c r="CC452" i="10" l="1"/>
  <c r="CD453" i="10"/>
  <c r="AR66" i="10"/>
  <c r="AQ67" i="10"/>
  <c r="BI453" i="10"/>
  <c r="BH452" i="10"/>
  <c r="CI453" i="10"/>
  <c r="CH452" i="10"/>
  <c r="AR88" i="10"/>
  <c r="AQ87" i="10"/>
  <c r="BM71" i="10"/>
  <c r="BN72" i="10"/>
  <c r="BH71" i="10"/>
  <c r="BI72" i="10"/>
  <c r="BN469" i="10"/>
  <c r="BM468" i="10"/>
  <c r="BM30" i="10"/>
  <c r="BN29" i="10"/>
  <c r="BH30" i="10"/>
  <c r="BI29" i="10"/>
  <c r="CD42" i="10"/>
  <c r="CC41" i="10"/>
  <c r="CI42" i="10"/>
  <c r="CH41" i="10"/>
  <c r="U28" i="10"/>
  <c r="C34" i="10"/>
  <c r="D35" i="10"/>
  <c r="H42" i="10"/>
  <c r="G41" i="10"/>
  <c r="BI454" i="10" l="1"/>
  <c r="BH453" i="10"/>
  <c r="CI454" i="10"/>
  <c r="CH453" i="10"/>
  <c r="CC453" i="10"/>
  <c r="CD454" i="10"/>
  <c r="AR65" i="10"/>
  <c r="AQ66" i="10"/>
  <c r="AR89" i="10"/>
  <c r="AQ88" i="10"/>
  <c r="BH72" i="10"/>
  <c r="BI73" i="10"/>
  <c r="BM72" i="10"/>
  <c r="BN73" i="10"/>
  <c r="BM469" i="10"/>
  <c r="BN470" i="10"/>
  <c r="BH29" i="10"/>
  <c r="BI28" i="10"/>
  <c r="BM29" i="10"/>
  <c r="BN28" i="10"/>
  <c r="CI43" i="10"/>
  <c r="CH42" i="10"/>
  <c r="CD43" i="10"/>
  <c r="CC42" i="10"/>
  <c r="U29" i="10"/>
  <c r="C35" i="10"/>
  <c r="D36" i="10"/>
  <c r="H43" i="10"/>
  <c r="G42" i="10"/>
  <c r="AR64" i="10" l="1"/>
  <c r="AQ65" i="10"/>
  <c r="CC454" i="10"/>
  <c r="CD455" i="10"/>
  <c r="CH454" i="10"/>
  <c r="CI455" i="10"/>
  <c r="AR90" i="10"/>
  <c r="AQ89" i="10"/>
  <c r="BI455" i="10"/>
  <c r="BH454" i="10"/>
  <c r="BH73" i="10"/>
  <c r="BI74" i="10"/>
  <c r="BM73" i="10"/>
  <c r="BN74" i="10"/>
  <c r="BN471" i="10"/>
  <c r="BM470" i="10"/>
  <c r="BM28" i="10"/>
  <c r="BN27" i="10"/>
  <c r="BH28" i="10"/>
  <c r="BI27" i="10"/>
  <c r="CC43" i="10"/>
  <c r="CD44" i="10"/>
  <c r="CI44" i="10"/>
  <c r="CH43" i="10"/>
  <c r="U30" i="10"/>
  <c r="C36" i="10"/>
  <c r="D37" i="10"/>
  <c r="G43" i="10"/>
  <c r="H44" i="10"/>
  <c r="CC455" i="10" l="1"/>
  <c r="CD456" i="10"/>
  <c r="CH455" i="10"/>
  <c r="CI456" i="10"/>
  <c r="AR91" i="10"/>
  <c r="AQ90" i="10"/>
  <c r="BI456" i="10"/>
  <c r="BH455" i="10"/>
  <c r="AQ64" i="10"/>
  <c r="AR63" i="10"/>
  <c r="BH74" i="10"/>
  <c r="BI75" i="10"/>
  <c r="BM74" i="10"/>
  <c r="BN75" i="10"/>
  <c r="BM471" i="10"/>
  <c r="BN472" i="10"/>
  <c r="BM27" i="10"/>
  <c r="BN26" i="10"/>
  <c r="BH27" i="10"/>
  <c r="BI26" i="10"/>
  <c r="CI45" i="10"/>
  <c r="CH44" i="10"/>
  <c r="CD45" i="10"/>
  <c r="CC44" i="10"/>
  <c r="U31" i="10"/>
  <c r="C37" i="10"/>
  <c r="D38" i="10"/>
  <c r="G44" i="10"/>
  <c r="H45" i="10"/>
  <c r="BI457" i="10" l="1"/>
  <c r="BH456" i="10"/>
  <c r="AR92" i="10"/>
  <c r="AQ91" i="10"/>
  <c r="CH456" i="10"/>
  <c r="CI457" i="10"/>
  <c r="AR62" i="10"/>
  <c r="AQ63" i="10"/>
  <c r="CC456" i="10"/>
  <c r="CD457" i="10"/>
  <c r="BH75" i="10"/>
  <c r="BI76" i="10"/>
  <c r="BM75" i="10"/>
  <c r="BN76" i="10"/>
  <c r="BN473" i="10"/>
  <c r="BM472" i="10"/>
  <c r="BM26" i="10"/>
  <c r="BN25" i="10"/>
  <c r="BM25" i="10" s="1"/>
  <c r="BH26" i="10"/>
  <c r="BI25" i="10"/>
  <c r="BH25" i="10" s="1"/>
  <c r="CD46" i="10"/>
  <c r="CC45" i="10"/>
  <c r="CI46" i="10"/>
  <c r="CH45" i="10"/>
  <c r="U32" i="10"/>
  <c r="D39" i="10"/>
  <c r="C38" i="10"/>
  <c r="H46" i="10"/>
  <c r="G45" i="10"/>
  <c r="AR61" i="10" l="1"/>
  <c r="AQ62" i="10"/>
  <c r="CI458" i="10"/>
  <c r="CH457" i="10"/>
  <c r="AR93" i="10"/>
  <c r="AQ92" i="10"/>
  <c r="CD458" i="10"/>
  <c r="CC457" i="10"/>
  <c r="BH457" i="10"/>
  <c r="BI458" i="10"/>
  <c r="BM76" i="10"/>
  <c r="BN77" i="10"/>
  <c r="BH76" i="10"/>
  <c r="BI77" i="10"/>
  <c r="BM473" i="10"/>
  <c r="BN474" i="10"/>
  <c r="CI47" i="10"/>
  <c r="CH46" i="10"/>
  <c r="CD47" i="10"/>
  <c r="CC46" i="10"/>
  <c r="U33" i="10"/>
  <c r="C39" i="10"/>
  <c r="D40" i="10"/>
  <c r="H47" i="10"/>
  <c r="G46" i="10"/>
  <c r="CC458" i="10" l="1"/>
  <c r="CD459" i="10"/>
  <c r="AR94" i="10"/>
  <c r="AQ93" i="10"/>
  <c r="CH458" i="10"/>
  <c r="CI459" i="10"/>
  <c r="BI459" i="10"/>
  <c r="BH458" i="10"/>
  <c r="AR60" i="10"/>
  <c r="AQ61" i="10"/>
  <c r="BH77" i="10"/>
  <c r="BI78" i="10"/>
  <c r="BM77" i="10"/>
  <c r="BN78" i="10"/>
  <c r="BM474" i="10"/>
  <c r="BN475" i="10"/>
  <c r="CC47" i="10"/>
  <c r="CD48" i="10"/>
  <c r="CI48" i="10"/>
  <c r="CH47" i="10"/>
  <c r="U34" i="10"/>
  <c r="D41" i="10"/>
  <c r="C40" i="10"/>
  <c r="G47" i="10"/>
  <c r="H48" i="10"/>
  <c r="CH459" i="10" l="1"/>
  <c r="CI460" i="10"/>
  <c r="CC459" i="10"/>
  <c r="CD460" i="10"/>
  <c r="BI460" i="10"/>
  <c r="BH459" i="10"/>
  <c r="AR95" i="10"/>
  <c r="AQ94" i="10"/>
  <c r="AQ60" i="10"/>
  <c r="AR59" i="10"/>
  <c r="BM78" i="10"/>
  <c r="BN79" i="10"/>
  <c r="BH78" i="10"/>
  <c r="BI79" i="10"/>
  <c r="BM475" i="10"/>
  <c r="BN476" i="10"/>
  <c r="CI49" i="10"/>
  <c r="CH49" i="10" s="1"/>
  <c r="CH48" i="10"/>
  <c r="CD49" i="10"/>
  <c r="CC48" i="10"/>
  <c r="U35" i="10"/>
  <c r="D42" i="10"/>
  <c r="C41" i="10"/>
  <c r="G48" i="10"/>
  <c r="H49" i="10"/>
  <c r="BI461" i="10" l="1"/>
  <c r="BH460" i="10"/>
  <c r="CC460" i="10"/>
  <c r="CD461" i="10"/>
  <c r="AR58" i="10"/>
  <c r="AQ59" i="10"/>
  <c r="CH460" i="10"/>
  <c r="CI461" i="10"/>
  <c r="AQ95" i="10"/>
  <c r="AR96" i="10"/>
  <c r="BH79" i="10"/>
  <c r="BI80" i="10"/>
  <c r="BM79" i="10"/>
  <c r="BN80" i="10"/>
  <c r="BN477" i="10"/>
  <c r="BM476" i="10"/>
  <c r="CD50" i="10"/>
  <c r="CC49" i="10"/>
  <c r="CI50" i="10"/>
  <c r="U36" i="10"/>
  <c r="C42" i="10"/>
  <c r="D43" i="10"/>
  <c r="H50" i="10"/>
  <c r="G49" i="10"/>
  <c r="CH461" i="10" l="1"/>
  <c r="CI462" i="10"/>
  <c r="AR57" i="10"/>
  <c r="AQ58" i="10"/>
  <c r="CC461" i="10"/>
  <c r="CD462" i="10"/>
  <c r="AQ96" i="10"/>
  <c r="AR97" i="10"/>
  <c r="BH461" i="10"/>
  <c r="BI462" i="10"/>
  <c r="BM80" i="10"/>
  <c r="BN81" i="10"/>
  <c r="BH80" i="10"/>
  <c r="BI81" i="10"/>
  <c r="BM477" i="10"/>
  <c r="BN478" i="10"/>
  <c r="CI51" i="10"/>
  <c r="CH50" i="10"/>
  <c r="CD51" i="10"/>
  <c r="CC50" i="10"/>
  <c r="U37" i="10"/>
  <c r="C43" i="10"/>
  <c r="D44" i="10"/>
  <c r="H51" i="10"/>
  <c r="G50" i="10"/>
  <c r="AR98" i="10" l="1"/>
  <c r="AQ97" i="10"/>
  <c r="CC462" i="10"/>
  <c r="CD463" i="10"/>
  <c r="AR56" i="10"/>
  <c r="AQ57" i="10"/>
  <c r="BH462" i="10"/>
  <c r="BI463" i="10"/>
  <c r="CH462" i="10"/>
  <c r="CI463" i="10"/>
  <c r="BH81" i="10"/>
  <c r="BI82" i="10"/>
  <c r="BM81" i="10"/>
  <c r="BN82" i="10"/>
  <c r="BM478" i="10"/>
  <c r="BN479" i="10"/>
  <c r="CD52" i="10"/>
  <c r="CC51" i="10"/>
  <c r="CI52" i="10"/>
  <c r="CH51" i="10"/>
  <c r="U38" i="10"/>
  <c r="C44" i="10"/>
  <c r="D45" i="10"/>
  <c r="G51" i="10"/>
  <c r="H52" i="10"/>
  <c r="AR55" i="10" l="1"/>
  <c r="AQ56" i="10"/>
  <c r="CC463" i="10"/>
  <c r="CD464" i="10"/>
  <c r="CH463" i="10"/>
  <c r="CI464" i="10"/>
  <c r="BH463" i="10"/>
  <c r="BI464" i="10"/>
  <c r="AR99" i="10"/>
  <c r="AQ98" i="10"/>
  <c r="BM82" i="10"/>
  <c r="BN83" i="10"/>
  <c r="BH82" i="10"/>
  <c r="BI83" i="10"/>
  <c r="BM479" i="10"/>
  <c r="BN480" i="10"/>
  <c r="CI53" i="10"/>
  <c r="CH52" i="10"/>
  <c r="CD53" i="10"/>
  <c r="CC52" i="10"/>
  <c r="U39" i="10"/>
  <c r="D46" i="10"/>
  <c r="C45" i="10"/>
  <c r="G52" i="10"/>
  <c r="H53" i="10"/>
  <c r="CC464" i="10" l="1"/>
  <c r="CD465" i="10"/>
  <c r="BI465" i="10"/>
  <c r="BH464" i="10"/>
  <c r="CH464" i="10"/>
  <c r="CI465" i="10"/>
  <c r="AR100" i="10"/>
  <c r="AQ99" i="10"/>
  <c r="AQ55" i="10"/>
  <c r="AR54" i="10"/>
  <c r="BI84" i="10"/>
  <c r="BH83" i="10"/>
  <c r="BM83" i="10"/>
  <c r="BN84" i="10"/>
  <c r="BN481" i="10"/>
  <c r="BM480" i="10"/>
  <c r="CD54" i="10"/>
  <c r="CC53" i="10"/>
  <c r="CI54" i="10"/>
  <c r="CH53" i="10"/>
  <c r="U40" i="10"/>
  <c r="C46" i="10"/>
  <c r="D47" i="10"/>
  <c r="H54" i="10"/>
  <c r="G53" i="10"/>
  <c r="AQ100" i="10" l="1"/>
  <c r="AR101" i="10"/>
  <c r="CH465" i="10"/>
  <c r="CI466" i="10"/>
  <c r="BH465" i="10"/>
  <c r="BI466" i="10"/>
  <c r="AQ54" i="10"/>
  <c r="AR53" i="10"/>
  <c r="CC465" i="10"/>
  <c r="CD466" i="10"/>
  <c r="BM84" i="10"/>
  <c r="BN85" i="10"/>
  <c r="BI85" i="10"/>
  <c r="BH84" i="10"/>
  <c r="BM481" i="10"/>
  <c r="BN482" i="10"/>
  <c r="CI55" i="10"/>
  <c r="CH54" i="10"/>
  <c r="CD55" i="10"/>
  <c r="CC54" i="10"/>
  <c r="U41" i="10"/>
  <c r="D48" i="10"/>
  <c r="C47" i="10"/>
  <c r="H55" i="10"/>
  <c r="G54" i="10"/>
  <c r="BH466" i="10" l="1"/>
  <c r="BI467" i="10"/>
  <c r="CH466" i="10"/>
  <c r="CI467" i="10"/>
  <c r="CC466" i="10"/>
  <c r="CD467" i="10"/>
  <c r="AQ101" i="10"/>
  <c r="AR102" i="10"/>
  <c r="AR52" i="10"/>
  <c r="AQ53" i="10"/>
  <c r="BM85" i="10"/>
  <c r="BN86" i="10"/>
  <c r="BI86" i="10"/>
  <c r="BH85" i="10"/>
  <c r="BM482" i="10"/>
  <c r="BN483" i="10"/>
  <c r="CC55" i="10"/>
  <c r="CD56" i="10"/>
  <c r="CI56" i="10"/>
  <c r="CH55" i="10"/>
  <c r="U42" i="10"/>
  <c r="D49" i="10"/>
  <c r="C48" i="10"/>
  <c r="G55" i="10"/>
  <c r="H56" i="10"/>
  <c r="AQ102" i="10" l="1"/>
  <c r="AR103" i="10"/>
  <c r="CH467" i="10"/>
  <c r="CI468" i="10"/>
  <c r="BI468" i="10"/>
  <c r="BH467" i="10"/>
  <c r="CC467" i="10"/>
  <c r="CD468" i="10"/>
  <c r="AR51" i="10"/>
  <c r="AQ52" i="10"/>
  <c r="BI87" i="10"/>
  <c r="BH86" i="10"/>
  <c r="BM86" i="10"/>
  <c r="BN87" i="10"/>
  <c r="BM483" i="10"/>
  <c r="BN484" i="10"/>
  <c r="CI57" i="10"/>
  <c r="CH56" i="10"/>
  <c r="CC56" i="10"/>
  <c r="CD57" i="10"/>
  <c r="U43" i="10"/>
  <c r="D50" i="10"/>
  <c r="C49" i="10"/>
  <c r="H57" i="10"/>
  <c r="G56" i="10"/>
  <c r="BI469" i="10" l="1"/>
  <c r="BH468" i="10"/>
  <c r="CH468" i="10"/>
  <c r="CI469" i="10"/>
  <c r="CC468" i="10"/>
  <c r="CD469" i="10"/>
  <c r="AQ103" i="10"/>
  <c r="AR104" i="10"/>
  <c r="AR50" i="10"/>
  <c r="AQ51" i="10"/>
  <c r="BM87" i="10"/>
  <c r="BN88" i="10"/>
  <c r="BI88" i="10"/>
  <c r="BH87" i="10"/>
  <c r="BN485" i="10"/>
  <c r="BM484" i="10"/>
  <c r="CD58" i="10"/>
  <c r="CC57" i="10"/>
  <c r="CI58" i="10"/>
  <c r="CH57" i="10"/>
  <c r="U44" i="10"/>
  <c r="D51" i="10"/>
  <c r="C50" i="10"/>
  <c r="H58" i="10"/>
  <c r="G57" i="10"/>
  <c r="AR105" i="10" l="1"/>
  <c r="AQ104" i="10"/>
  <c r="CH469" i="10"/>
  <c r="CI470" i="10"/>
  <c r="CC469" i="10"/>
  <c r="CD470" i="10"/>
  <c r="AQ50" i="10"/>
  <c r="AR49" i="10"/>
  <c r="BI470" i="10"/>
  <c r="BH469" i="10"/>
  <c r="BI89" i="10"/>
  <c r="BH88" i="10"/>
  <c r="BM88" i="10"/>
  <c r="BN89" i="10"/>
  <c r="BM485" i="10"/>
  <c r="BN486" i="10"/>
  <c r="CI59" i="10"/>
  <c r="CH58" i="10"/>
  <c r="CD59" i="10"/>
  <c r="CC58" i="10"/>
  <c r="U45" i="10"/>
  <c r="C51" i="10"/>
  <c r="D52" i="10"/>
  <c r="H59" i="10"/>
  <c r="G58" i="10"/>
  <c r="AR48" i="10" l="1"/>
  <c r="AQ49" i="10"/>
  <c r="CH470" i="10"/>
  <c r="CI471" i="10"/>
  <c r="CD471" i="10"/>
  <c r="CC470" i="10"/>
  <c r="BI471" i="10"/>
  <c r="BH470" i="10"/>
  <c r="AR106" i="10"/>
  <c r="AQ105" i="10"/>
  <c r="BN90" i="10"/>
  <c r="BM89" i="10"/>
  <c r="BI90" i="10"/>
  <c r="BH89" i="10"/>
  <c r="BN487" i="10"/>
  <c r="BM486" i="10"/>
  <c r="CD60" i="10"/>
  <c r="CC59" i="10"/>
  <c r="CI60" i="10"/>
  <c r="CH59" i="10"/>
  <c r="U46" i="10"/>
  <c r="D53" i="10"/>
  <c r="C52" i="10"/>
  <c r="G59" i="10"/>
  <c r="H60" i="10"/>
  <c r="CC471" i="10" l="1"/>
  <c r="CD472" i="10"/>
  <c r="CH471" i="10"/>
  <c r="CI472" i="10"/>
  <c r="BI472" i="10"/>
  <c r="BH471" i="10"/>
  <c r="AR107" i="10"/>
  <c r="AQ106" i="10"/>
  <c r="AQ48" i="10"/>
  <c r="AR47" i="10"/>
  <c r="BI91" i="10"/>
  <c r="BH90" i="10"/>
  <c r="BN91" i="10"/>
  <c r="BM90" i="10"/>
  <c r="BM487" i="10"/>
  <c r="BN488" i="10"/>
  <c r="CI61" i="10"/>
  <c r="CH60" i="10"/>
  <c r="CC60" i="10"/>
  <c r="CD61" i="10"/>
  <c r="U47" i="10"/>
  <c r="C53" i="10"/>
  <c r="D54" i="10"/>
  <c r="H61" i="10"/>
  <c r="G60" i="10"/>
  <c r="BI473" i="10" l="1"/>
  <c r="BH472" i="10"/>
  <c r="CH472" i="10"/>
  <c r="CI473" i="10"/>
  <c r="AR46" i="10"/>
  <c r="AQ47" i="10"/>
  <c r="CC472" i="10"/>
  <c r="CD473" i="10"/>
  <c r="AR108" i="10"/>
  <c r="AQ107" i="10"/>
  <c r="BN92" i="10"/>
  <c r="BM91" i="10"/>
  <c r="BI92" i="10"/>
  <c r="BH91" i="10"/>
  <c r="BN489" i="10"/>
  <c r="BM488" i="10"/>
  <c r="CD62" i="10"/>
  <c r="CC61" i="10"/>
  <c r="CI62" i="10"/>
  <c r="CH61" i="10"/>
  <c r="U48" i="10"/>
  <c r="C54" i="10"/>
  <c r="D55" i="10"/>
  <c r="H62" i="10"/>
  <c r="G61" i="10"/>
  <c r="CC473" i="10" l="1"/>
  <c r="CD474" i="10"/>
  <c r="AQ46" i="10"/>
  <c r="AR45" i="10"/>
  <c r="CH473" i="10"/>
  <c r="CI474" i="10"/>
  <c r="AR109" i="10"/>
  <c r="AQ108" i="10"/>
  <c r="BH473" i="10"/>
  <c r="BI474" i="10"/>
  <c r="BI93" i="10"/>
  <c r="BH92" i="10"/>
  <c r="BN93" i="10"/>
  <c r="BM92" i="10"/>
  <c r="BM489" i="10"/>
  <c r="BN490" i="10"/>
  <c r="BM490" i="10" s="1"/>
  <c r="CI63" i="10"/>
  <c r="CH62" i="10"/>
  <c r="CD63" i="10"/>
  <c r="CC62" i="10"/>
  <c r="U49" i="10"/>
  <c r="D56" i="10"/>
  <c r="C55" i="10"/>
  <c r="H63" i="10"/>
  <c r="G62" i="10"/>
  <c r="AR110" i="10" l="1"/>
  <c r="AQ109" i="10"/>
  <c r="CH474" i="10"/>
  <c r="CI475" i="10"/>
  <c r="AQ45" i="10"/>
  <c r="AR44" i="10"/>
  <c r="BI475" i="10"/>
  <c r="BH474" i="10"/>
  <c r="CD475" i="10"/>
  <c r="CC474" i="10"/>
  <c r="BN94" i="10"/>
  <c r="BM93" i="10"/>
  <c r="BI94" i="10"/>
  <c r="BH93" i="10"/>
  <c r="BN491" i="10"/>
  <c r="CC63" i="10"/>
  <c r="CD64" i="10"/>
  <c r="CI64" i="10"/>
  <c r="CH63" i="10"/>
  <c r="U50" i="10"/>
  <c r="D57" i="10"/>
  <c r="C56" i="10"/>
  <c r="G63" i="10"/>
  <c r="H64" i="10"/>
  <c r="AR43" i="10" l="1"/>
  <c r="AQ44" i="10"/>
  <c r="CH475" i="10"/>
  <c r="CI476" i="10"/>
  <c r="BI476" i="10"/>
  <c r="BH475" i="10"/>
  <c r="CC475" i="10"/>
  <c r="CD476" i="10"/>
  <c r="AR111" i="10"/>
  <c r="AQ110" i="10"/>
  <c r="BI95" i="10"/>
  <c r="BH94" i="10"/>
  <c r="BN95" i="10"/>
  <c r="BM94" i="10"/>
  <c r="BM491" i="10"/>
  <c r="BN492" i="10"/>
  <c r="CI65" i="10"/>
  <c r="CH64" i="10"/>
  <c r="CD65" i="10"/>
  <c r="CC64" i="10"/>
  <c r="U51" i="10"/>
  <c r="C57" i="10"/>
  <c r="D58" i="10"/>
  <c r="H65" i="10"/>
  <c r="G64" i="10"/>
  <c r="BH476" i="10" l="1"/>
  <c r="BI477" i="10"/>
  <c r="CC476" i="10"/>
  <c r="CD477" i="10"/>
  <c r="CI477" i="10"/>
  <c r="CH476" i="10"/>
  <c r="AR112" i="10"/>
  <c r="AQ111" i="10"/>
  <c r="AQ43" i="10"/>
  <c r="AR42" i="10"/>
  <c r="BN96" i="10"/>
  <c r="BM95" i="10"/>
  <c r="BI96" i="10"/>
  <c r="BH95" i="10"/>
  <c r="BN493" i="10"/>
  <c r="BM492" i="10"/>
  <c r="CC65" i="10"/>
  <c r="CD66" i="10"/>
  <c r="CI66" i="10"/>
  <c r="CH65" i="10"/>
  <c r="U52" i="10"/>
  <c r="C58" i="10"/>
  <c r="D59" i="10"/>
  <c r="H66" i="10"/>
  <c r="G65" i="10"/>
  <c r="CH477" i="10" l="1"/>
  <c r="CI478" i="10"/>
  <c r="CC477" i="10"/>
  <c r="CD478" i="10"/>
  <c r="AR113" i="10"/>
  <c r="AQ112" i="10"/>
  <c r="AR41" i="10"/>
  <c r="AQ42" i="10"/>
  <c r="BH477" i="10"/>
  <c r="BI478" i="10"/>
  <c r="BH96" i="10"/>
  <c r="BI97" i="10"/>
  <c r="BN97" i="10"/>
  <c r="BM96" i="10"/>
  <c r="BM493" i="10"/>
  <c r="BN494" i="10"/>
  <c r="CI67" i="10"/>
  <c r="CH66" i="10"/>
  <c r="CD67" i="10"/>
  <c r="CC66" i="10"/>
  <c r="U53" i="10"/>
  <c r="C59" i="10"/>
  <c r="D60" i="10"/>
  <c r="H67" i="10"/>
  <c r="G66" i="10"/>
  <c r="AR40" i="10" l="1"/>
  <c r="AQ41" i="10"/>
  <c r="AR114" i="10"/>
  <c r="AQ113" i="10"/>
  <c r="CC478" i="10"/>
  <c r="CD479" i="10"/>
  <c r="BH478" i="10"/>
  <c r="BI479" i="10"/>
  <c r="CH478" i="10"/>
  <c r="CI479" i="10"/>
  <c r="BH97" i="10"/>
  <c r="BI98" i="10"/>
  <c r="BN98" i="10"/>
  <c r="BM97" i="10"/>
  <c r="BM494" i="10"/>
  <c r="BN495" i="10"/>
  <c r="CC67" i="10"/>
  <c r="CD68" i="10"/>
  <c r="CI68" i="10"/>
  <c r="CH67" i="10"/>
  <c r="U54" i="10"/>
  <c r="C60" i="10"/>
  <c r="D61" i="10"/>
  <c r="G67" i="10"/>
  <c r="H68" i="10"/>
  <c r="BI480" i="10" l="1"/>
  <c r="BH479" i="10"/>
  <c r="CC479" i="10"/>
  <c r="CD480" i="10"/>
  <c r="AR115" i="10"/>
  <c r="AQ114" i="10"/>
  <c r="CH479" i="10"/>
  <c r="CI480" i="10"/>
  <c r="AR39" i="10"/>
  <c r="AQ40" i="10"/>
  <c r="BN99" i="10"/>
  <c r="BM98" i="10"/>
  <c r="BI99" i="10"/>
  <c r="BH98" i="10"/>
  <c r="BM495" i="10"/>
  <c r="BN496" i="10"/>
  <c r="CI69" i="10"/>
  <c r="CH68" i="10"/>
  <c r="CD69" i="10"/>
  <c r="CC68" i="10"/>
  <c r="U55" i="10"/>
  <c r="D62" i="10"/>
  <c r="C61" i="10"/>
  <c r="G68" i="10"/>
  <c r="H69" i="10"/>
  <c r="CI481" i="10" l="1"/>
  <c r="CH480" i="10"/>
  <c r="AQ115" i="10"/>
  <c r="AR116" i="10"/>
  <c r="CC480" i="10"/>
  <c r="CD481" i="10"/>
  <c r="AQ39" i="10"/>
  <c r="AR38" i="10"/>
  <c r="BH480" i="10"/>
  <c r="BI481" i="10"/>
  <c r="BH99" i="10"/>
  <c r="BI100" i="10"/>
  <c r="BM99" i="10"/>
  <c r="BN100" i="10"/>
  <c r="BN497" i="10"/>
  <c r="BM496" i="10"/>
  <c r="CC69" i="10"/>
  <c r="CD70" i="10"/>
  <c r="CI70" i="10"/>
  <c r="CH69" i="10"/>
  <c r="U56" i="10"/>
  <c r="C62" i="10"/>
  <c r="D63" i="10"/>
  <c r="H70" i="10"/>
  <c r="G69" i="10"/>
  <c r="AR117" i="10" l="1"/>
  <c r="AQ116" i="10"/>
  <c r="CC481" i="10"/>
  <c r="CD482" i="10"/>
  <c r="AR37" i="10"/>
  <c r="AQ38" i="10"/>
  <c r="BI482" i="10"/>
  <c r="BH481" i="10"/>
  <c r="CH481" i="10"/>
  <c r="CI482" i="10"/>
  <c r="BM100" i="10"/>
  <c r="BN101" i="10"/>
  <c r="BH100" i="10"/>
  <c r="BI101" i="10"/>
  <c r="BM497" i="10"/>
  <c r="BN498" i="10"/>
  <c r="CI71" i="10"/>
  <c r="CH70" i="10"/>
  <c r="CD71" i="10"/>
  <c r="CC70" i="10"/>
  <c r="U57" i="10"/>
  <c r="C63" i="10"/>
  <c r="D64" i="10"/>
  <c r="H71" i="10"/>
  <c r="G70" i="10"/>
  <c r="AQ37" i="10" l="1"/>
  <c r="AR36" i="10"/>
  <c r="BI483" i="10"/>
  <c r="BH482" i="10"/>
  <c r="CC482" i="10"/>
  <c r="CD483" i="10"/>
  <c r="CH482" i="10"/>
  <c r="CI483" i="10"/>
  <c r="AR118" i="10"/>
  <c r="AQ117" i="10"/>
  <c r="BH101" i="10"/>
  <c r="BI102" i="10"/>
  <c r="BM101" i="10"/>
  <c r="BN102" i="10"/>
  <c r="BM498" i="10"/>
  <c r="BN499" i="10"/>
  <c r="CD72" i="10"/>
  <c r="CC71" i="10"/>
  <c r="CI72" i="10"/>
  <c r="CH71" i="10"/>
  <c r="U58" i="10"/>
  <c r="C64" i="10"/>
  <c r="D65" i="10"/>
  <c r="G71" i="10"/>
  <c r="H72" i="10"/>
  <c r="CH483" i="10" l="1"/>
  <c r="CI484" i="10"/>
  <c r="BI484" i="10"/>
  <c r="BH483" i="10"/>
  <c r="CC483" i="10"/>
  <c r="CD484" i="10"/>
  <c r="AR35" i="10"/>
  <c r="AQ36" i="10"/>
  <c r="AR119" i="10"/>
  <c r="AQ118" i="10"/>
  <c r="BM102" i="10"/>
  <c r="BN103" i="10"/>
  <c r="BH102" i="10"/>
  <c r="BI103" i="10"/>
  <c r="BM499" i="10"/>
  <c r="BN500" i="10"/>
  <c r="CI73" i="10"/>
  <c r="CH72" i="10"/>
  <c r="CD73" i="10"/>
  <c r="CC72" i="10"/>
  <c r="U59" i="10"/>
  <c r="D66" i="10"/>
  <c r="C65" i="10"/>
  <c r="H73" i="10"/>
  <c r="G72" i="10"/>
  <c r="AR34" i="10" l="1"/>
  <c r="AQ35" i="10"/>
  <c r="BI485" i="10"/>
  <c r="BH484" i="10"/>
  <c r="CC484" i="10"/>
  <c r="CD485" i="10"/>
  <c r="CI485" i="10"/>
  <c r="CH484" i="10"/>
  <c r="AR120" i="10"/>
  <c r="AQ119" i="10"/>
  <c r="BH103" i="10"/>
  <c r="BI104" i="10"/>
  <c r="BM103" i="10"/>
  <c r="BN104" i="10"/>
  <c r="BN501" i="10"/>
  <c r="BM500" i="10"/>
  <c r="CD74" i="10"/>
  <c r="CC73" i="10"/>
  <c r="CI74" i="10"/>
  <c r="CH73" i="10"/>
  <c r="U60" i="10"/>
  <c r="C66" i="10"/>
  <c r="D67" i="10"/>
  <c r="H74" i="10"/>
  <c r="G73" i="10"/>
  <c r="CC485" i="10" l="1"/>
  <c r="CD486" i="10"/>
  <c r="BI486" i="10"/>
  <c r="BH485" i="10"/>
  <c r="CH485" i="10"/>
  <c r="CI486" i="10"/>
  <c r="AR121" i="10"/>
  <c r="AQ120" i="10"/>
  <c r="AR33" i="10"/>
  <c r="AQ34" i="10"/>
  <c r="BM104" i="10"/>
  <c r="BN105" i="10"/>
  <c r="BI105" i="10"/>
  <c r="BH104" i="10"/>
  <c r="BM501" i="10"/>
  <c r="BN502" i="10"/>
  <c r="CI75" i="10"/>
  <c r="CH74" i="10"/>
  <c r="CD75" i="10"/>
  <c r="CC74" i="10"/>
  <c r="U61" i="10"/>
  <c r="C67" i="10"/>
  <c r="D68" i="10"/>
  <c r="H75" i="10"/>
  <c r="G74" i="10"/>
  <c r="AR122" i="10" l="1"/>
  <c r="AQ121" i="10"/>
  <c r="CH486" i="10"/>
  <c r="CI487" i="10"/>
  <c r="BI487" i="10"/>
  <c r="BH486" i="10"/>
  <c r="CC486" i="10"/>
  <c r="CD487" i="10"/>
  <c r="AQ33" i="10"/>
  <c r="AR32" i="10"/>
  <c r="BM105" i="10"/>
  <c r="BN106" i="10"/>
  <c r="BH105" i="10"/>
  <c r="BI106" i="10"/>
  <c r="BM502" i="10"/>
  <c r="BN503" i="10"/>
  <c r="CC75" i="10"/>
  <c r="CD76" i="10"/>
  <c r="CI76" i="10"/>
  <c r="CH75" i="10"/>
  <c r="U62" i="10"/>
  <c r="D69" i="10"/>
  <c r="C68" i="10"/>
  <c r="G75" i="10"/>
  <c r="H76" i="10"/>
  <c r="CC487" i="10" l="1"/>
  <c r="CD488" i="10"/>
  <c r="BI488" i="10"/>
  <c r="BH487" i="10"/>
  <c r="CH487" i="10"/>
  <c r="CI488" i="10"/>
  <c r="AR31" i="10"/>
  <c r="AQ32" i="10"/>
  <c r="AQ122" i="10"/>
  <c r="AR123" i="10"/>
  <c r="BH106" i="10"/>
  <c r="BI107" i="10"/>
  <c r="BM106" i="10"/>
  <c r="BN107" i="10"/>
  <c r="BM503" i="10"/>
  <c r="BN504" i="10"/>
  <c r="CI77" i="10"/>
  <c r="CH76" i="10"/>
  <c r="CC76" i="10"/>
  <c r="CD77" i="10"/>
  <c r="U63" i="10"/>
  <c r="C69" i="10"/>
  <c r="D70" i="10"/>
  <c r="H77" i="10"/>
  <c r="G76" i="10"/>
  <c r="AQ31" i="10" l="1"/>
  <c r="AR30" i="10"/>
  <c r="CH488" i="10"/>
  <c r="CI489" i="10"/>
  <c r="BI489" i="10"/>
  <c r="BH488" i="10"/>
  <c r="AQ123" i="10"/>
  <c r="AR124" i="10"/>
  <c r="CC488" i="10"/>
  <c r="CD489" i="10"/>
  <c r="BM107" i="10"/>
  <c r="BN108" i="10"/>
  <c r="BH107" i="10"/>
  <c r="BI108" i="10"/>
  <c r="BN505" i="10"/>
  <c r="BM504" i="10"/>
  <c r="CC77" i="10"/>
  <c r="CD78" i="10"/>
  <c r="CI78" i="10"/>
  <c r="CH77" i="10"/>
  <c r="U64" i="10"/>
  <c r="C70" i="10"/>
  <c r="D71" i="10"/>
  <c r="H78" i="10"/>
  <c r="G77" i="10"/>
  <c r="BI490" i="10" l="1"/>
  <c r="BH489" i="10"/>
  <c r="CI490" i="10"/>
  <c r="CH489" i="10"/>
  <c r="AR125" i="10"/>
  <c r="AQ124" i="10"/>
  <c r="CC489" i="10"/>
  <c r="CD490" i="10"/>
  <c r="AR29" i="10"/>
  <c r="AQ30" i="10"/>
  <c r="BI109" i="10"/>
  <c r="BH108" i="10"/>
  <c r="BM108" i="10"/>
  <c r="BN109" i="10"/>
  <c r="BM505" i="10"/>
  <c r="BN506" i="10"/>
  <c r="CI79" i="10"/>
  <c r="CH78" i="10"/>
  <c r="CD79" i="10"/>
  <c r="CC78" i="10"/>
  <c r="U65" i="10"/>
  <c r="C71" i="10"/>
  <c r="D72" i="10"/>
  <c r="H79" i="10"/>
  <c r="G78" i="10"/>
  <c r="CD491" i="10" l="1"/>
  <c r="CC490" i="10"/>
  <c r="CI491" i="10"/>
  <c r="CH490" i="10"/>
  <c r="AQ125" i="10"/>
  <c r="AR126" i="10"/>
  <c r="AR28" i="10"/>
  <c r="AQ29" i="10"/>
  <c r="BI491" i="10"/>
  <c r="BH490" i="10"/>
  <c r="BM109" i="10"/>
  <c r="BN110" i="10"/>
  <c r="BH109" i="10"/>
  <c r="BI110" i="10"/>
  <c r="BM506" i="10"/>
  <c r="BN507" i="10"/>
  <c r="CC79" i="10"/>
  <c r="CD80" i="10"/>
  <c r="CI80" i="10"/>
  <c r="CH79" i="10"/>
  <c r="U66" i="10"/>
  <c r="C72" i="10"/>
  <c r="D73" i="10"/>
  <c r="G79" i="10"/>
  <c r="H80" i="10"/>
  <c r="AR27" i="10" l="1"/>
  <c r="AQ28" i="10"/>
  <c r="CH491" i="10"/>
  <c r="CI492" i="10"/>
  <c r="AR127" i="10"/>
  <c r="AQ126" i="10"/>
  <c r="BI492" i="10"/>
  <c r="BH491" i="10"/>
  <c r="CC491" i="10"/>
  <c r="CD492" i="10"/>
  <c r="BH110" i="10"/>
  <c r="BI111" i="10"/>
  <c r="BM110" i="10"/>
  <c r="BN111" i="10"/>
  <c r="BM507" i="10"/>
  <c r="BN508" i="10"/>
  <c r="CI81" i="10"/>
  <c r="CH80" i="10"/>
  <c r="CD81" i="10"/>
  <c r="CC80" i="10"/>
  <c r="U67" i="10"/>
  <c r="C73" i="10"/>
  <c r="D74" i="10"/>
  <c r="H81" i="10"/>
  <c r="G80" i="10"/>
  <c r="AQ127" i="10" l="1"/>
  <c r="AR128" i="10"/>
  <c r="CH492" i="10"/>
  <c r="CI493" i="10"/>
  <c r="BH492" i="10"/>
  <c r="BI493" i="10"/>
  <c r="CC492" i="10"/>
  <c r="CD493" i="10"/>
  <c r="AR26" i="10"/>
  <c r="AQ26" i="10" s="1"/>
  <c r="AQ27" i="10"/>
  <c r="BN112" i="10"/>
  <c r="BM111" i="10"/>
  <c r="BI112" i="10"/>
  <c r="BH111" i="10"/>
  <c r="BN509" i="10"/>
  <c r="BM508" i="10"/>
  <c r="CC81" i="10"/>
  <c r="CD82" i="10"/>
  <c r="CI82" i="10"/>
  <c r="CH81" i="10"/>
  <c r="U68" i="10"/>
  <c r="D75" i="10"/>
  <c r="C74" i="10"/>
  <c r="H82" i="10"/>
  <c r="G81" i="10"/>
  <c r="CC493" i="10" l="1"/>
  <c r="CD494" i="10"/>
  <c r="BH493" i="10"/>
  <c r="BI494" i="10"/>
  <c r="CH493" i="10"/>
  <c r="CI494" i="10"/>
  <c r="AR129" i="10"/>
  <c r="AQ128" i="10"/>
  <c r="BI113" i="10"/>
  <c r="BH112" i="10"/>
  <c r="BM112" i="10"/>
  <c r="BN113" i="10"/>
  <c r="BM509" i="10"/>
  <c r="BN510" i="10"/>
  <c r="CI83" i="10"/>
  <c r="CH82" i="10"/>
  <c r="CD83" i="10"/>
  <c r="CC82" i="10"/>
  <c r="U69" i="10"/>
  <c r="C75" i="10"/>
  <c r="D76" i="10"/>
  <c r="H83" i="10"/>
  <c r="G82" i="10"/>
  <c r="AQ129" i="10" l="1"/>
  <c r="AR130" i="10"/>
  <c r="BI495" i="10"/>
  <c r="BH494" i="10"/>
  <c r="CC494" i="10"/>
  <c r="CD495" i="10"/>
  <c r="CI495" i="10"/>
  <c r="CH494" i="10"/>
  <c r="BN114" i="10"/>
  <c r="BM113" i="10"/>
  <c r="BH113" i="10"/>
  <c r="BI114" i="10"/>
  <c r="BM510" i="10"/>
  <c r="BN511" i="10"/>
  <c r="CC83" i="10"/>
  <c r="CD84" i="10"/>
  <c r="CI84" i="10"/>
  <c r="CH83" i="10"/>
  <c r="U70" i="10"/>
  <c r="D77" i="10"/>
  <c r="C76" i="10"/>
  <c r="G83" i="10"/>
  <c r="H84" i="10"/>
  <c r="CC495" i="10" l="1"/>
  <c r="CD496" i="10"/>
  <c r="BH495" i="10"/>
  <c r="BI496" i="10"/>
  <c r="AQ130" i="10"/>
  <c r="AR131" i="10"/>
  <c r="CH495" i="10"/>
  <c r="CI496" i="10"/>
  <c r="BH114" i="10"/>
  <c r="BI115" i="10"/>
  <c r="BM114" i="10"/>
  <c r="BN115" i="10"/>
  <c r="BM511" i="10"/>
  <c r="BN512" i="10"/>
  <c r="CI85" i="10"/>
  <c r="CH84" i="10"/>
  <c r="CD85" i="10"/>
  <c r="CC84" i="10"/>
  <c r="U71" i="10"/>
  <c r="C77" i="10"/>
  <c r="D78" i="10"/>
  <c r="G84" i="10"/>
  <c r="H85" i="10"/>
  <c r="AR132" i="10" l="1"/>
  <c r="AQ131" i="10"/>
  <c r="BI497" i="10"/>
  <c r="BH496" i="10"/>
  <c r="CH496" i="10"/>
  <c r="CI497" i="10"/>
  <c r="CC496" i="10"/>
  <c r="CD497" i="10"/>
  <c r="BH115" i="10"/>
  <c r="BI116" i="10"/>
  <c r="BM115" i="10"/>
  <c r="BN116" i="10"/>
  <c r="BN513" i="10"/>
  <c r="BM512" i="10"/>
  <c r="CD86" i="10"/>
  <c r="CC85" i="10"/>
  <c r="CI86" i="10"/>
  <c r="CH85" i="10"/>
  <c r="U72" i="10"/>
  <c r="D79" i="10"/>
  <c r="C78" i="10"/>
  <c r="H86" i="10"/>
  <c r="G85" i="10"/>
  <c r="CC497" i="10" l="1"/>
  <c r="CD498" i="10"/>
  <c r="CH497" i="10"/>
  <c r="CI498" i="10"/>
  <c r="BH497" i="10"/>
  <c r="BI498" i="10"/>
  <c r="AR133" i="10"/>
  <c r="AQ132" i="10"/>
  <c r="BH116" i="10"/>
  <c r="BI117" i="10"/>
  <c r="BM116" i="10"/>
  <c r="BN117" i="10"/>
  <c r="BM513" i="10"/>
  <c r="BN514" i="10"/>
  <c r="CI87" i="10"/>
  <c r="CH86" i="10"/>
  <c r="CC86" i="10"/>
  <c r="CD87" i="10"/>
  <c r="U73" i="10"/>
  <c r="C79" i="10"/>
  <c r="D80" i="10"/>
  <c r="H87" i="10"/>
  <c r="G86" i="10"/>
  <c r="AR134" i="10" l="1"/>
  <c r="AQ133" i="10"/>
  <c r="BH498" i="10"/>
  <c r="BI499" i="10"/>
  <c r="CC498" i="10"/>
  <c r="CD499" i="10"/>
  <c r="CH498" i="10"/>
  <c r="CI499" i="10"/>
  <c r="BM117" i="10"/>
  <c r="BN118" i="10"/>
  <c r="BH117" i="10"/>
  <c r="BI118" i="10"/>
  <c r="BM514" i="10"/>
  <c r="BN515" i="10"/>
  <c r="CC87" i="10"/>
  <c r="CD88" i="10"/>
  <c r="CI88" i="10"/>
  <c r="CH87" i="10"/>
  <c r="U74" i="10"/>
  <c r="C80" i="10"/>
  <c r="D81" i="10"/>
  <c r="G87" i="10"/>
  <c r="H88" i="10"/>
  <c r="BI500" i="10" l="1"/>
  <c r="BH499" i="10"/>
  <c r="CH499" i="10"/>
  <c r="CI500" i="10"/>
  <c r="CC499" i="10"/>
  <c r="CD500" i="10"/>
  <c r="AR135" i="10"/>
  <c r="AQ134" i="10"/>
  <c r="BM118" i="10"/>
  <c r="BN119" i="10"/>
  <c r="BH118" i="10"/>
  <c r="BI119" i="10"/>
  <c r="BM515" i="10"/>
  <c r="BN516" i="10"/>
  <c r="CI89" i="10"/>
  <c r="CH88" i="10"/>
  <c r="CD89" i="10"/>
  <c r="CC88" i="10"/>
  <c r="U75" i="10"/>
  <c r="C81" i="10"/>
  <c r="D82" i="10"/>
  <c r="H89" i="10"/>
  <c r="G88" i="10"/>
  <c r="CC500" i="10" l="1"/>
  <c r="CD501" i="10"/>
  <c r="CH500" i="10"/>
  <c r="CI501" i="10"/>
  <c r="AR136" i="10"/>
  <c r="AQ135" i="10"/>
  <c r="BI501" i="10"/>
  <c r="BH500" i="10"/>
  <c r="BM119" i="10"/>
  <c r="BN120" i="10"/>
  <c r="BI120" i="10"/>
  <c r="BH119" i="10"/>
  <c r="BN517" i="10"/>
  <c r="BM516" i="10"/>
  <c r="CC89" i="10"/>
  <c r="CD90" i="10"/>
  <c r="CI90" i="10"/>
  <c r="CH89" i="10"/>
  <c r="U76" i="10"/>
  <c r="D83" i="10"/>
  <c r="C82" i="10"/>
  <c r="H90" i="10"/>
  <c r="G89" i="10"/>
  <c r="BH501" i="10" l="1"/>
  <c r="BI502" i="10"/>
  <c r="CI502" i="10"/>
  <c r="CH501" i="10"/>
  <c r="AR137" i="10"/>
  <c r="AQ136" i="10"/>
  <c r="CC501" i="10"/>
  <c r="CD502" i="10"/>
  <c r="BM120" i="10"/>
  <c r="BN121" i="10"/>
  <c r="BH120" i="10"/>
  <c r="BI121" i="10"/>
  <c r="BM517" i="10"/>
  <c r="BN518" i="10"/>
  <c r="CI91" i="10"/>
  <c r="CH90" i="10"/>
  <c r="CD91" i="10"/>
  <c r="CC90" i="10"/>
  <c r="U77" i="10"/>
  <c r="C83" i="10"/>
  <c r="D84" i="10"/>
  <c r="H91" i="10"/>
  <c r="G90" i="10"/>
  <c r="CC502" i="10" l="1"/>
  <c r="CD503" i="10"/>
  <c r="AR138" i="10"/>
  <c r="AQ137" i="10"/>
  <c r="CH502" i="10"/>
  <c r="CI503" i="10"/>
  <c r="BH502" i="10"/>
  <c r="BI503" i="10"/>
  <c r="BH121" i="10"/>
  <c r="BI122" i="10"/>
  <c r="BM121" i="10"/>
  <c r="BN122" i="10"/>
  <c r="BM518" i="10"/>
  <c r="BN519" i="10"/>
  <c r="CC91" i="10"/>
  <c r="CD92" i="10"/>
  <c r="CI92" i="10"/>
  <c r="CH91" i="10"/>
  <c r="U78" i="10"/>
  <c r="C84" i="10"/>
  <c r="D85" i="10"/>
  <c r="G91" i="10"/>
  <c r="H92" i="10"/>
  <c r="CH503" i="10" l="1"/>
  <c r="CI504" i="10"/>
  <c r="AR139" i="10"/>
  <c r="AQ138" i="10"/>
  <c r="CC503" i="10"/>
  <c r="CD504" i="10"/>
  <c r="BI504" i="10"/>
  <c r="BH503" i="10"/>
  <c r="BM122" i="10"/>
  <c r="BN123" i="10"/>
  <c r="BH122" i="10"/>
  <c r="BI123" i="10"/>
  <c r="BM519" i="10"/>
  <c r="BN520" i="10"/>
  <c r="CI93" i="10"/>
  <c r="CH92" i="10"/>
  <c r="CD93" i="10"/>
  <c r="CC92" i="10"/>
  <c r="U79" i="10"/>
  <c r="D86" i="10"/>
  <c r="C85" i="10"/>
  <c r="H93" i="10"/>
  <c r="G92" i="10"/>
  <c r="AR140" i="10" l="1"/>
  <c r="AQ139" i="10"/>
  <c r="CC504" i="10"/>
  <c r="CD505" i="10"/>
  <c r="CH504" i="10"/>
  <c r="CI505" i="10"/>
  <c r="BI505" i="10"/>
  <c r="BH504" i="10"/>
  <c r="BH123" i="10"/>
  <c r="BI124" i="10"/>
  <c r="BM123" i="10"/>
  <c r="BN124" i="10"/>
  <c r="BN521" i="10"/>
  <c r="BM520" i="10"/>
  <c r="CC93" i="10"/>
  <c r="CD94" i="10"/>
  <c r="CI94" i="10"/>
  <c r="CH93" i="10"/>
  <c r="U80" i="10"/>
  <c r="D87" i="10"/>
  <c r="C86" i="10"/>
  <c r="H94" i="10"/>
  <c r="G93" i="10"/>
  <c r="CD506" i="10" l="1"/>
  <c r="CC505" i="10"/>
  <c r="CH505" i="10"/>
  <c r="CI506" i="10"/>
  <c r="BI506" i="10"/>
  <c r="BH505" i="10"/>
  <c r="AR141" i="10"/>
  <c r="AQ140" i="10"/>
  <c r="BM124" i="10"/>
  <c r="BN125" i="10"/>
  <c r="BH124" i="10"/>
  <c r="BI125" i="10"/>
  <c r="BM521" i="10"/>
  <c r="BN522" i="10"/>
  <c r="CI95" i="10"/>
  <c r="CH94" i="10"/>
  <c r="CC94" i="10"/>
  <c r="CD95" i="10"/>
  <c r="U81" i="10"/>
  <c r="C87" i="10"/>
  <c r="D88" i="10"/>
  <c r="H95" i="10"/>
  <c r="G94" i="10"/>
  <c r="CI507" i="10" l="1"/>
  <c r="CH506" i="10"/>
  <c r="AR142" i="10"/>
  <c r="AQ141" i="10"/>
  <c r="BH506" i="10"/>
  <c r="BI507" i="10"/>
  <c r="CC506" i="10"/>
  <c r="CD507" i="10"/>
  <c r="BH125" i="10"/>
  <c r="BI126" i="10"/>
  <c r="BM125" i="10"/>
  <c r="BN126" i="10"/>
  <c r="BM522" i="10"/>
  <c r="BN523" i="10"/>
  <c r="CC95" i="10"/>
  <c r="CD96" i="10"/>
  <c r="CI96" i="10"/>
  <c r="CH95" i="10"/>
  <c r="U82" i="10"/>
  <c r="C88" i="10"/>
  <c r="D89" i="10"/>
  <c r="G95" i="10"/>
  <c r="H96" i="10"/>
  <c r="CC507" i="10" l="1"/>
  <c r="CD508" i="10"/>
  <c r="BH507" i="10"/>
  <c r="BI508" i="10"/>
  <c r="AR143" i="10"/>
  <c r="AQ142" i="10"/>
  <c r="CI508" i="10"/>
  <c r="CH507" i="10"/>
  <c r="BN127" i="10"/>
  <c r="BM126" i="10"/>
  <c r="BH126" i="10"/>
  <c r="BI127" i="10"/>
  <c r="BM523" i="10"/>
  <c r="BN524" i="10"/>
  <c r="CI97" i="10"/>
  <c r="CH96" i="10"/>
  <c r="CD97" i="10"/>
  <c r="CC96" i="10"/>
  <c r="U83" i="10"/>
  <c r="D90" i="10"/>
  <c r="C89" i="10"/>
  <c r="H97" i="10"/>
  <c r="G96" i="10"/>
  <c r="AR144" i="10" l="1"/>
  <c r="AQ143" i="10"/>
  <c r="BI509" i="10"/>
  <c r="BH508" i="10"/>
  <c r="CH508" i="10"/>
  <c r="CI509" i="10"/>
  <c r="CC508" i="10"/>
  <c r="CD509" i="10"/>
  <c r="BM127" i="10"/>
  <c r="BN128" i="10"/>
  <c r="BH127" i="10"/>
  <c r="BI128" i="10"/>
  <c r="BN525" i="10"/>
  <c r="BM524" i="10"/>
  <c r="CD98" i="10"/>
  <c r="CC97" i="10"/>
  <c r="CI98" i="10"/>
  <c r="CH97" i="10"/>
  <c r="U84" i="10"/>
  <c r="D91" i="10"/>
  <c r="C90" i="10"/>
  <c r="H98" i="10"/>
  <c r="G97" i="10"/>
  <c r="CH509" i="10" l="1"/>
  <c r="CI510" i="10"/>
  <c r="CC509" i="10"/>
  <c r="CD510" i="10"/>
  <c r="BI510" i="10"/>
  <c r="BH509" i="10"/>
  <c r="AR145" i="10"/>
  <c r="AQ144" i="10"/>
  <c r="BH128" i="10"/>
  <c r="BI129" i="10"/>
  <c r="BM128" i="10"/>
  <c r="BN129" i="10"/>
  <c r="BM525" i="10"/>
  <c r="BN526" i="10"/>
  <c r="CI99" i="10"/>
  <c r="CH98" i="10"/>
  <c r="CD99" i="10"/>
  <c r="CC98" i="10"/>
  <c r="U85" i="10"/>
  <c r="C91" i="10"/>
  <c r="D92" i="10"/>
  <c r="H99" i="10"/>
  <c r="G98" i="10"/>
  <c r="AR146" i="10" l="1"/>
  <c r="AQ145" i="10"/>
  <c r="CC510" i="10"/>
  <c r="CD511" i="10"/>
  <c r="BI511" i="10"/>
  <c r="BH510" i="10"/>
  <c r="CI511" i="10"/>
  <c r="CH510" i="10"/>
  <c r="BM129" i="10"/>
  <c r="BN130" i="10"/>
  <c r="BH129" i="10"/>
  <c r="BI130" i="10"/>
  <c r="BM526" i="10"/>
  <c r="BN527" i="10"/>
  <c r="CC99" i="10"/>
  <c r="CD100" i="10"/>
  <c r="CI100" i="10"/>
  <c r="CH99" i="10"/>
  <c r="U86" i="10"/>
  <c r="C92" i="10"/>
  <c r="D93" i="10"/>
  <c r="G99" i="10"/>
  <c r="H100" i="10"/>
  <c r="CH511" i="10" l="1"/>
  <c r="CI512" i="10"/>
  <c r="CC511" i="10"/>
  <c r="CD512" i="10"/>
  <c r="BH511" i="10"/>
  <c r="BI512" i="10"/>
  <c r="AR147" i="10"/>
  <c r="AQ146" i="10"/>
  <c r="BH130" i="10"/>
  <c r="BI131" i="10"/>
  <c r="BM130" i="10"/>
  <c r="BN131" i="10"/>
  <c r="BM527" i="10"/>
  <c r="BN528" i="10"/>
  <c r="CI101" i="10"/>
  <c r="CH100" i="10"/>
  <c r="CD101" i="10"/>
  <c r="CC100" i="10"/>
  <c r="U87" i="10"/>
  <c r="D94" i="10"/>
  <c r="C93" i="10"/>
  <c r="G100" i="10"/>
  <c r="H101" i="10"/>
  <c r="BI513" i="10" l="1"/>
  <c r="BH512" i="10"/>
  <c r="CH512" i="10"/>
  <c r="CI513" i="10"/>
  <c r="AR148" i="10"/>
  <c r="AQ147" i="10"/>
  <c r="CC512" i="10"/>
  <c r="CD513" i="10"/>
  <c r="BM131" i="10"/>
  <c r="BN132" i="10"/>
  <c r="BH131" i="10"/>
  <c r="BI132" i="10"/>
  <c r="BN529" i="10"/>
  <c r="BM528" i="10"/>
  <c r="CC101" i="10"/>
  <c r="CD102" i="10"/>
  <c r="CI102" i="10"/>
  <c r="CH101" i="10"/>
  <c r="U88" i="10"/>
  <c r="D95" i="10"/>
  <c r="C94" i="10"/>
  <c r="H102" i="10"/>
  <c r="G101" i="10"/>
  <c r="CC513" i="10" l="1"/>
  <c r="CD514" i="10"/>
  <c r="AR149" i="10"/>
  <c r="AQ148" i="10"/>
  <c r="CH513" i="10"/>
  <c r="CI514" i="10"/>
  <c r="BH513" i="10"/>
  <c r="BI514" i="10"/>
  <c r="BH132" i="10"/>
  <c r="BI133" i="10"/>
  <c r="BM132" i="10"/>
  <c r="BN133" i="10"/>
  <c r="BM529" i="10"/>
  <c r="BN530" i="10"/>
  <c r="CI103" i="10"/>
  <c r="CH102" i="10"/>
  <c r="CD103" i="10"/>
  <c r="CC102" i="10"/>
  <c r="U89" i="10"/>
  <c r="D96" i="10"/>
  <c r="C95" i="10"/>
  <c r="H103" i="10"/>
  <c r="G102" i="10"/>
  <c r="BI515" i="10" l="1"/>
  <c r="BH514" i="10"/>
  <c r="CI515" i="10"/>
  <c r="CH514" i="10"/>
  <c r="AR150" i="10"/>
  <c r="AQ149" i="10"/>
  <c r="CC514" i="10"/>
  <c r="CD515" i="10"/>
  <c r="BM133" i="10"/>
  <c r="BN134" i="10"/>
  <c r="BH133" i="10"/>
  <c r="BI134" i="10"/>
  <c r="BN531" i="10"/>
  <c r="BM530" i="10"/>
  <c r="CC103" i="10"/>
  <c r="CD104" i="10"/>
  <c r="CI104" i="10"/>
  <c r="CH103" i="10"/>
  <c r="U90" i="10"/>
  <c r="D97" i="10"/>
  <c r="C96" i="10"/>
  <c r="G103" i="10"/>
  <c r="H104" i="10"/>
  <c r="CC515" i="10" l="1"/>
  <c r="CD516" i="10"/>
  <c r="CH515" i="10"/>
  <c r="CI516" i="10"/>
  <c r="AR151" i="10"/>
  <c r="AQ150" i="10"/>
  <c r="BI516" i="10"/>
  <c r="BH515" i="10"/>
  <c r="BH134" i="10"/>
  <c r="BI135" i="10"/>
  <c r="BM134" i="10"/>
  <c r="BN135" i="10"/>
  <c r="BM531" i="10"/>
  <c r="BN532" i="10"/>
  <c r="CI105" i="10"/>
  <c r="CH104" i="10"/>
  <c r="CD105" i="10"/>
  <c r="CC104" i="10"/>
  <c r="U91" i="10"/>
  <c r="C97" i="10"/>
  <c r="D98" i="10"/>
  <c r="H105" i="10"/>
  <c r="G104" i="10"/>
  <c r="BH516" i="10" l="1"/>
  <c r="BI517" i="10"/>
  <c r="CH516" i="10"/>
  <c r="CI517" i="10"/>
  <c r="AR152" i="10"/>
  <c r="AQ151" i="10"/>
  <c r="CC516" i="10"/>
  <c r="CD517" i="10"/>
  <c r="BM135" i="10"/>
  <c r="BN136" i="10"/>
  <c r="BH135" i="10"/>
  <c r="BI136" i="10"/>
  <c r="BN533" i="10"/>
  <c r="BM532" i="10"/>
  <c r="CD106" i="10"/>
  <c r="CC105" i="10"/>
  <c r="CI106" i="10"/>
  <c r="CH105" i="10"/>
  <c r="U92" i="10"/>
  <c r="C98" i="10"/>
  <c r="D99" i="10"/>
  <c r="H106" i="10"/>
  <c r="G105" i="10"/>
  <c r="CD518" i="10" l="1"/>
  <c r="CC517" i="10"/>
  <c r="CH517" i="10"/>
  <c r="CI518" i="10"/>
  <c r="AR153" i="10"/>
  <c r="AQ152" i="10"/>
  <c r="BH517" i="10"/>
  <c r="BI518" i="10"/>
  <c r="BH136" i="10"/>
  <c r="BI137" i="10"/>
  <c r="BM136" i="10"/>
  <c r="BN137" i="10"/>
  <c r="BM533" i="10"/>
  <c r="BN534" i="10"/>
  <c r="CI107" i="10"/>
  <c r="CH106" i="10"/>
  <c r="CC106" i="10"/>
  <c r="CD107" i="10"/>
  <c r="U93" i="10"/>
  <c r="C99" i="10"/>
  <c r="D100" i="10"/>
  <c r="H107" i="10"/>
  <c r="G106" i="10"/>
  <c r="BI519" i="10" l="1"/>
  <c r="BH518" i="10"/>
  <c r="AR154" i="10"/>
  <c r="AQ153" i="10"/>
  <c r="CH518" i="10"/>
  <c r="CI519" i="10"/>
  <c r="CC518" i="10"/>
  <c r="CD519" i="10"/>
  <c r="BH137" i="10"/>
  <c r="BI138" i="10"/>
  <c r="BN138" i="10"/>
  <c r="BM137" i="10"/>
  <c r="BM534" i="10"/>
  <c r="BN535" i="10"/>
  <c r="CD108" i="10"/>
  <c r="CC107" i="10"/>
  <c r="CI108" i="10"/>
  <c r="CH107" i="10"/>
  <c r="U94" i="10"/>
  <c r="C100" i="10"/>
  <c r="D101" i="10"/>
  <c r="G107" i="10"/>
  <c r="H108" i="10"/>
  <c r="CC519" i="10" l="1"/>
  <c r="CD520" i="10"/>
  <c r="AR155" i="10"/>
  <c r="AQ154" i="10"/>
  <c r="CH519" i="10"/>
  <c r="CI520" i="10"/>
  <c r="BI520" i="10"/>
  <c r="BH519" i="10"/>
  <c r="BM138" i="10"/>
  <c r="BN139" i="10"/>
  <c r="BH138" i="10"/>
  <c r="BI139" i="10"/>
  <c r="BM535" i="10"/>
  <c r="BN536" i="10"/>
  <c r="CI109" i="10"/>
  <c r="CH108" i="10"/>
  <c r="CD109" i="10"/>
  <c r="CC108" i="10"/>
  <c r="U95" i="10"/>
  <c r="D102" i="10"/>
  <c r="C101" i="10"/>
  <c r="H109" i="10"/>
  <c r="G108" i="10"/>
  <c r="AR156" i="10" l="1"/>
  <c r="AQ155" i="10"/>
  <c r="CH520" i="10"/>
  <c r="CI521" i="10"/>
  <c r="CD521" i="10"/>
  <c r="CC520" i="10"/>
  <c r="BH520" i="10"/>
  <c r="BI521" i="10"/>
  <c r="BM139" i="10"/>
  <c r="BN140" i="10"/>
  <c r="BH139" i="10"/>
  <c r="BI140" i="10"/>
  <c r="BN537" i="10"/>
  <c r="BM536" i="10"/>
  <c r="CD110" i="10"/>
  <c r="CC109" i="10"/>
  <c r="CI110" i="10"/>
  <c r="CH109" i="10"/>
  <c r="U96" i="10"/>
  <c r="D103" i="10"/>
  <c r="C102" i="10"/>
  <c r="H110" i="10"/>
  <c r="G109" i="10"/>
  <c r="BH521" i="10" l="1"/>
  <c r="BI522" i="10"/>
  <c r="CC521" i="10"/>
  <c r="CD522" i="10"/>
  <c r="CH521" i="10"/>
  <c r="CI522" i="10"/>
  <c r="AR157" i="10"/>
  <c r="AQ156" i="10"/>
  <c r="BM140" i="10"/>
  <c r="BN141" i="10"/>
  <c r="BH140" i="10"/>
  <c r="BI141" i="10"/>
  <c r="BM537" i="10"/>
  <c r="BN538" i="10"/>
  <c r="CI111" i="10"/>
  <c r="CH110" i="10"/>
  <c r="CC110" i="10"/>
  <c r="CD111" i="10"/>
  <c r="U97" i="10"/>
  <c r="D104" i="10"/>
  <c r="C103" i="10"/>
  <c r="H111" i="10"/>
  <c r="G110" i="10"/>
  <c r="CH522" i="10" l="1"/>
  <c r="CI523" i="10"/>
  <c r="CD523" i="10"/>
  <c r="CC522" i="10"/>
  <c r="AR158" i="10"/>
  <c r="AQ157" i="10"/>
  <c r="BI523" i="10"/>
  <c r="BH522" i="10"/>
  <c r="BM141" i="10"/>
  <c r="BN142" i="10"/>
  <c r="BI142" i="10"/>
  <c r="BH141" i="10"/>
  <c r="BM538" i="10"/>
  <c r="BN539" i="10"/>
  <c r="CD112" i="10"/>
  <c r="CC111" i="10"/>
  <c r="CI112" i="10"/>
  <c r="CH111" i="10"/>
  <c r="U98" i="10"/>
  <c r="D105" i="10"/>
  <c r="C104" i="10"/>
  <c r="G111" i="10"/>
  <c r="H112" i="10"/>
  <c r="BI524" i="10" l="1"/>
  <c r="BH523" i="10"/>
  <c r="CD524" i="10"/>
  <c r="CC523" i="10"/>
  <c r="CH523" i="10"/>
  <c r="CI524" i="10"/>
  <c r="AR159" i="10"/>
  <c r="AQ158" i="10"/>
  <c r="BM142" i="10"/>
  <c r="BN143" i="10"/>
  <c r="BH142" i="10"/>
  <c r="BI143" i="10"/>
  <c r="BM539" i="10"/>
  <c r="BN540" i="10"/>
  <c r="CI113" i="10"/>
  <c r="CH112" i="10"/>
  <c r="CC112" i="10"/>
  <c r="CD113" i="10"/>
  <c r="U99" i="10"/>
  <c r="C105" i="10"/>
  <c r="D106" i="10"/>
  <c r="H113" i="10"/>
  <c r="G112" i="10"/>
  <c r="AR160" i="10" l="1"/>
  <c r="AQ159" i="10"/>
  <c r="CD525" i="10"/>
  <c r="CC524" i="10"/>
  <c r="CH524" i="10"/>
  <c r="CI525" i="10"/>
  <c r="BI525" i="10"/>
  <c r="BH524" i="10"/>
  <c r="BH143" i="10"/>
  <c r="BI144" i="10"/>
  <c r="BN144" i="10"/>
  <c r="BM143" i="10"/>
  <c r="BN541" i="10"/>
  <c r="BM540" i="10"/>
  <c r="CC113" i="10"/>
  <c r="CD114" i="10"/>
  <c r="CI114" i="10"/>
  <c r="CH113" i="10"/>
  <c r="U100" i="10"/>
  <c r="C106" i="10"/>
  <c r="D107" i="10"/>
  <c r="H114" i="10"/>
  <c r="G113" i="10"/>
  <c r="CH525" i="10" l="1"/>
  <c r="CI526" i="10"/>
  <c r="CD526" i="10"/>
  <c r="CC525" i="10"/>
  <c r="BH525" i="10"/>
  <c r="BI526" i="10"/>
  <c r="AR161" i="10"/>
  <c r="AQ160" i="10"/>
  <c r="BM144" i="10"/>
  <c r="BN145" i="10"/>
  <c r="BH144" i="10"/>
  <c r="BI145" i="10"/>
  <c r="BM541" i="10"/>
  <c r="BN542" i="10"/>
  <c r="CI115" i="10"/>
  <c r="CH114" i="10"/>
  <c r="CD115" i="10"/>
  <c r="CC114" i="10"/>
  <c r="U101" i="10"/>
  <c r="D108" i="10"/>
  <c r="C107" i="10"/>
  <c r="H115" i="10"/>
  <c r="G114" i="10"/>
  <c r="BI527" i="10" l="1"/>
  <c r="BH526" i="10"/>
  <c r="CC526" i="10"/>
  <c r="CD527" i="10"/>
  <c r="AR162" i="10"/>
  <c r="AQ161" i="10"/>
  <c r="CI527" i="10"/>
  <c r="CH526" i="10"/>
  <c r="BH145" i="10"/>
  <c r="BI146" i="10"/>
  <c r="BM145" i="10"/>
  <c r="BN146" i="10"/>
  <c r="BM542" i="10"/>
  <c r="BN543" i="10"/>
  <c r="CC115" i="10"/>
  <c r="CD116" i="10"/>
  <c r="CI116" i="10"/>
  <c r="CH115" i="10"/>
  <c r="U102" i="10"/>
  <c r="C108" i="10"/>
  <c r="D109" i="10"/>
  <c r="G115" i="10"/>
  <c r="H116" i="10"/>
  <c r="CH527" i="10" l="1"/>
  <c r="CI528" i="10"/>
  <c r="AR163" i="10"/>
  <c r="AQ162" i="10"/>
  <c r="CD528" i="10"/>
  <c r="CC527" i="10"/>
  <c r="BH527" i="10"/>
  <c r="BI528" i="10"/>
  <c r="BM146" i="10"/>
  <c r="BN147" i="10"/>
  <c r="BH146" i="10"/>
  <c r="BI147" i="10"/>
  <c r="BM543" i="10"/>
  <c r="BN544" i="10"/>
  <c r="CI117" i="10"/>
  <c r="CH116" i="10"/>
  <c r="CD117" i="10"/>
  <c r="CC116" i="10"/>
  <c r="U103" i="10"/>
  <c r="D110" i="10"/>
  <c r="C109" i="10"/>
  <c r="G116" i="10"/>
  <c r="H117" i="10"/>
  <c r="BI529" i="10" l="1"/>
  <c r="BH528" i="10"/>
  <c r="AR164" i="10"/>
  <c r="AQ163" i="10"/>
  <c r="CI529" i="10"/>
  <c r="CH528" i="10"/>
  <c r="CC528" i="10"/>
  <c r="CD529" i="10"/>
  <c r="BH147" i="10"/>
  <c r="BI148" i="10"/>
  <c r="BM147" i="10"/>
  <c r="BN148" i="10"/>
  <c r="BN545" i="10"/>
  <c r="BM544" i="10"/>
  <c r="CD118" i="10"/>
  <c r="CC117" i="10"/>
  <c r="CI118" i="10"/>
  <c r="CH117" i="10"/>
  <c r="U104" i="10"/>
  <c r="C110" i="10"/>
  <c r="D111" i="10"/>
  <c r="H118" i="10"/>
  <c r="G117" i="10"/>
  <c r="CC529" i="10" l="1"/>
  <c r="CD530" i="10"/>
  <c r="AR165" i="10"/>
  <c r="AQ164" i="10"/>
  <c r="CH529" i="10"/>
  <c r="CI530" i="10"/>
  <c r="BH529" i="10"/>
  <c r="BI530" i="10"/>
  <c r="BM148" i="10"/>
  <c r="BN149" i="10"/>
  <c r="BH148" i="10"/>
  <c r="BI149" i="10"/>
  <c r="BM545" i="10"/>
  <c r="BN546" i="10"/>
  <c r="CI119" i="10"/>
  <c r="CH118" i="10"/>
  <c r="CD119" i="10"/>
  <c r="CC118" i="10"/>
  <c r="U105" i="10"/>
  <c r="C111" i="10"/>
  <c r="D112" i="10"/>
  <c r="H119" i="10"/>
  <c r="G118" i="10"/>
  <c r="CI531" i="10" l="1"/>
  <c r="CH530" i="10"/>
  <c r="AR166" i="10"/>
  <c r="AQ165" i="10"/>
  <c r="BH530" i="10"/>
  <c r="BI531" i="10"/>
  <c r="CD531" i="10"/>
  <c r="CC530" i="10"/>
  <c r="BN150" i="10"/>
  <c r="BM149" i="10"/>
  <c r="BI150" i="10"/>
  <c r="BH149" i="10"/>
  <c r="BM546" i="10"/>
  <c r="BN547" i="10"/>
  <c r="CC119" i="10"/>
  <c r="CD120" i="10"/>
  <c r="CI120" i="10"/>
  <c r="CH119" i="10"/>
  <c r="U106" i="10"/>
  <c r="D113" i="10"/>
  <c r="C112" i="10"/>
  <c r="G119" i="10"/>
  <c r="H120" i="10"/>
  <c r="AR167" i="10" l="1"/>
  <c r="AQ166" i="10"/>
  <c r="BI532" i="10"/>
  <c r="BH531" i="10"/>
  <c r="CC531" i="10"/>
  <c r="CD532" i="10"/>
  <c r="CH531" i="10"/>
  <c r="CI532" i="10"/>
  <c r="BH150" i="10"/>
  <c r="BI151" i="10"/>
  <c r="BN151" i="10"/>
  <c r="BM150" i="10"/>
  <c r="BM547" i="10"/>
  <c r="BN548" i="10"/>
  <c r="CI121" i="10"/>
  <c r="CH120" i="10"/>
  <c r="CD121" i="10"/>
  <c r="CC120" i="10"/>
  <c r="U107" i="10"/>
  <c r="D114" i="10"/>
  <c r="C113" i="10"/>
  <c r="H121" i="10"/>
  <c r="G120" i="10"/>
  <c r="CC532" i="10" l="1"/>
  <c r="CD533" i="10"/>
  <c r="BI533" i="10"/>
  <c r="BH532" i="10"/>
  <c r="CH532" i="10"/>
  <c r="CI533" i="10"/>
  <c r="AR168" i="10"/>
  <c r="AQ167" i="10"/>
  <c r="BM151" i="10"/>
  <c r="BN152" i="10"/>
  <c r="BH151" i="10"/>
  <c r="BI152" i="10"/>
  <c r="BN549" i="10"/>
  <c r="BM548" i="10"/>
  <c r="CD122" i="10"/>
  <c r="CC121" i="10"/>
  <c r="CI122" i="10"/>
  <c r="CH121" i="10"/>
  <c r="U108" i="10"/>
  <c r="C114" i="10"/>
  <c r="D115" i="10"/>
  <c r="H122" i="10"/>
  <c r="G121" i="10"/>
  <c r="CH533" i="10" l="1"/>
  <c r="CI534" i="10"/>
  <c r="BH533" i="10"/>
  <c r="BI534" i="10"/>
  <c r="AR169" i="10"/>
  <c r="AQ168" i="10"/>
  <c r="CC533" i="10"/>
  <c r="CD534" i="10"/>
  <c r="BH152" i="10"/>
  <c r="BI153" i="10"/>
  <c r="BN153" i="10"/>
  <c r="BM152" i="10"/>
  <c r="BM549" i="10"/>
  <c r="BN550" i="10"/>
  <c r="CI123" i="10"/>
  <c r="CH122" i="10"/>
  <c r="CD123" i="10"/>
  <c r="CC122" i="10"/>
  <c r="U109" i="10"/>
  <c r="C115" i="10"/>
  <c r="D116" i="10"/>
  <c r="H123" i="10"/>
  <c r="G122" i="10"/>
  <c r="CC534" i="10" l="1"/>
  <c r="CD535" i="10"/>
  <c r="BH534" i="10"/>
  <c r="BI535" i="10"/>
  <c r="AR170" i="10"/>
  <c r="AQ169" i="10"/>
  <c r="CH534" i="10"/>
  <c r="CI535" i="10"/>
  <c r="BH153" i="10"/>
  <c r="BI154" i="10"/>
  <c r="BM153" i="10"/>
  <c r="BN154" i="10"/>
  <c r="BM550" i="10"/>
  <c r="BN551" i="10"/>
  <c r="CC123" i="10"/>
  <c r="CD124" i="10"/>
  <c r="CI124" i="10"/>
  <c r="CH123" i="10"/>
  <c r="U110" i="10"/>
  <c r="C116" i="10"/>
  <c r="D117" i="10"/>
  <c r="G123" i="10"/>
  <c r="H124" i="10"/>
  <c r="AR171" i="10" l="1"/>
  <c r="AQ170" i="10"/>
  <c r="BI536" i="10"/>
  <c r="BH535" i="10"/>
  <c r="CC535" i="10"/>
  <c r="CD536" i="10"/>
  <c r="CH535" i="10"/>
  <c r="CI536" i="10"/>
  <c r="BM154" i="10"/>
  <c r="BN155" i="10"/>
  <c r="BH154" i="10"/>
  <c r="BI155" i="10"/>
  <c r="BM551" i="10"/>
  <c r="BN552" i="10"/>
  <c r="CI125" i="10"/>
  <c r="CH124" i="10"/>
  <c r="CD125" i="10"/>
  <c r="CC124" i="10"/>
  <c r="U111" i="10"/>
  <c r="D118" i="10"/>
  <c r="C117" i="10"/>
  <c r="H125" i="10"/>
  <c r="G124" i="10"/>
  <c r="CH536" i="10" l="1"/>
  <c r="CI537" i="10"/>
  <c r="CC536" i="10"/>
  <c r="CD537" i="10"/>
  <c r="BI537" i="10"/>
  <c r="BH536" i="10"/>
  <c r="AR172" i="10"/>
  <c r="AQ171" i="10"/>
  <c r="BM155" i="10"/>
  <c r="BN156" i="10"/>
  <c r="BI156" i="10"/>
  <c r="BH155" i="10"/>
  <c r="BN553" i="10"/>
  <c r="BM552" i="10"/>
  <c r="CD126" i="10"/>
  <c r="CC125" i="10"/>
  <c r="CI126" i="10"/>
  <c r="CH125" i="10"/>
  <c r="U112" i="10"/>
  <c r="D119" i="10"/>
  <c r="C118" i="10"/>
  <c r="H126" i="10"/>
  <c r="G125" i="10"/>
  <c r="BI538" i="10" l="1"/>
  <c r="BH537" i="10"/>
  <c r="CC537" i="10"/>
  <c r="CD538" i="10"/>
  <c r="AR173" i="10"/>
  <c r="AQ172" i="10"/>
  <c r="CH537" i="10"/>
  <c r="CI538" i="10"/>
  <c r="BN157" i="10"/>
  <c r="BM156" i="10"/>
  <c r="BI157" i="10"/>
  <c r="BH156" i="10"/>
  <c r="BM553" i="10"/>
  <c r="BN554" i="10"/>
  <c r="CI127" i="10"/>
  <c r="CH126" i="10"/>
  <c r="CD127" i="10"/>
  <c r="CC126" i="10"/>
  <c r="U113" i="10"/>
  <c r="C119" i="10"/>
  <c r="D120" i="10"/>
  <c r="H127" i="10"/>
  <c r="G126" i="10"/>
  <c r="CH538" i="10" l="1"/>
  <c r="CI539" i="10"/>
  <c r="CC538" i="10"/>
  <c r="CD539" i="10"/>
  <c r="AR174" i="10"/>
  <c r="AQ173" i="10"/>
  <c r="BH538" i="10"/>
  <c r="BI539" i="10"/>
  <c r="BH157" i="10"/>
  <c r="BI158" i="10"/>
  <c r="BN158" i="10"/>
  <c r="BM157" i="10"/>
  <c r="BM554" i="10"/>
  <c r="BN555" i="10"/>
  <c r="CC127" i="10"/>
  <c r="CD128" i="10"/>
  <c r="CI128" i="10"/>
  <c r="CH127" i="10"/>
  <c r="U114" i="10"/>
  <c r="D121" i="10"/>
  <c r="C120" i="10"/>
  <c r="G127" i="10"/>
  <c r="H128" i="10"/>
  <c r="CD540" i="10" l="1"/>
  <c r="CC539" i="10"/>
  <c r="BI540" i="10"/>
  <c r="BH539" i="10"/>
  <c r="CH539" i="10"/>
  <c r="CI540" i="10"/>
  <c r="AR175" i="10"/>
  <c r="AQ174" i="10"/>
  <c r="BM158" i="10"/>
  <c r="BN159" i="10"/>
  <c r="BH158" i="10"/>
  <c r="BI159" i="10"/>
  <c r="BM555" i="10"/>
  <c r="BN556" i="10"/>
  <c r="CI129" i="10"/>
  <c r="CH128" i="10"/>
  <c r="CD129" i="10"/>
  <c r="CC128" i="10"/>
  <c r="U115" i="10"/>
  <c r="C121" i="10"/>
  <c r="D122" i="10"/>
  <c r="H129" i="10"/>
  <c r="G128" i="10"/>
  <c r="BI541" i="10" l="1"/>
  <c r="BH540" i="10"/>
  <c r="AR176" i="10"/>
  <c r="AQ175" i="10"/>
  <c r="CH540" i="10"/>
  <c r="CI541" i="10"/>
  <c r="CD541" i="10"/>
  <c r="CC540" i="10"/>
  <c r="BH159" i="10"/>
  <c r="BI160" i="10"/>
  <c r="BN160" i="10"/>
  <c r="BM159" i="10"/>
  <c r="BN557" i="10"/>
  <c r="BM556" i="10"/>
  <c r="CD130" i="10"/>
  <c r="CC129" i="10"/>
  <c r="CI130" i="10"/>
  <c r="CH129" i="10"/>
  <c r="U116" i="10"/>
  <c r="D123" i="10"/>
  <c r="C122" i="10"/>
  <c r="H130" i="10"/>
  <c r="G129" i="10"/>
  <c r="CH541" i="10" l="1"/>
  <c r="CI542" i="10"/>
  <c r="AR177" i="10"/>
  <c r="AQ176" i="10"/>
  <c r="CC541" i="10"/>
  <c r="CD542" i="10"/>
  <c r="BI542" i="10"/>
  <c r="BH541" i="10"/>
  <c r="BM160" i="10"/>
  <c r="BN161" i="10"/>
  <c r="BI161" i="10"/>
  <c r="BH160" i="10"/>
  <c r="BM557" i="10"/>
  <c r="BN558" i="10"/>
  <c r="CI131" i="10"/>
  <c r="CH130" i="10"/>
  <c r="CD131" i="10"/>
  <c r="CC130" i="10"/>
  <c r="U117" i="10"/>
  <c r="D124" i="10"/>
  <c r="C123" i="10"/>
  <c r="H131" i="10"/>
  <c r="G130" i="10"/>
  <c r="BI543" i="10" l="1"/>
  <c r="BH542" i="10"/>
  <c r="AR178" i="10"/>
  <c r="AQ177" i="10"/>
  <c r="CC542" i="10"/>
  <c r="CD543" i="10"/>
  <c r="CH542" i="10"/>
  <c r="CI543" i="10"/>
  <c r="BM161" i="10"/>
  <c r="BN162" i="10"/>
  <c r="BH161" i="10"/>
  <c r="BI162" i="10"/>
  <c r="BM558" i="10"/>
  <c r="BN559" i="10"/>
  <c r="CC131" i="10"/>
  <c r="CD132" i="10"/>
  <c r="CI132" i="10"/>
  <c r="CH131" i="10"/>
  <c r="U118" i="10"/>
  <c r="C124" i="10"/>
  <c r="D125" i="10"/>
  <c r="G131" i="10"/>
  <c r="H132" i="10"/>
  <c r="CH543" i="10" l="1"/>
  <c r="CI544" i="10"/>
  <c r="AR179" i="10"/>
  <c r="AQ178" i="10"/>
  <c r="CC543" i="10"/>
  <c r="CD544" i="10"/>
  <c r="BH543" i="10"/>
  <c r="BI544" i="10"/>
  <c r="BH162" i="10"/>
  <c r="BI163" i="10"/>
  <c r="BN163" i="10"/>
  <c r="BM162" i="10"/>
  <c r="BM559" i="10"/>
  <c r="BN560" i="10"/>
  <c r="CD133" i="10"/>
  <c r="CC132" i="10"/>
  <c r="CI133" i="10"/>
  <c r="CH132" i="10"/>
  <c r="U119" i="10"/>
  <c r="C125" i="10"/>
  <c r="D126" i="10"/>
  <c r="G132" i="10"/>
  <c r="H133" i="10"/>
  <c r="BH544" i="10" l="1"/>
  <c r="BI545" i="10"/>
  <c r="CC544" i="10"/>
  <c r="CD545" i="10"/>
  <c r="AR180" i="10"/>
  <c r="AQ179" i="10"/>
  <c r="CH544" i="10"/>
  <c r="CI545" i="10"/>
  <c r="BM163" i="10"/>
  <c r="BN164" i="10"/>
  <c r="BH163" i="10"/>
  <c r="BI164" i="10"/>
  <c r="BN561" i="10"/>
  <c r="BM560" i="10"/>
  <c r="CI134" i="10"/>
  <c r="CH133" i="10"/>
  <c r="CD134" i="10"/>
  <c r="CC133" i="10"/>
  <c r="U120" i="10"/>
  <c r="D127" i="10"/>
  <c r="C126" i="10"/>
  <c r="H134" i="10"/>
  <c r="G133" i="10"/>
  <c r="CH545" i="10" l="1"/>
  <c r="CI546" i="10"/>
  <c r="CC545" i="10"/>
  <c r="CD546" i="10"/>
  <c r="BH545" i="10"/>
  <c r="BI546" i="10"/>
  <c r="AR181" i="10"/>
  <c r="AQ180" i="10"/>
  <c r="BH164" i="10"/>
  <c r="BI165" i="10"/>
  <c r="BM164" i="10"/>
  <c r="BN165" i="10"/>
  <c r="BM561" i="10"/>
  <c r="BN562" i="10"/>
  <c r="CD135" i="10"/>
  <c r="CC134" i="10"/>
  <c r="CI135" i="10"/>
  <c r="CH134" i="10"/>
  <c r="U121" i="10"/>
  <c r="C127" i="10"/>
  <c r="D128" i="10"/>
  <c r="H135" i="10"/>
  <c r="G134" i="10"/>
  <c r="AR182" i="10" l="1"/>
  <c r="AQ181" i="10"/>
  <c r="CC546" i="10"/>
  <c r="CD547" i="10"/>
  <c r="BH546" i="10"/>
  <c r="BI547" i="10"/>
  <c r="CI547" i="10"/>
  <c r="CH546" i="10"/>
  <c r="BM165" i="10"/>
  <c r="BN166" i="10"/>
  <c r="BI166" i="10"/>
  <c r="BH165" i="10"/>
  <c r="BM562" i="10"/>
  <c r="BN563" i="10"/>
  <c r="CI136" i="10"/>
  <c r="CH135" i="10"/>
  <c r="CD136" i="10"/>
  <c r="CC135" i="10"/>
  <c r="U122" i="10"/>
  <c r="C128" i="10"/>
  <c r="D129" i="10"/>
  <c r="G135" i="10"/>
  <c r="H136" i="10"/>
  <c r="CH547" i="10" l="1"/>
  <c r="CI548" i="10"/>
  <c r="CD548" i="10"/>
  <c r="CC547" i="10"/>
  <c r="BH547" i="10"/>
  <c r="BI548" i="10"/>
  <c r="AR183" i="10"/>
  <c r="AQ182" i="10"/>
  <c r="BH166" i="10"/>
  <c r="BI167" i="10"/>
  <c r="BN167" i="10"/>
  <c r="BM166" i="10"/>
  <c r="BM563" i="10"/>
  <c r="BN564" i="10"/>
  <c r="CD137" i="10"/>
  <c r="CC136" i="10"/>
  <c r="CI137" i="10"/>
  <c r="CH136" i="10"/>
  <c r="U123" i="10"/>
  <c r="C129" i="10"/>
  <c r="D130" i="10"/>
  <c r="H137" i="10"/>
  <c r="G136" i="10"/>
  <c r="BI549" i="10" l="1"/>
  <c r="BH548" i="10"/>
  <c r="CC548" i="10"/>
  <c r="CD549" i="10"/>
  <c r="CH548" i="10"/>
  <c r="CI549" i="10"/>
  <c r="AR184" i="10"/>
  <c r="AQ183" i="10"/>
  <c r="BH167" i="10"/>
  <c r="BI168" i="10"/>
  <c r="BM167" i="10"/>
  <c r="BN168" i="10"/>
  <c r="BN565" i="10"/>
  <c r="BM564" i="10"/>
  <c r="CI138" i="10"/>
  <c r="CH137" i="10"/>
  <c r="CD138" i="10"/>
  <c r="CC137" i="10"/>
  <c r="U124" i="10"/>
  <c r="D131" i="10"/>
  <c r="C130" i="10"/>
  <c r="H138" i="10"/>
  <c r="G137" i="10"/>
  <c r="AR185" i="10" l="1"/>
  <c r="AQ184" i="10"/>
  <c r="CC549" i="10"/>
  <c r="CD550" i="10"/>
  <c r="CH549" i="10"/>
  <c r="CI550" i="10"/>
  <c r="BI550" i="10"/>
  <c r="BH549" i="10"/>
  <c r="BN169" i="10"/>
  <c r="BM168" i="10"/>
  <c r="BH168" i="10"/>
  <c r="BI169" i="10"/>
  <c r="BM565" i="10"/>
  <c r="BN566" i="10"/>
  <c r="CD139" i="10"/>
  <c r="CC138" i="10"/>
  <c r="CI139" i="10"/>
  <c r="CH138" i="10"/>
  <c r="U125" i="10"/>
  <c r="C131" i="10"/>
  <c r="D132" i="10"/>
  <c r="H139" i="10"/>
  <c r="G138" i="10"/>
  <c r="BH550" i="10" l="1"/>
  <c r="BI551" i="10"/>
  <c r="CC550" i="10"/>
  <c r="CD551" i="10"/>
  <c r="CI551" i="10"/>
  <c r="CH550" i="10"/>
  <c r="AR186" i="10"/>
  <c r="AQ185" i="10"/>
  <c r="BI170" i="10"/>
  <c r="BH169" i="10"/>
  <c r="BN170" i="10"/>
  <c r="BM169" i="10"/>
  <c r="BM566" i="10"/>
  <c r="BN567" i="10"/>
  <c r="CI140" i="10"/>
  <c r="CH139" i="10"/>
  <c r="CC139" i="10"/>
  <c r="CD140" i="10"/>
  <c r="U126" i="10"/>
  <c r="C132" i="10"/>
  <c r="D133" i="10"/>
  <c r="G139" i="10"/>
  <c r="H140" i="10"/>
  <c r="CC551" i="10" l="1"/>
  <c r="CD552" i="10"/>
  <c r="CI552" i="10"/>
  <c r="CH551" i="10"/>
  <c r="AR187" i="10"/>
  <c r="AQ186" i="10"/>
  <c r="AS27" i="10" s="1" a="1"/>
  <c r="AS27" i="10" s="1"/>
  <c r="AT27" i="10" s="1"/>
  <c r="AT29" i="10" s="1"/>
  <c r="BI552" i="10"/>
  <c r="BH551" i="10"/>
  <c r="BM170" i="10"/>
  <c r="BN171" i="10"/>
  <c r="BH170" i="10"/>
  <c r="BI171" i="10"/>
  <c r="BM567" i="10"/>
  <c r="BN568" i="10"/>
  <c r="CD141" i="10"/>
  <c r="CC140" i="10"/>
  <c r="CI141" i="10"/>
  <c r="CH140" i="10"/>
  <c r="U127" i="10"/>
  <c r="C133" i="10"/>
  <c r="D134" i="10"/>
  <c r="H141" i="10"/>
  <c r="G140" i="10"/>
  <c r="BH552" i="10" l="1"/>
  <c r="BI553" i="10"/>
  <c r="AR188" i="10"/>
  <c r="AQ187" i="10"/>
  <c r="CH552" i="10"/>
  <c r="CI553" i="10"/>
  <c r="CC552" i="10"/>
  <c r="CD553" i="10"/>
  <c r="BH171" i="10"/>
  <c r="BI172" i="10"/>
  <c r="BM171" i="10"/>
  <c r="BN172" i="10"/>
  <c r="BN569" i="10"/>
  <c r="BM568" i="10"/>
  <c r="CI142" i="10"/>
  <c r="CH141" i="10"/>
  <c r="CD142" i="10"/>
  <c r="CC141" i="10"/>
  <c r="U128" i="10"/>
  <c r="C134" i="10"/>
  <c r="D135" i="10"/>
  <c r="H142" i="10"/>
  <c r="G141" i="10"/>
  <c r="CC553" i="10" l="1"/>
  <c r="CD554" i="10"/>
  <c r="AR189" i="10"/>
  <c r="AQ188" i="10"/>
  <c r="CH553" i="10"/>
  <c r="CI554" i="10"/>
  <c r="BI554" i="10"/>
  <c r="BH553" i="10"/>
  <c r="BN173" i="10"/>
  <c r="BM172" i="10"/>
  <c r="BI173" i="10"/>
  <c r="BH172" i="10"/>
  <c r="BN570" i="10"/>
  <c r="BM569" i="10"/>
  <c r="CD143" i="10"/>
  <c r="CC142" i="10"/>
  <c r="CI143" i="10"/>
  <c r="CH142" i="10"/>
  <c r="U129" i="10"/>
  <c r="C135" i="10"/>
  <c r="D136" i="10"/>
  <c r="H143" i="10"/>
  <c r="G142" i="10"/>
  <c r="CH554" i="10" l="1"/>
  <c r="CI555" i="10"/>
  <c r="AR190" i="10"/>
  <c r="AQ189" i="10"/>
  <c r="BI555" i="10"/>
  <c r="BH554" i="10"/>
  <c r="CC554" i="10"/>
  <c r="CD555" i="10"/>
  <c r="BH173" i="10"/>
  <c r="BI174" i="10"/>
  <c r="BM173" i="10"/>
  <c r="BN174" i="10"/>
  <c r="BM570" i="10"/>
  <c r="BN571" i="10"/>
  <c r="CI144" i="10"/>
  <c r="CH143" i="10"/>
  <c r="CC143" i="10"/>
  <c r="CD144" i="10"/>
  <c r="U130" i="10"/>
  <c r="C136" i="10"/>
  <c r="D137" i="10"/>
  <c r="G143" i="10"/>
  <c r="H144" i="10"/>
  <c r="CD556" i="10" l="1"/>
  <c r="CC555" i="10"/>
  <c r="BH555" i="10"/>
  <c r="BI556" i="10"/>
  <c r="AR191" i="10"/>
  <c r="AQ190" i="10"/>
  <c r="CH555" i="10"/>
  <c r="CI556" i="10"/>
  <c r="BM174" i="10"/>
  <c r="BN175" i="10"/>
  <c r="BH174" i="10"/>
  <c r="BI175" i="10"/>
  <c r="BM571" i="10"/>
  <c r="BN572" i="10"/>
  <c r="CD145" i="10"/>
  <c r="CC144" i="10"/>
  <c r="CI145" i="10"/>
  <c r="CH144" i="10"/>
  <c r="U131" i="10"/>
  <c r="D138" i="10"/>
  <c r="C137" i="10"/>
  <c r="H145" i="10"/>
  <c r="G144" i="10"/>
  <c r="AR192" i="10" l="1"/>
  <c r="AQ191" i="10"/>
  <c r="BH556" i="10"/>
  <c r="BI557" i="10"/>
  <c r="CI557" i="10"/>
  <c r="CH556" i="10"/>
  <c r="CD557" i="10"/>
  <c r="CC556" i="10"/>
  <c r="BI176" i="10"/>
  <c r="BH175" i="10"/>
  <c r="BM175" i="10"/>
  <c r="BN176" i="10"/>
  <c r="BN573" i="10"/>
  <c r="BM572" i="10"/>
  <c r="CI146" i="10"/>
  <c r="CH145" i="10"/>
  <c r="CD146" i="10"/>
  <c r="CC145" i="10"/>
  <c r="U132" i="10"/>
  <c r="D139" i="10"/>
  <c r="C138" i="10"/>
  <c r="H146" i="10"/>
  <c r="G145" i="10"/>
  <c r="BI558" i="10" l="1"/>
  <c r="BH557" i="10"/>
  <c r="CI558" i="10"/>
  <c r="CH557" i="10"/>
  <c r="CD558" i="10"/>
  <c r="CC557" i="10"/>
  <c r="AR193" i="10"/>
  <c r="AQ192" i="10"/>
  <c r="BN177" i="10"/>
  <c r="BM176" i="10"/>
  <c r="BI177" i="10"/>
  <c r="BH176" i="10"/>
  <c r="BM573" i="10"/>
  <c r="BN574" i="10"/>
  <c r="CD147" i="10"/>
  <c r="CC146" i="10"/>
  <c r="CI147" i="10"/>
  <c r="CH146" i="10"/>
  <c r="U133" i="10"/>
  <c r="C139" i="10"/>
  <c r="D140" i="10"/>
  <c r="H147" i="10"/>
  <c r="G146" i="10"/>
  <c r="CH558" i="10" l="1"/>
  <c r="CI559" i="10"/>
  <c r="AR194" i="10"/>
  <c r="AQ193" i="10"/>
  <c r="CC558" i="10"/>
  <c r="CD559" i="10"/>
  <c r="BH558" i="10"/>
  <c r="BI559" i="10"/>
  <c r="BH177" i="10"/>
  <c r="BI178" i="10"/>
  <c r="BM177" i="10"/>
  <c r="BN178" i="10"/>
  <c r="BM574" i="10"/>
  <c r="BN575" i="10"/>
  <c r="CI148" i="10"/>
  <c r="CH147" i="10"/>
  <c r="CC147" i="10"/>
  <c r="CD148" i="10"/>
  <c r="U134" i="10"/>
  <c r="C140" i="10"/>
  <c r="D141" i="10"/>
  <c r="G147" i="10"/>
  <c r="H148" i="10"/>
  <c r="CC559" i="10" l="1"/>
  <c r="CD560" i="10"/>
  <c r="AR195" i="10"/>
  <c r="AQ194" i="10"/>
  <c r="CI560" i="10"/>
  <c r="CH559" i="10"/>
  <c r="BI560" i="10"/>
  <c r="BH559" i="10"/>
  <c r="BM178" i="10"/>
  <c r="BN179" i="10"/>
  <c r="BH178" i="10"/>
  <c r="BI179" i="10"/>
  <c r="BM575" i="10"/>
  <c r="BN576" i="10"/>
  <c r="CD149" i="10"/>
  <c r="CC148" i="10"/>
  <c r="CI149" i="10"/>
  <c r="CH148" i="10"/>
  <c r="U135" i="10"/>
  <c r="D142" i="10"/>
  <c r="C141" i="10"/>
  <c r="G148" i="10"/>
  <c r="H149" i="10"/>
  <c r="CH560" i="10" l="1"/>
  <c r="CI561" i="10"/>
  <c r="AR196" i="10"/>
  <c r="AQ195" i="10"/>
  <c r="CC560" i="10"/>
  <c r="CD561" i="10"/>
  <c r="BI561" i="10"/>
  <c r="BH560" i="10"/>
  <c r="BH179" i="10"/>
  <c r="BI180" i="10"/>
  <c r="BM179" i="10"/>
  <c r="BN180" i="10"/>
  <c r="BN577" i="10"/>
  <c r="BM576" i="10"/>
  <c r="CI150" i="10"/>
  <c r="CH149" i="10"/>
  <c r="CD150" i="10"/>
  <c r="CC149" i="10"/>
  <c r="U136" i="10"/>
  <c r="D143" i="10"/>
  <c r="C142" i="10"/>
  <c r="H150" i="10"/>
  <c r="G149" i="10"/>
  <c r="AR197" i="10" l="1"/>
  <c r="AQ196" i="10"/>
  <c r="BH561" i="10"/>
  <c r="BI562" i="10"/>
  <c r="CI562" i="10"/>
  <c r="CH561" i="10"/>
  <c r="CD562" i="10"/>
  <c r="CC561" i="10"/>
  <c r="BM180" i="10"/>
  <c r="BN181" i="10"/>
  <c r="BH180" i="10"/>
  <c r="BI181" i="10"/>
  <c r="BM577" i="10"/>
  <c r="BN578" i="10"/>
  <c r="CD151" i="10"/>
  <c r="CC150" i="10"/>
  <c r="CI151" i="10"/>
  <c r="CH150" i="10"/>
  <c r="U137" i="10"/>
  <c r="D144" i="10"/>
  <c r="C143" i="10"/>
  <c r="H151" i="10"/>
  <c r="G150" i="10"/>
  <c r="BH562" i="10" l="1"/>
  <c r="BI563" i="10"/>
  <c r="CI563" i="10"/>
  <c r="CH562" i="10"/>
  <c r="CC562" i="10"/>
  <c r="CD563" i="10"/>
  <c r="AR198" i="10"/>
  <c r="AQ197" i="10"/>
  <c r="BH181" i="10"/>
  <c r="BI182" i="10"/>
  <c r="BM181" i="10"/>
  <c r="BN182" i="10"/>
  <c r="BM578" i="10"/>
  <c r="BN579" i="10"/>
  <c r="CI152" i="10"/>
  <c r="CH151" i="10"/>
  <c r="CD152" i="10"/>
  <c r="CC151" i="10"/>
  <c r="U138" i="10"/>
  <c r="D145" i="10"/>
  <c r="C144" i="10"/>
  <c r="G151" i="10"/>
  <c r="H152" i="10"/>
  <c r="AR199" i="10" l="1"/>
  <c r="AQ198" i="10"/>
  <c r="CC563" i="10"/>
  <c r="CD564" i="10"/>
  <c r="CH563" i="10"/>
  <c r="CI564" i="10"/>
  <c r="BH563" i="10"/>
  <c r="BI564" i="10"/>
  <c r="BM182" i="10"/>
  <c r="BN183" i="10"/>
  <c r="BH182" i="10"/>
  <c r="BI183" i="10"/>
  <c r="BM579" i="10"/>
  <c r="BN580" i="10"/>
  <c r="CD153" i="10"/>
  <c r="CC152" i="10"/>
  <c r="CI153" i="10"/>
  <c r="CH152" i="10"/>
  <c r="U139" i="10"/>
  <c r="D146" i="10"/>
  <c r="C145" i="10"/>
  <c r="H153" i="10"/>
  <c r="G152" i="10"/>
  <c r="BH564" i="10" l="1"/>
  <c r="BI565" i="10"/>
  <c r="CI565" i="10"/>
  <c r="CH564" i="10"/>
  <c r="CC564" i="10"/>
  <c r="CD565" i="10"/>
  <c r="AR200" i="10"/>
  <c r="AQ199" i="10"/>
  <c r="BM183" i="10"/>
  <c r="BN184" i="10"/>
  <c r="BH183" i="10"/>
  <c r="BI184" i="10"/>
  <c r="BN581" i="10"/>
  <c r="BM580" i="10"/>
  <c r="CI154" i="10"/>
  <c r="CH153" i="10"/>
  <c r="CD154" i="10"/>
  <c r="CC153" i="10"/>
  <c r="U140" i="10"/>
  <c r="D147" i="10"/>
  <c r="C146" i="10"/>
  <c r="H154" i="10"/>
  <c r="G153" i="10"/>
  <c r="AR201" i="10" l="1"/>
  <c r="AQ200" i="10"/>
  <c r="CD566" i="10"/>
  <c r="CC565" i="10"/>
  <c r="CI566" i="10"/>
  <c r="CH565" i="10"/>
  <c r="BH565" i="10"/>
  <c r="BI566" i="10"/>
  <c r="BM184" i="10"/>
  <c r="BN185" i="10"/>
  <c r="BH184" i="10"/>
  <c r="BI185" i="10"/>
  <c r="BM581" i="10"/>
  <c r="BN582" i="10"/>
  <c r="CC154" i="10"/>
  <c r="CD155" i="10"/>
  <c r="CI155" i="10"/>
  <c r="CH154" i="10"/>
  <c r="U141" i="10"/>
  <c r="C147" i="10"/>
  <c r="D148" i="10"/>
  <c r="H155" i="10"/>
  <c r="G154" i="10"/>
  <c r="BI567" i="10" l="1"/>
  <c r="BH566" i="10"/>
  <c r="CI567" i="10"/>
  <c r="CH566" i="10"/>
  <c r="CC566" i="10"/>
  <c r="CD567" i="10"/>
  <c r="AR202" i="10"/>
  <c r="AQ201" i="10"/>
  <c r="BM185" i="10"/>
  <c r="BN186" i="10"/>
  <c r="BH185" i="10"/>
  <c r="BI186" i="10"/>
  <c r="BM582" i="10"/>
  <c r="BN583" i="10"/>
  <c r="CI156" i="10"/>
  <c r="CH155" i="10"/>
  <c r="CC155" i="10"/>
  <c r="CD156" i="10"/>
  <c r="U142" i="10"/>
  <c r="D149" i="10"/>
  <c r="C148" i="10"/>
  <c r="G155" i="10"/>
  <c r="H156" i="10"/>
  <c r="CC567" i="10" l="1"/>
  <c r="CD568" i="10"/>
  <c r="CH567" i="10"/>
  <c r="CI568" i="10"/>
  <c r="AR203" i="10"/>
  <c r="AQ202" i="10"/>
  <c r="BH567" i="10"/>
  <c r="BI568" i="10"/>
  <c r="BI187" i="10"/>
  <c r="BH186" i="10"/>
  <c r="BN187" i="10"/>
  <c r="BM186" i="10"/>
  <c r="BM583" i="10"/>
  <c r="BN584" i="10"/>
  <c r="CC156" i="10"/>
  <c r="CD157" i="10"/>
  <c r="CI157" i="10"/>
  <c r="CH156" i="10"/>
  <c r="U143" i="10"/>
  <c r="C149" i="10"/>
  <c r="D150" i="10"/>
  <c r="H157" i="10"/>
  <c r="G156" i="10"/>
  <c r="AR204" i="10" l="1"/>
  <c r="AQ203" i="10"/>
  <c r="CH568" i="10"/>
  <c r="CI569" i="10"/>
  <c r="CC568" i="10"/>
  <c r="CD569" i="10"/>
  <c r="BI569" i="10"/>
  <c r="BH568" i="10"/>
  <c r="BM187" i="10"/>
  <c r="BN188" i="10"/>
  <c r="BI188" i="10"/>
  <c r="BH187" i="10"/>
  <c r="BN585" i="10"/>
  <c r="BM584" i="10"/>
  <c r="CI158" i="10"/>
  <c r="CH157" i="10"/>
  <c r="CD158" i="10"/>
  <c r="CC157" i="10"/>
  <c r="U144" i="10"/>
  <c r="D151" i="10"/>
  <c r="C150" i="10"/>
  <c r="H158" i="10"/>
  <c r="G157" i="10"/>
  <c r="CH569" i="10" l="1"/>
  <c r="CI570" i="10"/>
  <c r="BH569" i="10"/>
  <c r="BI570" i="10"/>
  <c r="CC569" i="10"/>
  <c r="CD570" i="10"/>
  <c r="AR205" i="10"/>
  <c r="AQ204" i="10"/>
  <c r="BI189" i="10"/>
  <c r="BH188" i="10"/>
  <c r="BM188" i="10"/>
  <c r="BN189" i="10"/>
  <c r="BM585" i="10"/>
  <c r="BN586" i="10"/>
  <c r="CD159" i="10"/>
  <c r="CC158" i="10"/>
  <c r="CI159" i="10"/>
  <c r="CH158" i="10"/>
  <c r="U145" i="10"/>
  <c r="C151" i="10"/>
  <c r="D152" i="10"/>
  <c r="H159" i="10"/>
  <c r="G158" i="10"/>
  <c r="AR206" i="10" l="1"/>
  <c r="AQ205" i="10"/>
  <c r="CC570" i="10"/>
  <c r="CD571" i="10"/>
  <c r="BH570" i="10"/>
  <c r="BI571" i="10"/>
  <c r="CI571" i="10"/>
  <c r="CH570" i="10"/>
  <c r="BM189" i="10"/>
  <c r="BN190" i="10"/>
  <c r="BH189" i="10"/>
  <c r="BI190" i="10"/>
  <c r="BM586" i="10"/>
  <c r="BN587" i="10"/>
  <c r="CI160" i="10"/>
  <c r="CH159" i="10"/>
  <c r="CC159" i="10"/>
  <c r="CD160" i="10"/>
  <c r="U146" i="10"/>
  <c r="D153" i="10"/>
  <c r="C152" i="10"/>
  <c r="G159" i="10"/>
  <c r="H160" i="10"/>
  <c r="CI572" i="10" l="1"/>
  <c r="CH571" i="10"/>
  <c r="CC571" i="10"/>
  <c r="CD572" i="10"/>
  <c r="BI572" i="10"/>
  <c r="BH571" i="10"/>
  <c r="AR207" i="10"/>
  <c r="AQ206" i="10"/>
  <c r="BI191" i="10"/>
  <c r="BH190" i="10"/>
  <c r="BM190" i="10"/>
  <c r="BN191" i="10"/>
  <c r="BM587" i="10"/>
  <c r="BN588" i="10"/>
  <c r="CD161" i="10"/>
  <c r="CC160" i="10"/>
  <c r="CI161" i="10"/>
  <c r="CH160" i="10"/>
  <c r="U147" i="10"/>
  <c r="D154" i="10"/>
  <c r="C153" i="10"/>
  <c r="H161" i="10"/>
  <c r="G160" i="10"/>
  <c r="BH572" i="10" l="1"/>
  <c r="BI573" i="10"/>
  <c r="CC572" i="10"/>
  <c r="CD573" i="10"/>
  <c r="AR208" i="10"/>
  <c r="AQ207" i="10"/>
  <c r="CH572" i="10"/>
  <c r="CI573" i="10"/>
  <c r="BM191" i="10"/>
  <c r="BN192" i="10"/>
  <c r="BI192" i="10"/>
  <c r="BH191" i="10"/>
  <c r="BN589" i="10"/>
  <c r="BM588" i="10"/>
  <c r="CI162" i="10"/>
  <c r="CH161" i="10"/>
  <c r="CD162" i="10"/>
  <c r="CC161" i="10"/>
  <c r="U148" i="10"/>
  <c r="C154" i="10"/>
  <c r="D155" i="10"/>
  <c r="H162" i="10"/>
  <c r="G161" i="10"/>
  <c r="AR209" i="10" l="1"/>
  <c r="AQ208" i="10"/>
  <c r="CC573" i="10"/>
  <c r="CD574" i="10"/>
  <c r="BH573" i="10"/>
  <c r="BI574" i="10"/>
  <c r="CI574" i="10"/>
  <c r="CH573" i="10"/>
  <c r="BI193" i="10"/>
  <c r="BH192" i="10"/>
  <c r="BM192" i="10"/>
  <c r="BN193" i="10"/>
  <c r="BM589" i="10"/>
  <c r="BN590" i="10"/>
  <c r="CD163" i="10"/>
  <c r="CC162" i="10"/>
  <c r="CI163" i="10"/>
  <c r="CH162" i="10"/>
  <c r="U149" i="10"/>
  <c r="D156" i="10"/>
  <c r="C155" i="10"/>
  <c r="H163" i="10"/>
  <c r="G162" i="10"/>
  <c r="CD575" i="10" l="1"/>
  <c r="CC574" i="10"/>
  <c r="CH574" i="10"/>
  <c r="CI575" i="10"/>
  <c r="BH574" i="10"/>
  <c r="BI575" i="10"/>
  <c r="AR210" i="10"/>
  <c r="AQ209" i="10"/>
  <c r="BH193" i="10"/>
  <c r="BI194" i="10"/>
  <c r="BN194" i="10"/>
  <c r="BM193" i="10"/>
  <c r="BM590" i="10"/>
  <c r="BN591" i="10"/>
  <c r="CI164" i="10"/>
  <c r="CH163" i="10"/>
  <c r="CC163" i="10"/>
  <c r="CD164" i="10"/>
  <c r="U150" i="10"/>
  <c r="D157" i="10"/>
  <c r="C156" i="10"/>
  <c r="G163" i="10"/>
  <c r="H164" i="10"/>
  <c r="BH575" i="10" l="1"/>
  <c r="BI576" i="10"/>
  <c r="CH575" i="10"/>
  <c r="CI576" i="10"/>
  <c r="AR211" i="10"/>
  <c r="AQ210" i="10"/>
  <c r="CC575" i="10"/>
  <c r="CD576" i="10"/>
  <c r="BI195" i="10"/>
  <c r="BH194" i="10"/>
  <c r="BM194" i="10"/>
  <c r="BN195" i="10"/>
  <c r="BM591" i="10"/>
  <c r="BN592" i="10"/>
  <c r="CC164" i="10"/>
  <c r="CD165" i="10"/>
  <c r="CI165" i="10"/>
  <c r="CH164" i="10"/>
  <c r="U151" i="10"/>
  <c r="C157" i="10"/>
  <c r="D158" i="10"/>
  <c r="G164" i="10"/>
  <c r="H165" i="10"/>
  <c r="CD577" i="10" l="1"/>
  <c r="CC576" i="10"/>
  <c r="CH576" i="10"/>
  <c r="CI577" i="10"/>
  <c r="AR212" i="10"/>
  <c r="AQ211" i="10"/>
  <c r="BH576" i="10"/>
  <c r="BI577" i="10"/>
  <c r="BM195" i="10"/>
  <c r="BN196" i="10"/>
  <c r="BI196" i="10"/>
  <c r="BH195" i="10"/>
  <c r="BN593" i="10"/>
  <c r="BM592" i="10"/>
  <c r="CI166" i="10"/>
  <c r="CH165" i="10"/>
  <c r="CC165" i="10"/>
  <c r="CD166" i="10"/>
  <c r="U152" i="10"/>
  <c r="D159" i="10"/>
  <c r="C158" i="10"/>
  <c r="H166" i="10"/>
  <c r="G165" i="10"/>
  <c r="BH577" i="10" l="1"/>
  <c r="BI578" i="10"/>
  <c r="AR213" i="10"/>
  <c r="AQ212" i="10"/>
  <c r="CH577" i="10"/>
  <c r="CI578" i="10"/>
  <c r="CC577" i="10"/>
  <c r="CD578" i="10"/>
  <c r="BM196" i="10"/>
  <c r="BN197" i="10"/>
  <c r="BI197" i="10"/>
  <c r="BH196" i="10"/>
  <c r="BN594" i="10"/>
  <c r="BM593" i="10"/>
  <c r="CC166" i="10"/>
  <c r="CD167" i="10"/>
  <c r="CI167" i="10"/>
  <c r="CH166" i="10"/>
  <c r="U153" i="10"/>
  <c r="D160" i="10"/>
  <c r="C159" i="10"/>
  <c r="H167" i="10"/>
  <c r="G166" i="10"/>
  <c r="CI579" i="10" l="1"/>
  <c r="CH578" i="10"/>
  <c r="AR214" i="10"/>
  <c r="AQ213" i="10"/>
  <c r="BI579" i="10"/>
  <c r="BH578" i="10"/>
  <c r="CC578" i="10"/>
  <c r="CD579" i="10"/>
  <c r="BI198" i="10"/>
  <c r="BH197" i="10"/>
  <c r="BN198" i="10"/>
  <c r="BM197" i="10"/>
  <c r="BM594" i="10"/>
  <c r="BN595" i="10"/>
  <c r="CC167" i="10"/>
  <c r="CD168" i="10"/>
  <c r="CI168" i="10"/>
  <c r="CH167" i="10"/>
  <c r="U154" i="10"/>
  <c r="C160" i="10"/>
  <c r="D161" i="10"/>
  <c r="G167" i="10"/>
  <c r="H168" i="10"/>
  <c r="CC579" i="10" l="1"/>
  <c r="CD580" i="10"/>
  <c r="AR215" i="10"/>
  <c r="AQ214" i="10"/>
  <c r="BI580" i="10"/>
  <c r="BH579" i="10"/>
  <c r="CI580" i="10"/>
  <c r="CH579" i="10"/>
  <c r="BM198" i="10"/>
  <c r="BN199" i="10"/>
  <c r="BI199" i="10"/>
  <c r="BH198" i="10"/>
  <c r="BM595" i="10"/>
  <c r="BN596" i="10"/>
  <c r="CI169" i="10"/>
  <c r="CH168" i="10"/>
  <c r="CD169" i="10"/>
  <c r="CC168" i="10"/>
  <c r="U155" i="10"/>
  <c r="D162" i="10"/>
  <c r="C161" i="10"/>
  <c r="H169" i="10"/>
  <c r="G168" i="10"/>
  <c r="AR216" i="10" l="1"/>
  <c r="AQ215" i="10"/>
  <c r="CI581" i="10"/>
  <c r="CH580" i="10"/>
  <c r="BI581" i="10"/>
  <c r="BH580" i="10"/>
  <c r="CC580" i="10"/>
  <c r="CD581" i="10"/>
  <c r="BM199" i="10"/>
  <c r="BN200" i="10"/>
  <c r="BI200" i="10"/>
  <c r="BH199" i="10"/>
  <c r="BN597" i="10"/>
  <c r="BM596" i="10"/>
  <c r="CD170" i="10"/>
  <c r="CC169" i="10"/>
  <c r="CI170" i="10"/>
  <c r="CH169" i="10"/>
  <c r="U156" i="10"/>
  <c r="C162" i="10"/>
  <c r="D163" i="10"/>
  <c r="H170" i="10"/>
  <c r="G169" i="10"/>
  <c r="CC581" i="10" l="1"/>
  <c r="CD582" i="10"/>
  <c r="BH581" i="10"/>
  <c r="BI582" i="10"/>
  <c r="CH581" i="10"/>
  <c r="CI582" i="10"/>
  <c r="AR217" i="10"/>
  <c r="AQ216" i="10"/>
  <c r="BI201" i="10"/>
  <c r="BH200" i="10"/>
  <c r="BM200" i="10"/>
  <c r="BN201" i="10"/>
  <c r="BM597" i="10"/>
  <c r="BN598" i="10"/>
  <c r="CI171" i="10"/>
  <c r="CH170" i="10"/>
  <c r="CD171" i="10"/>
  <c r="CC170" i="10"/>
  <c r="U157" i="10"/>
  <c r="D164" i="10"/>
  <c r="C163" i="10"/>
  <c r="H171" i="10"/>
  <c r="G171" i="10" s="1"/>
  <c r="G170" i="10"/>
  <c r="CH582" i="10" l="1"/>
  <c r="CI583" i="10"/>
  <c r="AR218" i="10"/>
  <c r="AQ217" i="10"/>
  <c r="BH582" i="10"/>
  <c r="BI583" i="10"/>
  <c r="CC582" i="10"/>
  <c r="CD583" i="10"/>
  <c r="BM201" i="10"/>
  <c r="BN202" i="10"/>
  <c r="BI202" i="10"/>
  <c r="BH201" i="10"/>
  <c r="BM598" i="10"/>
  <c r="BN599" i="10"/>
  <c r="CC171" i="10"/>
  <c r="CD172" i="10"/>
  <c r="CI172" i="10"/>
  <c r="CH171" i="10"/>
  <c r="U158" i="10"/>
  <c r="C164" i="10"/>
  <c r="D165" i="10"/>
  <c r="CC583" i="10" l="1"/>
  <c r="CD584" i="10"/>
  <c r="AR219" i="10"/>
  <c r="AQ218" i="10"/>
  <c r="CH583" i="10"/>
  <c r="CI584" i="10"/>
  <c r="BI584" i="10"/>
  <c r="BH583" i="10"/>
  <c r="BI203" i="10"/>
  <c r="BH202" i="10"/>
  <c r="BM202" i="10"/>
  <c r="BN203" i="10"/>
  <c r="BM599" i="10"/>
  <c r="BN600" i="10"/>
  <c r="CI173" i="10"/>
  <c r="CH172" i="10"/>
  <c r="CD173" i="10"/>
  <c r="CC172" i="10"/>
  <c r="U159" i="10"/>
  <c r="C165" i="10"/>
  <c r="D166" i="10"/>
  <c r="CH584" i="10" l="1"/>
  <c r="CI585" i="10"/>
  <c r="AR220" i="10"/>
  <c r="AQ219" i="10"/>
  <c r="BH584" i="10"/>
  <c r="BI585" i="10"/>
  <c r="CC584" i="10"/>
  <c r="CD585" i="10"/>
  <c r="BM203" i="10"/>
  <c r="BN204" i="10"/>
  <c r="BI204" i="10"/>
  <c r="BH203" i="10"/>
  <c r="BN601" i="10"/>
  <c r="BM600" i="10"/>
  <c r="CC173" i="10"/>
  <c r="CD174" i="10"/>
  <c r="CI174" i="10"/>
  <c r="CH173" i="10"/>
  <c r="U160" i="10"/>
  <c r="C166" i="10"/>
  <c r="D167" i="10"/>
  <c r="BH585" i="10" l="1"/>
  <c r="BI586" i="10"/>
  <c r="CC585" i="10"/>
  <c r="CD586" i="10"/>
  <c r="AR221" i="10"/>
  <c r="AQ220" i="10"/>
  <c r="CH585" i="10"/>
  <c r="CI586" i="10"/>
  <c r="BI205" i="10"/>
  <c r="BH204" i="10"/>
  <c r="BN205" i="10"/>
  <c r="BM204" i="10"/>
  <c r="BM601" i="10"/>
  <c r="BN602" i="10"/>
  <c r="CI175" i="10"/>
  <c r="CH174" i="10"/>
  <c r="CD175" i="10"/>
  <c r="CC174" i="10"/>
  <c r="U161" i="10"/>
  <c r="C167" i="10"/>
  <c r="D168" i="10"/>
  <c r="CD587" i="10" l="1"/>
  <c r="CC586" i="10"/>
  <c r="BI587" i="10"/>
  <c r="BH586" i="10"/>
  <c r="CH586" i="10"/>
  <c r="CI587" i="10"/>
  <c r="AR222" i="10"/>
  <c r="AQ221" i="10"/>
  <c r="BM205" i="10"/>
  <c r="BN206" i="10"/>
  <c r="BI206" i="10"/>
  <c r="BH205" i="10"/>
  <c r="BN603" i="10"/>
  <c r="BM603" i="10" s="1"/>
  <c r="BM602" i="10"/>
  <c r="CC175" i="10"/>
  <c r="CD176" i="10"/>
  <c r="CI176" i="10"/>
  <c r="CH175" i="10"/>
  <c r="U162" i="10"/>
  <c r="D169" i="10"/>
  <c r="C168" i="10"/>
  <c r="CH587" i="10" l="1"/>
  <c r="CI588" i="10"/>
  <c r="AR223" i="10"/>
  <c r="AQ222" i="10"/>
  <c r="BI588" i="10"/>
  <c r="BH587" i="10"/>
  <c r="CC587" i="10"/>
  <c r="CD588" i="10"/>
  <c r="BI207" i="10"/>
  <c r="BH206" i="10"/>
  <c r="BN207" i="10"/>
  <c r="BM206" i="10"/>
  <c r="CD177" i="10"/>
  <c r="CC176" i="10"/>
  <c r="CI177" i="10"/>
  <c r="CH176" i="10"/>
  <c r="U163" i="10"/>
  <c r="D170" i="10"/>
  <c r="C169" i="10"/>
  <c r="CC588" i="10" l="1"/>
  <c r="CD589" i="10"/>
  <c r="BH588" i="10"/>
  <c r="BI589" i="10"/>
  <c r="AR224" i="10"/>
  <c r="AQ223" i="10"/>
  <c r="CH588" i="10"/>
  <c r="CI589" i="10"/>
  <c r="BM207" i="10"/>
  <c r="BN208" i="10"/>
  <c r="BI208" i="10"/>
  <c r="BH207" i="10"/>
  <c r="CI178" i="10"/>
  <c r="CH177" i="10"/>
  <c r="CD178" i="10"/>
  <c r="CC177" i="10"/>
  <c r="U164" i="10"/>
  <c r="D171" i="10"/>
  <c r="C171" i="10" s="1"/>
  <c r="C170" i="10"/>
  <c r="AR225" i="10" l="1"/>
  <c r="AQ224" i="10"/>
  <c r="BH589" i="10"/>
  <c r="BI590" i="10"/>
  <c r="CH589" i="10"/>
  <c r="CI590" i="10"/>
  <c r="CC589" i="10"/>
  <c r="CD590" i="10"/>
  <c r="BH208" i="10"/>
  <c r="BI209" i="10"/>
  <c r="BN209" i="10"/>
  <c r="BM208" i="10"/>
  <c r="CD179" i="10"/>
  <c r="CC178" i="10"/>
  <c r="CI179" i="10"/>
  <c r="CH178" i="10"/>
  <c r="U165" i="10"/>
  <c r="CI591" i="10" l="1"/>
  <c r="CH590" i="10"/>
  <c r="BH590" i="10"/>
  <c r="BI591" i="10"/>
  <c r="CC590" i="10"/>
  <c r="CD591" i="10"/>
  <c r="AR226" i="10"/>
  <c r="AQ225" i="10"/>
  <c r="BI210" i="10"/>
  <c r="BH209" i="10"/>
  <c r="BM209" i="10"/>
  <c r="BN210" i="10"/>
  <c r="CI180" i="10"/>
  <c r="CH179" i="10"/>
  <c r="CC179" i="10"/>
  <c r="CD180" i="10"/>
  <c r="U166" i="10"/>
  <c r="BI592" i="10" l="1"/>
  <c r="BH591" i="10"/>
  <c r="CD592" i="10"/>
  <c r="CC591" i="10"/>
  <c r="AR227" i="10"/>
  <c r="AQ226" i="10"/>
  <c r="CH591" i="10"/>
  <c r="CI592" i="10"/>
  <c r="BM210" i="10"/>
  <c r="BN211" i="10"/>
  <c r="BI211" i="10"/>
  <c r="BH210" i="10"/>
  <c r="CD181" i="10"/>
  <c r="CC180" i="10"/>
  <c r="CI181" i="10"/>
  <c r="CH180" i="10"/>
  <c r="U167" i="10"/>
  <c r="CH592" i="10" l="1"/>
  <c r="CI593" i="10"/>
  <c r="AQ227" i="10"/>
  <c r="AR228" i="10"/>
  <c r="CC592" i="10"/>
  <c r="CD593" i="10"/>
  <c r="BI593" i="10"/>
  <c r="BH592" i="10"/>
  <c r="BH211" i="10"/>
  <c r="BI212" i="10"/>
  <c r="BM211" i="10"/>
  <c r="BN212" i="10"/>
  <c r="CI182" i="10"/>
  <c r="CH181" i="10"/>
  <c r="CD182" i="10"/>
  <c r="CC181" i="10"/>
  <c r="U168" i="10"/>
  <c r="BI594" i="10" l="1"/>
  <c r="BH593" i="10"/>
  <c r="CC593" i="10"/>
  <c r="CD594" i="10"/>
  <c r="CH593" i="10"/>
  <c r="CI594" i="10"/>
  <c r="AQ228" i="10"/>
  <c r="AR229" i="10"/>
  <c r="BM212" i="10"/>
  <c r="BN213" i="10"/>
  <c r="BI213" i="10"/>
  <c r="BH212" i="10"/>
  <c r="CD183" i="10"/>
  <c r="CC182" i="10"/>
  <c r="CI183" i="10"/>
  <c r="CH182" i="10"/>
  <c r="U169" i="10"/>
  <c r="AR230" i="10" l="1"/>
  <c r="AQ229" i="10"/>
  <c r="CH594" i="10"/>
  <c r="CI595" i="10"/>
  <c r="CC594" i="10"/>
  <c r="CD595" i="10"/>
  <c r="BI595" i="10"/>
  <c r="BH594" i="10"/>
  <c r="BH213" i="10"/>
  <c r="BI214" i="10"/>
  <c r="BM213" i="10"/>
  <c r="BN214" i="10"/>
  <c r="CI184" i="10"/>
  <c r="CH183" i="10"/>
  <c r="CC183" i="10"/>
  <c r="CD184" i="10"/>
  <c r="U171" i="10"/>
  <c r="U170" i="10"/>
  <c r="CD596" i="10" l="1"/>
  <c r="CC595" i="10"/>
  <c r="CI596" i="10"/>
  <c r="CH595" i="10"/>
  <c r="BI596" i="10"/>
  <c r="BH595" i="10"/>
  <c r="AR231" i="10"/>
  <c r="AQ230" i="10"/>
  <c r="BN215" i="10"/>
  <c r="BM214" i="10"/>
  <c r="BI215" i="10"/>
  <c r="BH214" i="10"/>
  <c r="CD185" i="10"/>
  <c r="CC184" i="10"/>
  <c r="CI185" i="10"/>
  <c r="CH184" i="10"/>
  <c r="CH596" i="10" l="1"/>
  <c r="CI597" i="10"/>
  <c r="BH596" i="10"/>
  <c r="BI597" i="10"/>
  <c r="AR232" i="10"/>
  <c r="AQ231" i="10"/>
  <c r="CC596" i="10"/>
  <c r="CD597" i="10"/>
  <c r="BH215" i="10"/>
  <c r="BI216" i="10"/>
  <c r="BH216" i="10" s="1"/>
  <c r="BM215" i="10"/>
  <c r="BN216" i="10"/>
  <c r="BM216" i="10" s="1"/>
  <c r="CI186" i="10"/>
  <c r="CH186" i="10" s="1"/>
  <c r="CH185" i="10"/>
  <c r="CC185" i="10"/>
  <c r="CD186" i="10"/>
  <c r="CC186" i="10" s="1"/>
  <c r="CC597" i="10" l="1"/>
  <c r="CD598" i="10"/>
  <c r="BI598" i="10"/>
  <c r="BH597" i="10"/>
  <c r="AR233" i="10"/>
  <c r="AQ232" i="10"/>
  <c r="CI598" i="10"/>
  <c r="CH597" i="10"/>
  <c r="CH598" i="10" l="1"/>
  <c r="CI599" i="10"/>
  <c r="AR234" i="10"/>
  <c r="AQ233" i="10"/>
  <c r="CC598" i="10"/>
  <c r="CD599" i="10"/>
  <c r="BI599" i="10"/>
  <c r="BH598" i="10"/>
  <c r="BH599" i="10" l="1"/>
  <c r="BI600" i="10"/>
  <c r="AR235" i="10"/>
  <c r="AQ234" i="10"/>
  <c r="CD600" i="10"/>
  <c r="CC599" i="10"/>
  <c r="CI600" i="10"/>
  <c r="CH599" i="10"/>
  <c r="CH600" i="10" l="1"/>
  <c r="CI601" i="10"/>
  <c r="CC600" i="10"/>
  <c r="CD601" i="10"/>
  <c r="AR236" i="10"/>
  <c r="AQ235" i="10"/>
  <c r="BI601" i="10"/>
  <c r="BH600" i="10"/>
  <c r="AS26" i="10" l="1"/>
  <c r="AT26" i="10" s="1"/>
  <c r="AT28" i="10" s="1"/>
  <c r="AT31" i="10" s="1"/>
  <c r="W8" i="10" s="1"/>
  <c r="BI602" i="10"/>
  <c r="BH601" i="10"/>
  <c r="CD602" i="10"/>
  <c r="CC601" i="10"/>
  <c r="AR237" i="10"/>
  <c r="AQ237" i="10" s="1"/>
  <c r="AQ236" i="10"/>
  <c r="CH601" i="10"/>
  <c r="CI602" i="10"/>
  <c r="CH602" i="10" l="1"/>
  <c r="CI603" i="10"/>
  <c r="CH603" i="10" s="1"/>
  <c r="CC602" i="10"/>
  <c r="CD603" i="10"/>
  <c r="CC603" i="10" s="1"/>
  <c r="BI603" i="10"/>
  <c r="BH603" i="10" s="1"/>
  <c r="BH602" i="10"/>
</calcChain>
</file>

<file path=xl/sharedStrings.xml><?xml version="1.0" encoding="utf-8"?>
<sst xmlns="http://schemas.openxmlformats.org/spreadsheetml/2006/main" count="513" uniqueCount="227">
  <si>
    <t>θ</t>
  </si>
  <si>
    <t>α</t>
  </si>
  <si>
    <t>B=1</t>
  </si>
  <si>
    <t>Radius</t>
  </si>
  <si>
    <t>Center</t>
  </si>
  <si>
    <t>Rs =</t>
  </si>
  <si>
    <t>Xc =</t>
  </si>
  <si>
    <t>Yc =</t>
  </si>
  <si>
    <t>Angle (deg.)</t>
  </si>
  <si>
    <t>x</t>
  </si>
  <si>
    <t>y</t>
  </si>
  <si>
    <t>X</t>
  </si>
  <si>
    <t>Y</t>
  </si>
  <si>
    <t>Weather cell</t>
  </si>
  <si>
    <t>yf1 =</t>
  </si>
  <si>
    <t>n1</t>
  </si>
  <si>
    <t>x1 +</t>
  </si>
  <si>
    <t>x2 +</t>
  </si>
  <si>
    <t>n2</t>
  </si>
  <si>
    <t>yf2 =</t>
  </si>
  <si>
    <t>nf1p</t>
  </si>
  <si>
    <t>yf1par =</t>
  </si>
  <si>
    <t>yf2par =</t>
  </si>
  <si>
    <t>nf2p</t>
  </si>
  <si>
    <t>xf1p+</t>
  </si>
  <si>
    <t>xf2p+</t>
  </si>
  <si>
    <t>kf1p*</t>
  </si>
  <si>
    <t>kf2p*</t>
  </si>
  <si>
    <t>k1*</t>
  </si>
  <si>
    <t>k2*</t>
  </si>
  <si>
    <t>Int. angle</t>
  </si>
  <si>
    <t>Rs [Nm]</t>
  </si>
  <si>
    <t>l</t>
  </si>
  <si>
    <t>Xin</t>
  </si>
  <si>
    <t>Yin =</t>
  </si>
  <si>
    <t>Kin*</t>
  </si>
  <si>
    <t>Xin +</t>
  </si>
  <si>
    <t>nin</t>
  </si>
  <si>
    <t>control zone</t>
  </si>
  <si>
    <t>r=</t>
  </si>
  <si>
    <t>Xi =</t>
  </si>
  <si>
    <t>Yi =</t>
  </si>
  <si>
    <t>l-Rs</t>
  </si>
  <si>
    <t>B=5</t>
  </si>
  <si>
    <t>B=10</t>
  </si>
  <si>
    <t>B=20</t>
  </si>
  <si>
    <t>CZ radius</t>
  </si>
  <si>
    <t>CZintersectsW.C.</t>
  </si>
  <si>
    <t>Accepted</t>
  </si>
  <si>
    <t>CZnotTouchingW.C.</t>
  </si>
  <si>
    <t>MoveFurtherCZ</t>
  </si>
  <si>
    <t>CZ must be moved further</t>
  </si>
  <si>
    <t>CZ tangents W.C.</t>
  </si>
  <si>
    <t>CZ is far from W.C.</t>
  </si>
  <si>
    <t>l-r(cz)</t>
  </si>
  <si>
    <t>Kin</t>
  </si>
  <si>
    <t>if nf1p&gt;0 and nf2p&gt;0</t>
  </si>
  <si>
    <t>if nf1p&lt;0 and nf2p&lt;0</t>
  </si>
  <si>
    <t>if nf1p&lt;0 and nf2p&gt;0</t>
  </si>
  <si>
    <t>if nf1p&gt;0 and nf2p&lt;0</t>
  </si>
  <si>
    <t>-</t>
  </si>
  <si>
    <t>+</t>
  </si>
  <si>
    <t>FLOW 1</t>
  </si>
  <si>
    <t>FLOW 1 Tangent line</t>
  </si>
  <si>
    <t>FLOW 2</t>
  </si>
  <si>
    <t>FLOW 2 Tangent line</t>
  </si>
  <si>
    <t>W.C. radius</t>
  </si>
  <si>
    <t>Control Zone moving</t>
  </si>
  <si>
    <t>Cz Mov. X</t>
  </si>
  <si>
    <t>control zone moved</t>
  </si>
  <si>
    <t>if CZ intersects W.C.</t>
  </si>
  <si>
    <t>if CZ far from W.C.</t>
  </si>
  <si>
    <t>FLOW 1 moved CZ</t>
  </si>
  <si>
    <t>FLOW 2 moved CZ</t>
  </si>
  <si>
    <t>Ray</t>
  </si>
  <si>
    <t>ymin &amp; Ymax&gt;0</t>
  </si>
  <si>
    <t>x for y=0</t>
  </si>
  <si>
    <t>x for ymin &amp; ymax</t>
  </si>
  <si>
    <t>θopt</t>
  </si>
  <si>
    <t>CzOpt</t>
  </si>
  <si>
    <t>Flow 1</t>
  </si>
  <si>
    <t>Flow 1 parallel</t>
  </si>
  <si>
    <t>Flow 2</t>
  </si>
  <si>
    <t>Flow 2 parallel</t>
  </si>
  <si>
    <t>Cz that tang. W.C. (angle between tang lines)</t>
  </si>
  <si>
    <t>CZ tang lines inter pt (angle between tangent lines)</t>
  </si>
  <si>
    <t>CZ otpimal angle (tangents W.C.)</t>
  </si>
  <si>
    <t>Flow 1 for moved CZ</t>
  </si>
  <si>
    <t>Flow 2 for moved CZ</t>
  </si>
  <si>
    <t>Ray for ControlZones and tangent lines intersection</t>
  </si>
  <si>
    <t>Ray for Czopt check</t>
  </si>
  <si>
    <t>x1</t>
  </si>
  <si>
    <t>y1</t>
  </si>
  <si>
    <t>x2</t>
  </si>
  <si>
    <t>y2</t>
  </si>
  <si>
    <t>Check weather Czopt can tangent W.C.</t>
  </si>
  <si>
    <t>Dist from (0,0) to flows inters. with Ray (for Czopt check)</t>
  </si>
  <si>
    <r>
      <t>(180-ϴ</t>
    </r>
    <r>
      <rPr>
        <b/>
        <sz val="9.9"/>
        <color theme="1"/>
        <rFont val="Calibri"/>
        <family val="2"/>
      </rPr>
      <t>opt)/2</t>
    </r>
  </si>
  <si>
    <t>FLOW 1 projection CZ opt</t>
  </si>
  <si>
    <t>FLOW 2 projection CZ opt</t>
  </si>
  <si>
    <t>Check if Czopt can tangent W.C.</t>
  </si>
  <si>
    <t>Does CZ Centered at Tangent Lines Intersec. Point Intersects W.C.</t>
  </si>
  <si>
    <r>
      <rPr>
        <b/>
        <sz val="18"/>
        <color theme="1"/>
        <rFont val="Calibri"/>
        <family val="2"/>
      </rPr>
      <t>α</t>
    </r>
    <r>
      <rPr>
        <b/>
        <sz val="18"/>
        <color theme="1"/>
        <rFont val="Times New Roman"/>
        <family val="1"/>
      </rPr>
      <t>[°]</t>
    </r>
  </si>
  <si>
    <t>ϴopt tuning (Cases II and III)</t>
  </si>
  <si>
    <t>ϴopt tuning (cases I and IV)</t>
  </si>
  <si>
    <t>α is angle between ray (that emanates from (0,0) to point of lines tangent to W.C. intersect.) and positive side of x-axis and ray.</t>
  </si>
  <si>
    <t>γ[°] (Ray CZ check - 90°)</t>
  </si>
  <si>
    <r>
      <t>ϴ</t>
    </r>
    <r>
      <rPr>
        <b/>
        <sz val="9.9"/>
        <color theme="1"/>
        <rFont val="Calibri"/>
        <family val="2"/>
      </rPr>
      <t>opt/2</t>
    </r>
  </si>
  <si>
    <t>Case 1: n1(Flow 1)&gt;0, n2(Flow 2)&gt;0</t>
  </si>
  <si>
    <t>Case 2: n1(Flow 1)&lt;0, n2(Flow 2)&gt;0</t>
  </si>
  <si>
    <t>Case 3: n1(Flow 1)&gt;0, n2(Flow 2)&lt;0</t>
  </si>
  <si>
    <t>Case 4: n1(Flow 1)&lt;0, n2(Flow 2)&lt;0</t>
  </si>
  <si>
    <t>Which case is occurred:</t>
  </si>
  <si>
    <t>Orig. Flow 1 penetrates W.C. [Nm]</t>
  </si>
  <si>
    <t>Orig. Flow 2 penetrates W.C. [Nm]</t>
  </si>
  <si>
    <r>
      <t xml:space="preserve">control zone for </t>
    </r>
    <r>
      <rPr>
        <b/>
        <sz val="18"/>
        <color theme="1"/>
        <rFont val="Calibri"/>
        <family val="2"/>
      </rPr>
      <t>ϴnew</t>
    </r>
  </si>
  <si>
    <t>ϴopt new (cases I and IV)</t>
  </si>
  <si>
    <t>FLOW 1new projection Cznew</t>
  </si>
  <si>
    <t>FLOW 2new projection Cznew</t>
  </si>
  <si>
    <t>Check if CZnew can tangent W.C.</t>
  </si>
  <si>
    <t>Projected flows of CZnew intersect W.C. for value [Nm]</t>
  </si>
  <si>
    <t>Projected flows of CZopt intersect W.C. for value [Nm]</t>
  </si>
  <si>
    <t>ϴnew (Cases II and III)</t>
  </si>
  <si>
    <t>Color signification:</t>
  </si>
  <si>
    <r>
      <t>CZnew area [Nm</t>
    </r>
    <r>
      <rPr>
        <b/>
        <sz val="24"/>
        <color theme="0"/>
        <rFont val="Times New Roman"/>
        <family val="1"/>
      </rPr>
      <t>²</t>
    </r>
    <r>
      <rPr>
        <b/>
        <sz val="24"/>
        <color theme="0"/>
        <rFont val="Calibri"/>
        <family val="2"/>
        <scheme val="minor"/>
      </rPr>
      <t>]</t>
    </r>
  </si>
  <si>
    <r>
      <t>CZopt area [Nm</t>
    </r>
    <r>
      <rPr>
        <b/>
        <sz val="24"/>
        <color theme="0"/>
        <rFont val="Times New Roman"/>
        <family val="1"/>
      </rPr>
      <t>²</t>
    </r>
    <r>
      <rPr>
        <b/>
        <sz val="24"/>
        <color theme="0"/>
        <rFont val="Calibri"/>
        <family val="2"/>
        <scheme val="minor"/>
      </rPr>
      <t>]</t>
    </r>
  </si>
  <si>
    <r>
      <t>CZnew is larger than CZopt for [Nm</t>
    </r>
    <r>
      <rPr>
        <b/>
        <sz val="24"/>
        <color theme="0"/>
        <rFont val="Times New Roman"/>
        <family val="1"/>
      </rPr>
      <t>²</t>
    </r>
    <r>
      <rPr>
        <b/>
        <sz val="24"/>
        <color theme="0"/>
        <rFont val="Calibri"/>
        <family val="2"/>
        <scheme val="minor"/>
      </rPr>
      <t>]</t>
    </r>
  </si>
  <si>
    <t>Gives instructions or expelanations</t>
  </si>
  <si>
    <r>
      <t xml:space="preserve">control zone for </t>
    </r>
    <r>
      <rPr>
        <b/>
        <sz val="18"/>
        <color theme="0"/>
        <rFont val="Calibri"/>
        <family val="2"/>
      </rPr>
      <t>ϴopt</t>
    </r>
  </si>
  <si>
    <t>All important imformation and values are denoted with this color</t>
  </si>
  <si>
    <t>You may enter new value but maybe it is better not to change it :)</t>
  </si>
  <si>
    <t>You enter the value yourself (Rs, n1, n2)</t>
  </si>
  <si>
    <r>
      <t xml:space="preserve">Denotes that you need to list and choose value (for B, </t>
    </r>
    <r>
      <rPr>
        <b/>
        <sz val="20"/>
        <color theme="0"/>
        <rFont val="Calibri"/>
        <family val="2"/>
      </rPr>
      <t>ϴ</t>
    </r>
    <r>
      <rPr>
        <b/>
        <sz val="20"/>
        <color theme="0"/>
        <rFont val="Calibri"/>
        <family val="2"/>
        <scheme val="minor"/>
      </rPr>
      <t>)</t>
    </r>
  </si>
  <si>
    <t>θnew</t>
  </si>
  <si>
    <t>New Int. angle</t>
  </si>
  <si>
    <t>CZnew radius</t>
  </si>
  <si>
    <t>Set B as in cell ''Z4". List the angles and take the one which flows are nearest to W.C. but don't intersect it. Intersection will be noted in a cell below "Check if CZnew can tangent W.C"</t>
  </si>
  <si>
    <t>Original Inters. angle between flows and buffer zone B (below)</t>
  </si>
  <si>
    <t>W.C. radius + (safety buffer of minimum 20 Nm) [Nm]</t>
  </si>
  <si>
    <t>B (do not touch)</t>
  </si>
  <si>
    <t>θ (do not touch)</t>
  </si>
  <si>
    <t>γ [°] (Ray CZ check - 90°)</t>
  </si>
  <si>
    <r>
      <t>(180-ϴ</t>
    </r>
    <r>
      <rPr>
        <b/>
        <sz val="9.9"/>
        <color theme="1"/>
        <rFont val="Calibri"/>
        <family val="2"/>
      </rPr>
      <t>new)/2</t>
    </r>
  </si>
  <si>
    <r>
      <t>γ[°] (Ray CZ check (</t>
    </r>
    <r>
      <rPr>
        <b/>
        <sz val="16"/>
        <color theme="1"/>
        <rFont val="Calibri"/>
        <family val="2"/>
      </rPr>
      <t>α</t>
    </r>
    <r>
      <rPr>
        <b/>
        <sz val="16"/>
        <color theme="1"/>
        <rFont val="Times New Roman"/>
        <family val="1"/>
      </rPr>
      <t>) - 90°</t>
    </r>
    <r>
      <rPr>
        <b/>
        <sz val="9.6"/>
        <color theme="1"/>
        <rFont val="Times New Roman"/>
        <family val="1"/>
      </rPr>
      <t>)</t>
    </r>
  </si>
  <si>
    <t>Dist from (0,0) to flows inters. with Ray (for Cznew check)</t>
  </si>
  <si>
    <t>Check weather Cznew can tangent W.C.</t>
  </si>
  <si>
    <t>Ray for Cznew check</t>
  </si>
  <si>
    <r>
      <t xml:space="preserve">If case I is occurred, on figure (θopt tune case I ) below x degrees flow1 projection line (for </t>
    </r>
    <r>
      <rPr>
        <sz val="20"/>
        <color theme="1"/>
        <rFont val="Times New Roman"/>
        <family val="1"/>
      </rPr>
      <t>θ</t>
    </r>
    <r>
      <rPr>
        <sz val="20"/>
        <color theme="1"/>
        <rFont val="Calibri"/>
        <family val="2"/>
      </rPr>
      <t>new nad CZnew</t>
    </r>
    <r>
      <rPr>
        <sz val="20"/>
        <color theme="1"/>
        <rFont val="Calibri"/>
        <family val="2"/>
        <scheme val="minor"/>
      </rPr>
      <t>) is changing the direction. So Above x degrees trendline line type should be (format trendline): begin type-</t>
    </r>
    <r>
      <rPr>
        <b/>
        <sz val="20"/>
        <color theme="1"/>
        <rFont val="Calibri"/>
        <family val="2"/>
        <scheme val="minor"/>
      </rPr>
      <t>stealth arrow</t>
    </r>
    <r>
      <rPr>
        <sz val="20"/>
        <color theme="1"/>
        <rFont val="Calibri"/>
        <family val="2"/>
        <scheme val="minor"/>
      </rPr>
      <t>, end type-</t>
    </r>
    <r>
      <rPr>
        <b/>
        <sz val="20"/>
        <color theme="1"/>
        <rFont val="Calibri"/>
        <family val="2"/>
        <scheme val="minor"/>
      </rPr>
      <t>oval arrow</t>
    </r>
    <r>
      <rPr>
        <sz val="20"/>
        <color theme="1"/>
        <rFont val="Calibri"/>
        <family val="2"/>
        <scheme val="minor"/>
      </rPr>
      <t>.</t>
    </r>
  </si>
  <si>
    <t>Inters. On X-axis</t>
  </si>
  <si>
    <t>Inters. On Y-axis</t>
  </si>
  <si>
    <t>int ang</t>
  </si>
  <si>
    <t>r</t>
  </si>
  <si>
    <t>case I</t>
  </si>
  <si>
    <t>case II</t>
  </si>
  <si>
    <t>case III</t>
  </si>
  <si>
    <t>case IV</t>
  </si>
  <si>
    <t>Case I</t>
  </si>
  <si>
    <t>Case II</t>
  </si>
  <si>
    <t>Case III</t>
  </si>
  <si>
    <t>Case IV</t>
  </si>
  <si>
    <t>3 kvadrant</t>
  </si>
  <si>
    <t>4 kvadrant</t>
  </si>
  <si>
    <t>2 kvadrant</t>
  </si>
  <si>
    <t>1 kvadrant</t>
  </si>
  <si>
    <t>Int point between CZnew and Flow1new</t>
  </si>
  <si>
    <t>Cz new</t>
  </si>
  <si>
    <t>p - center Xcoordinate</t>
  </si>
  <si>
    <t>q - center Ycoordinate</t>
  </si>
  <si>
    <t>r - radius</t>
  </si>
  <si>
    <t>k1</t>
  </si>
  <si>
    <t>Int Pt 1</t>
  </si>
  <si>
    <t>Xint1</t>
  </si>
  <si>
    <t>Yint1</t>
  </si>
  <si>
    <t>Xint2</t>
  </si>
  <si>
    <t>Yint2</t>
  </si>
  <si>
    <t>dist from origin to pt1</t>
  </si>
  <si>
    <t>dist from origin to pt2</t>
  </si>
  <si>
    <t>Dist from CznewEntryPt to Flow1orig</t>
  </si>
  <si>
    <t>Da bismo odredili rastojanje izmedju tacke CznewEntryPoint I odgovarajuce tacke na Flow1orig, trazimo pravu koja prolazi kroz CznewEntryPoint I normalna je na Flow1orig. Uslov normalnosti je da (k2=-1/k1), gdje je k1 koef. Pravca Flow1orig. Kad odredimo k2, onda koristimo jednacinu prave koja prolazi kroz jednu tacku, a to ce biti tacka CznewEntryPt., na taj nacin dobijamo presjek prave sa Y osom (oznaceno sa n - odsecak na Yosi prave koja je normalna na Flow1 a prolazi kroz CznewEntryPt), nakon toga racunamo ugao izmedju normale i Y ose da bismo preko pravouglog trougla nastalog izmedju Flow1, Y ose i dijela normale na Flow1, dobili distancu (po normali) od Y ose do tacke presjeka normale sa Flow1orig. Nakon toga racunamo distancu od CznewEntryPt do Y ose (po normali) i sabiramo sa dijelom normale. Zbir nam daje konacno rastojanje izmedju Flow1Cznew i Flow1orig</t>
  </si>
  <si>
    <t>koef. Pravca prave koja polazi iz koordinatnog pocetka I prolazi korz tacku (Xint1, Yint1)</t>
  </si>
  <si>
    <t>koef. Pravca Flow1 orig (k1)</t>
  </si>
  <si>
    <t>k2prave koja prolazi kroz CznewEntryPoint a normalna je na Flow1orig)</t>
  </si>
  <si>
    <t>n - odsecak na Yosi prave koja je normalna na Flow1 a prolazi kroz CznewEntryPt</t>
  </si>
  <si>
    <t xml:space="preserve"> dist od CznewEntryPt do Yose po pravoj koja je normalna na Flow1</t>
  </si>
  <si>
    <t>ugao koji zaklapa prava sa pozit djelom x ose</t>
  </si>
  <si>
    <t>Ukupna distanca od Flow1CznewEntryPt do Flow1orig</t>
  </si>
  <si>
    <t>trougao</t>
  </si>
  <si>
    <t>hipotenuza= n(odsjecka na Y osi prave koja prolazi kroz CzneEntryPt a normalna je na Flow1)</t>
  </si>
  <si>
    <t>ugao izmedju hipotenuze I katete koja je norm na flow1</t>
  </si>
  <si>
    <t>kateta koja spaja Yosu sa Flow1 I normalna je na Flow1</t>
  </si>
  <si>
    <t xml:space="preserve"> </t>
  </si>
  <si>
    <t>Dist from CznewExirPt to Flow1orig</t>
  </si>
  <si>
    <t>Ukupna distanca od Flow1CznewExitPt do Flow1orig</t>
  </si>
  <si>
    <t>Int point between CZnew and Flow2new</t>
  </si>
  <si>
    <t>k2</t>
  </si>
  <si>
    <t>Ukupna distanca od Flow2CznewEntryPt do Flow2orig</t>
  </si>
  <si>
    <t>Ukupna distanca od Flow2CznewExitPt do Flow2orig</t>
  </si>
  <si>
    <t>Ukupna distanca od Flow1Cznew do Flow1orig</t>
  </si>
  <si>
    <t>CZnewEntryPointFlow1 dist to Flow1orig</t>
  </si>
  <si>
    <t>CZnewExitPointFlow1 dist to Flow1orig</t>
  </si>
  <si>
    <t>exit point</t>
  </si>
  <si>
    <t>entry point</t>
  </si>
  <si>
    <t>exit pt</t>
  </si>
  <si>
    <t>entry pt</t>
  </si>
  <si>
    <t>exit pr</t>
  </si>
  <si>
    <t>case3(90-180)=case1(90) = 2 kvadrant</t>
  </si>
  <si>
    <t>case1(90-180)=case3(90) = 3 kvadrant</t>
  </si>
  <si>
    <t>case4(90-180)=case2(90) = 1 kvadrant</t>
  </si>
  <si>
    <t>case2(90-180)=case4(90) = 4 kvadrant</t>
  </si>
  <si>
    <t>Input Values for Original Flows Intersection</t>
  </si>
  <si>
    <t>CWC radius + 20 NM safety buffer</t>
  </si>
  <si>
    <t>Flow 1 position</t>
  </si>
  <si>
    <t>Flow 2 position</t>
  </si>
  <si>
    <t>Intersection angle (θ ϵ (0,90))</t>
  </si>
  <si>
    <t>Buffer coefficient</t>
  </si>
  <si>
    <t>Output Values for Original Flows Intersection</t>
  </si>
  <si>
    <t>CZ radius for θ</t>
  </si>
  <si>
    <t>CZ radius for θopt</t>
  </si>
  <si>
    <t>Check if CZopt is solution</t>
  </si>
  <si>
    <t xml:space="preserve">Input Values for Relocated Flows Intersection </t>
  </si>
  <si>
    <t>New Intersection Angle θnew</t>
  </si>
  <si>
    <t>Buffer coefficient of CZnew</t>
  </si>
  <si>
    <t xml:space="preserve">Output Values for Relocated Flows Intersection </t>
  </si>
  <si>
    <t>Check if CZnew can be tangent CWC</t>
  </si>
  <si>
    <t>CZnew area [Nm²]</t>
  </si>
  <si>
    <t>CZopt area [Nm²]</t>
  </si>
  <si>
    <t>CZnew is larger than CZopt for [Nm²]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</si>
</sst>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"/>
    <numFmt numFmtId="166" formatCode="0.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.9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14"/>
      <color theme="1"/>
      <name val="Times New Roman"/>
      <family val="1"/>
    </font>
    <font>
      <b/>
      <sz val="18"/>
      <name val="Calibri"/>
      <family val="2"/>
    </font>
    <font>
      <b/>
      <sz val="18"/>
      <color theme="1"/>
      <name val="Times New Roman"/>
      <family val="1"/>
    </font>
    <font>
      <b/>
      <sz val="14"/>
      <name val="Calibri"/>
      <family val="2"/>
      <scheme val="minor"/>
    </font>
    <font>
      <b/>
      <sz val="9.6"/>
      <color theme="1"/>
      <name val="Times New Roman"/>
      <family val="1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</font>
    <font>
      <b/>
      <sz val="16"/>
      <color theme="0"/>
      <name val="Calibri"/>
      <family val="2"/>
    </font>
    <font>
      <sz val="11"/>
      <color theme="0"/>
      <name val="Calibri"/>
      <family val="2"/>
      <scheme val="minor"/>
    </font>
    <font>
      <b/>
      <sz val="2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theme="0"/>
      <name val="Times New Roman"/>
      <family val="1"/>
    </font>
    <font>
      <b/>
      <sz val="18"/>
      <color theme="0"/>
      <name val="Calibri"/>
      <family val="2"/>
      <scheme val="minor"/>
    </font>
    <font>
      <b/>
      <sz val="18"/>
      <color theme="0"/>
      <name val="Calibri"/>
      <family val="2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</font>
    <font>
      <sz val="20"/>
      <color theme="1"/>
      <name val="Calibri"/>
      <family val="2"/>
    </font>
    <font>
      <b/>
      <sz val="36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</fills>
  <borders count="1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theme="0"/>
      </right>
      <top style="thick">
        <color indexed="64"/>
      </top>
      <bottom/>
      <diagonal/>
    </border>
    <border>
      <left/>
      <right style="thick">
        <color theme="0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n">
        <color theme="0"/>
      </bottom>
      <diagonal/>
    </border>
    <border>
      <left style="thick">
        <color indexed="64"/>
      </left>
      <right style="medium">
        <color indexed="64"/>
      </right>
      <top style="thin">
        <color theme="0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/>
      </bottom>
      <diagonal/>
    </border>
    <border>
      <left/>
      <right style="medium">
        <color indexed="64"/>
      </right>
      <top style="medium">
        <color indexed="64"/>
      </top>
      <bottom style="thin">
        <color theme="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medium">
        <color indexed="64"/>
      </left>
      <right/>
      <top style="thin">
        <color theme="4"/>
      </top>
      <bottom style="medium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1">
    <xf numFmtId="0" fontId="0" fillId="0" borderId="0"/>
  </cellStyleXfs>
  <cellXfs count="584">
    <xf numFmtId="0" fontId="0" fillId="0" borderId="0" xfId="0"/>
    <xf numFmtId="0" fontId="0" fillId="0" borderId="0" xfId="0" applyAlignment="1"/>
    <xf numFmtId="0" fontId="0" fillId="0" borderId="8" xfId="0" applyBorder="1" applyAlignment="1"/>
    <xf numFmtId="0" fontId="0" fillId="0" borderId="11" xfId="0" applyBorder="1" applyAlignment="1"/>
    <xf numFmtId="0" fontId="0" fillId="0" borderId="14" xfId="0" applyBorder="1"/>
    <xf numFmtId="0" fontId="2" fillId="0" borderId="15" xfId="0" applyFont="1" applyBorder="1" applyAlignment="1">
      <alignment horizontal="center"/>
    </xf>
    <xf numFmtId="0" fontId="0" fillId="0" borderId="20" xfId="0" applyBorder="1" applyAlignment="1"/>
    <xf numFmtId="0" fontId="0" fillId="0" borderId="22" xfId="0" applyBorder="1"/>
    <xf numFmtId="0" fontId="0" fillId="0" borderId="17" xfId="0" applyBorder="1"/>
    <xf numFmtId="0" fontId="0" fillId="6" borderId="21" xfId="0" applyFill="1" applyBorder="1" applyAlignment="1">
      <alignment horizontal="right"/>
    </xf>
    <xf numFmtId="0" fontId="0" fillId="6" borderId="22" xfId="0" applyFill="1" applyBorder="1" applyAlignment="1">
      <alignment horizontal="center"/>
    </xf>
    <xf numFmtId="0" fontId="0" fillId="6" borderId="22" xfId="0" applyFill="1" applyBorder="1"/>
    <xf numFmtId="0" fontId="0" fillId="6" borderId="24" xfId="0" applyFill="1" applyBorder="1"/>
    <xf numFmtId="0" fontId="0" fillId="5" borderId="17" xfId="0" applyFill="1" applyBorder="1"/>
    <xf numFmtId="0" fontId="0" fillId="9" borderId="22" xfId="0" applyFill="1" applyBorder="1"/>
    <xf numFmtId="0" fontId="0" fillId="9" borderId="22" xfId="0" applyFill="1" applyBorder="1" applyAlignment="1">
      <alignment horizontal="center"/>
    </xf>
    <xf numFmtId="0" fontId="0" fillId="9" borderId="23" xfId="0" applyFill="1" applyBorder="1"/>
    <xf numFmtId="0" fontId="0" fillId="9" borderId="17" xfId="0" applyFill="1" applyBorder="1"/>
    <xf numFmtId="0" fontId="0" fillId="9" borderId="25" xfId="0" applyFill="1" applyBorder="1" applyAlignment="1">
      <alignment horizontal="left"/>
    </xf>
    <xf numFmtId="0" fontId="0" fillId="5" borderId="22" xfId="0" applyFill="1" applyBorder="1"/>
    <xf numFmtId="0" fontId="0" fillId="0" borderId="4" xfId="0" applyBorder="1" applyAlignment="1"/>
    <xf numFmtId="0" fontId="0" fillId="5" borderId="22" xfId="0" applyFill="1" applyBorder="1" applyAlignment="1">
      <alignment horizontal="center"/>
    </xf>
    <xf numFmtId="0" fontId="0" fillId="5" borderId="24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9" xfId="0" applyFill="1" applyBorder="1"/>
    <xf numFmtId="0" fontId="0" fillId="4" borderId="0" xfId="0" applyFill="1" applyBorder="1"/>
    <xf numFmtId="0" fontId="0" fillId="4" borderId="30" xfId="0" applyFill="1" applyBorder="1"/>
    <xf numFmtId="0" fontId="0" fillId="4" borderId="24" xfId="0" applyFill="1" applyBorder="1"/>
    <xf numFmtId="0" fontId="0" fillId="4" borderId="17" xfId="0" applyFill="1" applyBorder="1"/>
    <xf numFmtId="0" fontId="0" fillId="4" borderId="31" xfId="0" applyFill="1" applyBorder="1"/>
    <xf numFmtId="0" fontId="0" fillId="10" borderId="29" xfId="0" applyFill="1" applyBorder="1"/>
    <xf numFmtId="0" fontId="0" fillId="10" borderId="0" xfId="0" applyFill="1" applyBorder="1" applyAlignment="1">
      <alignment horizontal="right"/>
    </xf>
    <xf numFmtId="0" fontId="0" fillId="10" borderId="30" xfId="0" applyFill="1" applyBorder="1"/>
    <xf numFmtId="0" fontId="0" fillId="10" borderId="0" xfId="0" applyFill="1" applyBorder="1"/>
    <xf numFmtId="0" fontId="0" fillId="10" borderId="0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24" xfId="0" applyFill="1" applyBorder="1"/>
    <xf numFmtId="0" fontId="0" fillId="10" borderId="17" xfId="0" applyFill="1" applyBorder="1"/>
    <xf numFmtId="0" fontId="0" fillId="10" borderId="25" xfId="0" applyFill="1" applyBorder="1"/>
    <xf numFmtId="0" fontId="0" fillId="3" borderId="29" xfId="0" applyFill="1" applyBorder="1"/>
    <xf numFmtId="0" fontId="0" fillId="3" borderId="0" xfId="0" applyFill="1" applyBorder="1" applyAlignment="1">
      <alignment horizontal="right"/>
    </xf>
    <xf numFmtId="0" fontId="0" fillId="3" borderId="30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24" xfId="0" applyFill="1" applyBorder="1"/>
    <xf numFmtId="0" fontId="0" fillId="3" borderId="17" xfId="0" applyFill="1" applyBorder="1"/>
    <xf numFmtId="0" fontId="0" fillId="3" borderId="25" xfId="0" applyFill="1" applyBorder="1"/>
    <xf numFmtId="0" fontId="2" fillId="11" borderId="27" xfId="0" applyFont="1" applyFill="1" applyBorder="1" applyAlignment="1">
      <alignment horizontal="center"/>
    </xf>
    <xf numFmtId="0" fontId="0" fillId="11" borderId="26" xfId="0" applyFill="1" applyBorder="1"/>
    <xf numFmtId="0" fontId="0" fillId="2" borderId="28" xfId="0" applyFill="1" applyBorder="1" applyAlignment="1">
      <alignment horizontal="center"/>
    </xf>
    <xf numFmtId="0" fontId="0" fillId="0" borderId="0" xfId="0" applyBorder="1"/>
    <xf numFmtId="0" fontId="0" fillId="8" borderId="15" xfId="0" applyFill="1" applyBorder="1"/>
    <xf numFmtId="0" fontId="0" fillId="4" borderId="33" xfId="0" applyFill="1" applyBorder="1"/>
    <xf numFmtId="0" fontId="0" fillId="4" borderId="1" xfId="0" applyFill="1" applyBorder="1" applyAlignment="1"/>
    <xf numFmtId="0" fontId="0" fillId="4" borderId="3" xfId="0" applyFill="1" applyBorder="1" applyAlignment="1"/>
    <xf numFmtId="0" fontId="0" fillId="4" borderId="4" xfId="0" applyFill="1" applyBorder="1"/>
    <xf numFmtId="0" fontId="0" fillId="4" borderId="5" xfId="0" applyFill="1" applyBorder="1"/>
    <xf numFmtId="0" fontId="0" fillId="4" borderId="37" xfId="0" applyFill="1" applyBorder="1"/>
    <xf numFmtId="0" fontId="0" fillId="4" borderId="38" xfId="0" applyFill="1" applyBorder="1" applyAlignment="1"/>
    <xf numFmtId="0" fontId="0" fillId="4" borderId="39" xfId="0" applyFill="1" applyBorder="1"/>
    <xf numFmtId="0" fontId="0" fillId="12" borderId="29" xfId="0" applyFill="1" applyBorder="1"/>
    <xf numFmtId="0" fontId="0" fillId="12" borderId="0" xfId="0" applyFill="1" applyBorder="1" applyAlignment="1">
      <alignment horizontal="right"/>
    </xf>
    <xf numFmtId="0" fontId="0" fillId="12" borderId="30" xfId="0" applyFill="1" applyBorder="1"/>
    <xf numFmtId="0" fontId="0" fillId="12" borderId="0" xfId="0" applyFill="1" applyBorder="1"/>
    <xf numFmtId="0" fontId="0" fillId="12" borderId="0" xfId="0" applyFill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12" borderId="24" xfId="0" applyFill="1" applyBorder="1"/>
    <xf numFmtId="0" fontId="0" fillId="12" borderId="21" xfId="0" applyFill="1" applyBorder="1"/>
    <xf numFmtId="0" fontId="0" fillId="12" borderId="23" xfId="0" applyFill="1" applyBorder="1"/>
    <xf numFmtId="0" fontId="0" fillId="12" borderId="17" xfId="0" applyFill="1" applyBorder="1"/>
    <xf numFmtId="0" fontId="0" fillId="12" borderId="31" xfId="0" applyFill="1" applyBorder="1"/>
    <xf numFmtId="0" fontId="0" fillId="12" borderId="32" xfId="0" applyFill="1" applyBorder="1"/>
    <xf numFmtId="165" fontId="0" fillId="12" borderId="26" xfId="0" applyNumberFormat="1" applyFill="1" applyBorder="1"/>
    <xf numFmtId="0" fontId="0" fillId="12" borderId="28" xfId="0" applyFill="1" applyBorder="1"/>
    <xf numFmtId="0" fontId="0" fillId="12" borderId="25" xfId="0" applyFill="1" applyBorder="1"/>
    <xf numFmtId="0" fontId="0" fillId="0" borderId="0" xfId="0" applyBorder="1" applyAlignment="1"/>
    <xf numFmtId="0" fontId="0" fillId="6" borderId="22" xfId="0" applyFill="1" applyBorder="1" applyAlignment="1">
      <alignment horizontal="right"/>
    </xf>
    <xf numFmtId="0" fontId="0" fillId="6" borderId="23" xfId="0" applyFill="1" applyBorder="1"/>
    <xf numFmtId="0" fontId="0" fillId="6" borderId="17" xfId="0" applyFill="1" applyBorder="1"/>
    <xf numFmtId="0" fontId="0" fillId="6" borderId="25" xfId="0" applyFill="1" applyBorder="1" applyAlignment="1">
      <alignment horizontal="left"/>
    </xf>
    <xf numFmtId="0" fontId="0" fillId="5" borderId="21" xfId="0" applyFill="1" applyBorder="1" applyAlignment="1">
      <alignment horizontal="right"/>
    </xf>
    <xf numFmtId="0" fontId="0" fillId="13" borderId="21" xfId="0" applyFill="1" applyBorder="1" applyAlignment="1">
      <alignment horizontal="right"/>
    </xf>
    <xf numFmtId="0" fontId="0" fillId="13" borderId="22" xfId="0" applyFill="1" applyBorder="1" applyAlignment="1">
      <alignment horizontal="center"/>
    </xf>
    <xf numFmtId="0" fontId="0" fillId="13" borderId="22" xfId="0" applyFill="1" applyBorder="1"/>
    <xf numFmtId="0" fontId="0" fillId="13" borderId="29" xfId="0" applyFill="1" applyBorder="1"/>
    <xf numFmtId="0" fontId="0" fillId="13" borderId="0" xfId="0" applyFill="1" applyBorder="1"/>
    <xf numFmtId="0" fontId="0" fillId="13" borderId="0" xfId="0" applyFill="1" applyBorder="1" applyAlignment="1">
      <alignment horizontal="center"/>
    </xf>
    <xf numFmtId="0" fontId="0" fillId="13" borderId="24" xfId="0" applyFill="1" applyBorder="1"/>
    <xf numFmtId="0" fontId="0" fillId="13" borderId="17" xfId="0" applyFill="1" applyBorder="1"/>
    <xf numFmtId="0" fontId="0" fillId="14" borderId="17" xfId="0" applyFill="1" applyBorder="1" applyAlignment="1">
      <alignment horizontal="center"/>
    </xf>
    <xf numFmtId="0" fontId="0" fillId="0" borderId="15" xfId="0" applyBorder="1"/>
    <xf numFmtId="0" fontId="0" fillId="0" borderId="21" xfId="0" applyBorder="1"/>
    <xf numFmtId="0" fontId="0" fillId="0" borderId="23" xfId="0" applyBorder="1"/>
    <xf numFmtId="0" fontId="0" fillId="0" borderId="29" xfId="0" applyBorder="1"/>
    <xf numFmtId="0" fontId="0" fillId="0" borderId="30" xfId="0" applyBorder="1"/>
    <xf numFmtId="0" fontId="0" fillId="0" borderId="24" xfId="0" applyBorder="1"/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9" borderId="30" xfId="0" applyFill="1" applyBorder="1"/>
    <xf numFmtId="0" fontId="0" fillId="9" borderId="21" xfId="0" applyFill="1" applyBorder="1"/>
    <xf numFmtId="0" fontId="0" fillId="9" borderId="29" xfId="0" applyFill="1" applyBorder="1"/>
    <xf numFmtId="0" fontId="0" fillId="9" borderId="31" xfId="0" applyFill="1" applyBorder="1"/>
    <xf numFmtId="0" fontId="0" fillId="9" borderId="32" xfId="0" applyFill="1" applyBorder="1"/>
    <xf numFmtId="0" fontId="0" fillId="13" borderId="30" xfId="0" applyFill="1" applyBorder="1"/>
    <xf numFmtId="0" fontId="0" fillId="13" borderId="25" xfId="0" applyFill="1" applyBorder="1"/>
    <xf numFmtId="0" fontId="0" fillId="0" borderId="0" xfId="0" applyFill="1" applyBorder="1"/>
    <xf numFmtId="0" fontId="8" fillId="13" borderId="26" xfId="0" applyFont="1" applyFill="1" applyBorder="1" applyAlignment="1">
      <alignment horizontal="center"/>
    </xf>
    <xf numFmtId="0" fontId="0" fillId="9" borderId="0" xfId="0" applyFill="1" applyBorder="1"/>
    <xf numFmtId="0" fontId="0" fillId="9" borderId="0" xfId="0" applyFill="1" applyBorder="1" applyAlignment="1">
      <alignment horizontal="left"/>
    </xf>
    <xf numFmtId="0" fontId="0" fillId="5" borderId="31" xfId="0" applyFill="1" applyBorder="1"/>
    <xf numFmtId="0" fontId="1" fillId="0" borderId="22" xfId="0" applyFont="1" applyFill="1" applyBorder="1" applyAlignment="1"/>
    <xf numFmtId="0" fontId="0" fillId="11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11" borderId="30" xfId="0" applyFill="1" applyBorder="1"/>
    <xf numFmtId="0" fontId="0" fillId="0" borderId="0" xfId="0" applyBorder="1" applyAlignment="1">
      <alignment horizontal="right"/>
    </xf>
    <xf numFmtId="0" fontId="0" fillId="9" borderId="24" xfId="0" applyFill="1" applyBorder="1"/>
    <xf numFmtId="0" fontId="0" fillId="9" borderId="30" xfId="0" applyFill="1" applyBorder="1" applyAlignment="1">
      <alignment horizontal="left"/>
    </xf>
    <xf numFmtId="0" fontId="0" fillId="6" borderId="29" xfId="0" applyFill="1" applyBorder="1"/>
    <xf numFmtId="0" fontId="0" fillId="6" borderId="30" xfId="0" applyFill="1" applyBorder="1" applyAlignment="1">
      <alignment horizontal="left"/>
    </xf>
    <xf numFmtId="0" fontId="10" fillId="6" borderId="33" xfId="0" applyFont="1" applyFill="1" applyBorder="1" applyAlignment="1"/>
    <xf numFmtId="0" fontId="1" fillId="0" borderId="0" xfId="0" applyFont="1" applyBorder="1"/>
    <xf numFmtId="0" fontId="11" fillId="0" borderId="0" xfId="0" applyFont="1" applyBorder="1"/>
    <xf numFmtId="0" fontId="0" fillId="9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17" xfId="0" applyBorder="1" applyAlignment="1"/>
    <xf numFmtId="0" fontId="16" fillId="13" borderId="26" xfId="0" applyFont="1" applyFill="1" applyBorder="1" applyAlignment="1">
      <alignment horizontal="center" vertical="center"/>
    </xf>
    <xf numFmtId="0" fontId="17" fillId="13" borderId="27" xfId="0" applyFont="1" applyFill="1" applyBorder="1" applyAlignment="1">
      <alignment horizontal="center"/>
    </xf>
    <xf numFmtId="0" fontId="18" fillId="13" borderId="28" xfId="0" applyFont="1" applyFill="1" applyBorder="1"/>
    <xf numFmtId="166" fontId="10" fillId="13" borderId="28" xfId="0" applyNumberFormat="1" applyFont="1" applyFill="1" applyBorder="1" applyAlignment="1">
      <alignment horizontal="center"/>
    </xf>
    <xf numFmtId="0" fontId="0" fillId="0" borderId="4" xfId="0" applyBorder="1"/>
    <xf numFmtId="0" fontId="0" fillId="0" borderId="16" xfId="0" applyBorder="1"/>
    <xf numFmtId="0" fontId="0" fillId="0" borderId="22" xfId="0" applyBorder="1" applyAlignment="1"/>
    <xf numFmtId="0" fontId="0" fillId="0" borderId="29" xfId="0" applyBorder="1" applyAlignment="1"/>
    <xf numFmtId="0" fontId="0" fillId="0" borderId="0" xfId="0" applyBorder="1" applyAlignment="1">
      <alignment horizontal="center"/>
    </xf>
    <xf numFmtId="0" fontId="0" fillId="0" borderId="2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6" borderId="17" xfId="0" applyFill="1" applyBorder="1" applyAlignment="1">
      <alignment horizontal="left"/>
    </xf>
    <xf numFmtId="0" fontId="11" fillId="7" borderId="12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20" fillId="7" borderId="63" xfId="0" applyFont="1" applyFill="1" applyBorder="1" applyAlignment="1">
      <alignment horizontal="center" vertical="center"/>
    </xf>
    <xf numFmtId="0" fontId="20" fillId="7" borderId="64" xfId="0" applyFont="1" applyFill="1" applyBorder="1" applyAlignment="1">
      <alignment horizontal="center" vertical="center"/>
    </xf>
    <xf numFmtId="0" fontId="20" fillId="7" borderId="65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0" fillId="0" borderId="22" xfId="0" applyFill="1" applyBorder="1"/>
    <xf numFmtId="0" fontId="0" fillId="0" borderId="23" xfId="0" applyFill="1" applyBorder="1"/>
    <xf numFmtId="0" fontId="0" fillId="0" borderId="30" xfId="0" applyFill="1" applyBorder="1"/>
    <xf numFmtId="0" fontId="0" fillId="9" borderId="7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12" fillId="0" borderId="0" xfId="0" applyFont="1" applyFill="1" applyBorder="1" applyAlignment="1">
      <alignment wrapText="1"/>
    </xf>
    <xf numFmtId="0" fontId="22" fillId="7" borderId="78" xfId="0" applyFont="1" applyFill="1" applyBorder="1" applyAlignment="1">
      <alignment horizontal="center" vertical="center"/>
    </xf>
    <xf numFmtId="0" fontId="26" fillId="15" borderId="29" xfId="0" applyFont="1" applyFill="1" applyBorder="1"/>
    <xf numFmtId="0" fontId="26" fillId="15" borderId="0" xfId="0" applyFont="1" applyFill="1" applyBorder="1" applyAlignment="1">
      <alignment horizontal="right"/>
    </xf>
    <xf numFmtId="0" fontId="26" fillId="15" borderId="30" xfId="0" applyFont="1" applyFill="1" applyBorder="1"/>
    <xf numFmtId="0" fontId="26" fillId="15" borderId="0" xfId="0" applyFont="1" applyFill="1" applyBorder="1"/>
    <xf numFmtId="0" fontId="26" fillId="15" borderId="0" xfId="0" applyFont="1" applyFill="1" applyBorder="1" applyAlignment="1">
      <alignment horizontal="center"/>
    </xf>
    <xf numFmtId="0" fontId="26" fillId="15" borderId="30" xfId="0" applyFont="1" applyFill="1" applyBorder="1" applyAlignment="1">
      <alignment horizontal="center"/>
    </xf>
    <xf numFmtId="0" fontId="26" fillId="15" borderId="24" xfId="0" applyFont="1" applyFill="1" applyBorder="1"/>
    <xf numFmtId="0" fontId="0" fillId="16" borderId="22" xfId="0" applyFill="1" applyBorder="1"/>
    <xf numFmtId="0" fontId="0" fillId="16" borderId="22" xfId="0" applyFill="1" applyBorder="1" applyAlignment="1">
      <alignment horizontal="center"/>
    </xf>
    <xf numFmtId="0" fontId="0" fillId="16" borderId="23" xfId="0" applyFill="1" applyBorder="1"/>
    <xf numFmtId="0" fontId="0" fillId="16" borderId="17" xfId="0" applyFill="1" applyBorder="1"/>
    <xf numFmtId="0" fontId="0" fillId="16" borderId="0" xfId="0" applyFill="1" applyBorder="1"/>
    <xf numFmtId="0" fontId="0" fillId="16" borderId="17" xfId="0" applyFill="1" applyBorder="1" applyAlignment="1">
      <alignment horizontal="center"/>
    </xf>
    <xf numFmtId="0" fontId="0" fillId="16" borderId="25" xfId="0" applyFill="1" applyBorder="1" applyAlignment="1">
      <alignment horizontal="left"/>
    </xf>
    <xf numFmtId="0" fontId="0" fillId="16" borderId="0" xfId="0" applyFill="1" applyBorder="1" applyAlignment="1">
      <alignment horizontal="center"/>
    </xf>
    <xf numFmtId="0" fontId="0" fillId="16" borderId="0" xfId="0" applyFill="1" applyBorder="1" applyAlignment="1">
      <alignment horizontal="left"/>
    </xf>
    <xf numFmtId="0" fontId="0" fillId="16" borderId="29" xfId="0" applyFill="1" applyBorder="1"/>
    <xf numFmtId="0" fontId="0" fillId="16" borderId="30" xfId="0" applyFill="1" applyBorder="1"/>
    <xf numFmtId="0" fontId="0" fillId="16" borderId="22" xfId="0" applyFill="1" applyBorder="1" applyAlignment="1">
      <alignment horizontal="right"/>
    </xf>
    <xf numFmtId="0" fontId="0" fillId="16" borderId="25" xfId="0" applyFill="1" applyBorder="1" applyAlignment="1">
      <alignment horizontal="center"/>
    </xf>
    <xf numFmtId="0" fontId="0" fillId="17" borderId="29" xfId="0" applyFill="1" applyBorder="1"/>
    <xf numFmtId="0" fontId="0" fillId="17" borderId="0" xfId="0" applyFill="1" applyBorder="1" applyAlignment="1">
      <alignment horizontal="right"/>
    </xf>
    <xf numFmtId="0" fontId="0" fillId="17" borderId="30" xfId="0" applyFill="1" applyBorder="1"/>
    <xf numFmtId="0" fontId="0" fillId="17" borderId="0" xfId="0" applyFill="1" applyBorder="1"/>
    <xf numFmtId="0" fontId="0" fillId="17" borderId="0" xfId="0" applyFill="1" applyBorder="1" applyAlignment="1">
      <alignment horizontal="center"/>
    </xf>
    <xf numFmtId="0" fontId="0" fillId="17" borderId="30" xfId="0" applyFill="1" applyBorder="1" applyAlignment="1">
      <alignment horizontal="center"/>
    </xf>
    <xf numFmtId="0" fontId="0" fillId="17" borderId="24" xfId="0" applyFill="1" applyBorder="1"/>
    <xf numFmtId="0" fontId="0" fillId="17" borderId="22" xfId="0" applyFill="1" applyBorder="1"/>
    <xf numFmtId="0" fontId="0" fillId="17" borderId="22" xfId="0" applyFill="1" applyBorder="1" applyAlignment="1">
      <alignment horizontal="center"/>
    </xf>
    <xf numFmtId="0" fontId="0" fillId="17" borderId="23" xfId="0" applyFill="1" applyBorder="1"/>
    <xf numFmtId="0" fontId="0" fillId="17" borderId="17" xfId="0" applyFill="1" applyBorder="1"/>
    <xf numFmtId="0" fontId="0" fillId="17" borderId="17" xfId="0" applyFill="1" applyBorder="1" applyAlignment="1">
      <alignment horizontal="center"/>
    </xf>
    <xf numFmtId="0" fontId="0" fillId="17" borderId="25" xfId="0" applyFill="1" applyBorder="1" applyAlignment="1">
      <alignment horizontal="left"/>
    </xf>
    <xf numFmtId="0" fontId="0" fillId="17" borderId="0" xfId="0" applyFill="1" applyBorder="1" applyAlignment="1">
      <alignment horizontal="left"/>
    </xf>
    <xf numFmtId="0" fontId="0" fillId="17" borderId="22" xfId="0" applyFill="1" applyBorder="1" applyAlignment="1">
      <alignment horizontal="right"/>
    </xf>
    <xf numFmtId="0" fontId="0" fillId="17" borderId="25" xfId="0" applyFill="1" applyBorder="1" applyAlignment="1">
      <alignment horizontal="center"/>
    </xf>
    <xf numFmtId="0" fontId="26" fillId="18" borderId="22" xfId="0" applyFont="1" applyFill="1" applyBorder="1" applyAlignment="1">
      <alignment horizontal="right"/>
    </xf>
    <xf numFmtId="0" fontId="26" fillId="18" borderId="22" xfId="0" applyFont="1" applyFill="1" applyBorder="1"/>
    <xf numFmtId="0" fontId="26" fillId="18" borderId="23" xfId="0" applyFont="1" applyFill="1" applyBorder="1"/>
    <xf numFmtId="0" fontId="26" fillId="18" borderId="17" xfId="0" applyFont="1" applyFill="1" applyBorder="1"/>
    <xf numFmtId="0" fontId="26" fillId="18" borderId="0" xfId="0" applyFont="1" applyFill="1" applyBorder="1"/>
    <xf numFmtId="0" fontId="26" fillId="18" borderId="17" xfId="0" applyFont="1" applyFill="1" applyBorder="1" applyAlignment="1">
      <alignment horizontal="center"/>
    </xf>
    <xf numFmtId="0" fontId="26" fillId="18" borderId="25" xfId="0" applyFont="1" applyFill="1" applyBorder="1" applyAlignment="1">
      <alignment horizontal="center"/>
    </xf>
    <xf numFmtId="0" fontId="26" fillId="18" borderId="0" xfId="0" applyFont="1" applyFill="1" applyBorder="1" applyAlignment="1">
      <alignment horizontal="center"/>
    </xf>
    <xf numFmtId="0" fontId="26" fillId="18" borderId="0" xfId="0" applyFont="1" applyFill="1" applyBorder="1" applyAlignment="1">
      <alignment horizontal="left"/>
    </xf>
    <xf numFmtId="0" fontId="26" fillId="18" borderId="22" xfId="0" applyFont="1" applyFill="1" applyBorder="1" applyAlignment="1">
      <alignment horizontal="center"/>
    </xf>
    <xf numFmtId="0" fontId="26" fillId="18" borderId="25" xfId="0" applyFont="1" applyFill="1" applyBorder="1" applyAlignment="1">
      <alignment horizontal="left"/>
    </xf>
    <xf numFmtId="0" fontId="26" fillId="18" borderId="29" xfId="0" applyFont="1" applyFill="1" applyBorder="1"/>
    <xf numFmtId="0" fontId="26" fillId="18" borderId="30" xfId="0" applyFont="1" applyFill="1" applyBorder="1"/>
    <xf numFmtId="0" fontId="26" fillId="15" borderId="22" xfId="0" applyFont="1" applyFill="1" applyBorder="1"/>
    <xf numFmtId="0" fontId="26" fillId="15" borderId="22" xfId="0" applyFont="1" applyFill="1" applyBorder="1" applyAlignment="1">
      <alignment horizontal="center"/>
    </xf>
    <xf numFmtId="0" fontId="26" fillId="15" borderId="23" xfId="0" applyFont="1" applyFill="1" applyBorder="1"/>
    <xf numFmtId="0" fontId="26" fillId="15" borderId="17" xfId="0" applyFont="1" applyFill="1" applyBorder="1"/>
    <xf numFmtId="0" fontId="26" fillId="15" borderId="17" xfId="0" applyFont="1" applyFill="1" applyBorder="1" applyAlignment="1">
      <alignment horizontal="center"/>
    </xf>
    <xf numFmtId="0" fontId="26" fillId="15" borderId="25" xfId="0" applyFont="1" applyFill="1" applyBorder="1" applyAlignment="1">
      <alignment horizontal="left"/>
    </xf>
    <xf numFmtId="0" fontId="26" fillId="15" borderId="0" xfId="0" applyFont="1" applyFill="1" applyBorder="1" applyAlignment="1">
      <alignment horizontal="left"/>
    </xf>
    <xf numFmtId="0" fontId="26" fillId="15" borderId="22" xfId="0" applyFont="1" applyFill="1" applyBorder="1" applyAlignment="1">
      <alignment horizontal="right"/>
    </xf>
    <xf numFmtId="0" fontId="26" fillId="15" borderId="25" xfId="0" applyFont="1" applyFill="1" applyBorder="1" applyAlignment="1">
      <alignment horizontal="center"/>
    </xf>
    <xf numFmtId="0" fontId="26" fillId="15" borderId="0" xfId="0" applyFont="1" applyFill="1"/>
    <xf numFmtId="0" fontId="26" fillId="15" borderId="31" xfId="0" applyFont="1" applyFill="1" applyBorder="1"/>
    <xf numFmtId="0" fontId="26" fillId="15" borderId="32" xfId="0" applyFont="1" applyFill="1" applyBorder="1"/>
    <xf numFmtId="0" fontId="0" fillId="9" borderId="17" xfId="0" applyFill="1" applyBorder="1" applyAlignment="1">
      <alignment horizontal="center"/>
    </xf>
    <xf numFmtId="0" fontId="22" fillId="19" borderId="79" xfId="0" applyFont="1" applyFill="1" applyBorder="1" applyAlignment="1">
      <alignment horizontal="center" vertical="center"/>
    </xf>
    <xf numFmtId="0" fontId="22" fillId="19" borderId="80" xfId="0" applyFont="1" applyFill="1" applyBorder="1" applyAlignment="1">
      <alignment horizontal="center" vertical="center"/>
    </xf>
    <xf numFmtId="0" fontId="28" fillId="7" borderId="75" xfId="0" applyFont="1" applyFill="1" applyBorder="1" applyAlignment="1">
      <alignment horizontal="center"/>
    </xf>
    <xf numFmtId="0" fontId="20" fillId="7" borderId="64" xfId="0" applyFont="1" applyFill="1" applyBorder="1" applyAlignment="1">
      <alignment horizontal="center" vertical="center" wrapText="1"/>
    </xf>
    <xf numFmtId="0" fontId="26" fillId="0" borderId="0" xfId="0" applyFont="1" applyFill="1" applyBorder="1"/>
    <xf numFmtId="0" fontId="0" fillId="9" borderId="44" xfId="0" applyFill="1" applyBorder="1" applyAlignment="1">
      <alignment horizontal="center"/>
    </xf>
    <xf numFmtId="0" fontId="0" fillId="9" borderId="88" xfId="0" applyFill="1" applyBorder="1" applyAlignment="1">
      <alignment horizontal="center"/>
    </xf>
    <xf numFmtId="0" fontId="0" fillId="9" borderId="89" xfId="0" applyFill="1" applyBorder="1" applyAlignment="1">
      <alignment horizontal="center"/>
    </xf>
    <xf numFmtId="0" fontId="37" fillId="0" borderId="0" xfId="0" applyFont="1" applyBorder="1" applyAlignment="1">
      <alignment horizontal="center" vertical="center"/>
    </xf>
    <xf numFmtId="0" fontId="0" fillId="0" borderId="24" xfId="0" applyFill="1" applyBorder="1"/>
    <xf numFmtId="0" fontId="2" fillId="0" borderId="0" xfId="0" applyFont="1" applyFill="1" applyBorder="1"/>
    <xf numFmtId="0" fontId="2" fillId="9" borderId="30" xfId="0" applyFont="1" applyFill="1" applyBorder="1"/>
    <xf numFmtId="0" fontId="0" fillId="9" borderId="25" xfId="0" applyFill="1" applyBorder="1"/>
    <xf numFmtId="0" fontId="0" fillId="0" borderId="93" xfId="0" applyBorder="1"/>
    <xf numFmtId="0" fontId="0" fillId="0" borderId="10" xfId="0" applyBorder="1"/>
    <xf numFmtId="0" fontId="0" fillId="0" borderId="94" xfId="0" applyFill="1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0" fillId="0" borderId="26" xfId="0" applyBorder="1"/>
    <xf numFmtId="0" fontId="0" fillId="0" borderId="28" xfId="0" applyBorder="1"/>
    <xf numFmtId="0" fontId="1" fillId="0" borderId="106" xfId="0" applyFont="1" applyBorder="1"/>
    <xf numFmtId="0" fontId="0" fillId="0" borderId="107" xfId="0" applyFont="1" applyBorder="1" applyAlignment="1">
      <alignment horizontal="left"/>
    </xf>
    <xf numFmtId="165" fontId="38" fillId="3" borderId="107" xfId="0" applyNumberFormat="1" applyFont="1" applyFill="1" applyBorder="1" applyAlignment="1">
      <alignment horizontal="left"/>
    </xf>
    <xf numFmtId="0" fontId="38" fillId="3" borderId="107" xfId="0" applyFont="1" applyFill="1" applyBorder="1" applyAlignment="1">
      <alignment horizontal="left"/>
    </xf>
    <xf numFmtId="0" fontId="1" fillId="0" borderId="108" xfId="0" applyFont="1" applyBorder="1"/>
    <xf numFmtId="0" fontId="38" fillId="3" borderId="109" xfId="0" applyFont="1" applyFill="1" applyBorder="1" applyAlignment="1">
      <alignment horizontal="left"/>
    </xf>
    <xf numFmtId="0" fontId="0" fillId="0" borderId="109" xfId="0" applyFont="1" applyBorder="1" applyAlignment="1">
      <alignment horizontal="left"/>
    </xf>
    <xf numFmtId="165" fontId="38" fillId="3" borderId="109" xfId="0" applyNumberFormat="1" applyFont="1" applyFill="1" applyBorder="1" applyAlignment="1">
      <alignment horizontal="left"/>
    </xf>
    <xf numFmtId="164" fontId="0" fillId="0" borderId="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20" borderId="104" xfId="0" applyFont="1" applyFill="1" applyBorder="1" applyAlignment="1">
      <alignment horizontal="center"/>
    </xf>
    <xf numFmtId="0" fontId="10" fillId="20" borderId="105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7" borderId="0" xfId="0" applyFill="1" applyBorder="1" applyAlignment="1">
      <alignment horizontal="left"/>
    </xf>
    <xf numFmtId="0" fontId="0" fillId="7" borderId="30" xfId="0" applyFill="1" applyBorder="1" applyAlignment="1">
      <alignment horizontal="left"/>
    </xf>
    <xf numFmtId="0" fontId="0" fillId="7" borderId="0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12" fillId="0" borderId="2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0" fillId="0" borderId="101" xfId="0" applyBorder="1" applyAlignment="1">
      <alignment horizontal="center"/>
    </xf>
    <xf numFmtId="0" fontId="0" fillId="0" borderId="102" xfId="0" applyBorder="1" applyAlignment="1">
      <alignment horizontal="center"/>
    </xf>
    <xf numFmtId="0" fontId="0" fillId="0" borderId="10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7" borderId="21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34" fillId="5" borderId="29" xfId="0" applyFont="1" applyFill="1" applyBorder="1" applyAlignment="1">
      <alignment horizontal="center" vertical="center" wrapText="1"/>
    </xf>
    <xf numFmtId="0" fontId="34" fillId="5" borderId="0" xfId="0" applyFont="1" applyFill="1" applyBorder="1" applyAlignment="1">
      <alignment horizontal="center" vertical="center" wrapText="1"/>
    </xf>
    <xf numFmtId="0" fontId="34" fillId="5" borderId="30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wrapText="1"/>
    </xf>
    <xf numFmtId="0" fontId="7" fillId="5" borderId="22" xfId="0" applyFont="1" applyFill="1" applyBorder="1" applyAlignment="1">
      <alignment horizontal="center" wrapText="1"/>
    </xf>
    <xf numFmtId="0" fontId="7" fillId="5" borderId="23" xfId="0" applyFont="1" applyFill="1" applyBorder="1" applyAlignment="1">
      <alignment horizontal="center" wrapText="1"/>
    </xf>
    <xf numFmtId="0" fontId="7" fillId="5" borderId="29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0" fontId="7" fillId="5" borderId="30" xfId="0" applyFont="1" applyFill="1" applyBorder="1" applyAlignment="1">
      <alignment horizont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13" borderId="27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21" fillId="5" borderId="74" xfId="0" applyFont="1" applyFill="1" applyBorder="1" applyAlignment="1">
      <alignment horizontal="center" vertical="center" wrapText="1"/>
    </xf>
    <xf numFmtId="0" fontId="21" fillId="5" borderId="76" xfId="0" applyFont="1" applyFill="1" applyBorder="1" applyAlignment="1">
      <alignment horizontal="center" vertical="center" wrapText="1"/>
    </xf>
    <xf numFmtId="0" fontId="21" fillId="5" borderId="77" xfId="0" applyFont="1" applyFill="1" applyBorder="1" applyAlignment="1">
      <alignment horizontal="center" vertical="center" wrapText="1"/>
    </xf>
    <xf numFmtId="0" fontId="12" fillId="7" borderId="48" xfId="0" applyFont="1" applyFill="1" applyBorder="1" applyAlignment="1">
      <alignment horizontal="center" vertical="center"/>
    </xf>
    <xf numFmtId="0" fontId="12" fillId="7" borderId="35" xfId="0" applyFont="1" applyFill="1" applyBorder="1" applyAlignment="1">
      <alignment horizontal="center" vertical="center"/>
    </xf>
    <xf numFmtId="0" fontId="12" fillId="7" borderId="49" xfId="0" applyFont="1" applyFill="1" applyBorder="1" applyAlignment="1">
      <alignment horizontal="center" vertical="center"/>
    </xf>
    <xf numFmtId="0" fontId="28" fillId="7" borderId="48" xfId="0" applyFont="1" applyFill="1" applyBorder="1" applyAlignment="1">
      <alignment horizontal="center" vertical="center"/>
    </xf>
    <xf numFmtId="0" fontId="28" fillId="7" borderId="35" xfId="0" applyFont="1" applyFill="1" applyBorder="1" applyAlignment="1">
      <alignment horizontal="center" vertical="center"/>
    </xf>
    <xf numFmtId="0" fontId="28" fillId="7" borderId="49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30" xfId="0" applyFont="1" applyFill="1" applyBorder="1" applyAlignment="1">
      <alignment horizontal="center" vertical="center"/>
    </xf>
    <xf numFmtId="166" fontId="0" fillId="13" borderId="29" xfId="0" applyNumberFormat="1" applyFill="1" applyBorder="1" applyAlignment="1">
      <alignment horizontal="center" vertical="center"/>
    </xf>
    <xf numFmtId="166" fontId="0" fillId="13" borderId="0" xfId="0" applyNumberFormat="1" applyFill="1" applyBorder="1" applyAlignment="1">
      <alignment horizontal="center" vertical="center"/>
    </xf>
    <xf numFmtId="166" fontId="0" fillId="13" borderId="30" xfId="0" applyNumberFormat="1" applyFill="1" applyBorder="1" applyAlignment="1">
      <alignment horizontal="center" vertical="center"/>
    </xf>
    <xf numFmtId="166" fontId="0" fillId="13" borderId="24" xfId="0" applyNumberFormat="1" applyFill="1" applyBorder="1" applyAlignment="1">
      <alignment horizontal="center" vertical="center"/>
    </xf>
    <xf numFmtId="166" fontId="0" fillId="13" borderId="17" xfId="0" applyNumberFormat="1" applyFill="1" applyBorder="1" applyAlignment="1">
      <alignment horizontal="center" vertical="center"/>
    </xf>
    <xf numFmtId="166" fontId="0" fillId="13" borderId="25" xfId="0" applyNumberFormat="1" applyFill="1" applyBorder="1" applyAlignment="1">
      <alignment horizontal="center" vertical="center"/>
    </xf>
    <xf numFmtId="0" fontId="1" fillId="13" borderId="21" xfId="0" applyFont="1" applyFill="1" applyBorder="1" applyAlignment="1">
      <alignment horizontal="center" wrapText="1"/>
    </xf>
    <xf numFmtId="0" fontId="1" fillId="13" borderId="22" xfId="0" applyFont="1" applyFill="1" applyBorder="1" applyAlignment="1">
      <alignment horizontal="center" wrapText="1"/>
    </xf>
    <xf numFmtId="0" fontId="1" fillId="13" borderId="23" xfId="0" applyFont="1" applyFill="1" applyBorder="1" applyAlignment="1">
      <alignment horizontal="center" wrapText="1"/>
    </xf>
    <xf numFmtId="0" fontId="1" fillId="13" borderId="29" xfId="0" applyFont="1" applyFill="1" applyBorder="1" applyAlignment="1">
      <alignment horizontal="center" wrapText="1"/>
    </xf>
    <xf numFmtId="0" fontId="1" fillId="13" borderId="0" xfId="0" applyFont="1" applyFill="1" applyBorder="1" applyAlignment="1">
      <alignment horizontal="center" wrapText="1"/>
    </xf>
    <xf numFmtId="0" fontId="1" fillId="13" borderId="30" xfId="0" applyFont="1" applyFill="1" applyBorder="1" applyAlignment="1">
      <alignment horizontal="center" wrapText="1"/>
    </xf>
    <xf numFmtId="0" fontId="0" fillId="13" borderId="24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13" borderId="25" xfId="0" applyFill="1" applyBorder="1" applyAlignment="1">
      <alignment horizontal="center"/>
    </xf>
    <xf numFmtId="0" fontId="21" fillId="18" borderId="17" xfId="0" applyFont="1" applyFill="1" applyBorder="1" applyAlignment="1">
      <alignment horizontal="center"/>
    </xf>
    <xf numFmtId="0" fontId="11" fillId="9" borderId="17" xfId="0" applyFont="1" applyFill="1" applyBorder="1" applyAlignment="1">
      <alignment horizontal="center"/>
    </xf>
    <xf numFmtId="0" fontId="6" fillId="13" borderId="21" xfId="0" applyFont="1" applyFill="1" applyBorder="1" applyAlignment="1">
      <alignment horizontal="left"/>
    </xf>
    <xf numFmtId="0" fontId="5" fillId="13" borderId="22" xfId="0" applyFont="1" applyFill="1" applyBorder="1" applyAlignment="1">
      <alignment horizontal="left"/>
    </xf>
    <xf numFmtId="0" fontId="5" fillId="13" borderId="23" xfId="0" applyFont="1" applyFill="1" applyBorder="1" applyAlignment="1">
      <alignment horizontal="left"/>
    </xf>
    <xf numFmtId="0" fontId="22" fillId="7" borderId="81" xfId="0" applyFont="1" applyFill="1" applyBorder="1" applyAlignment="1">
      <alignment horizontal="center" vertical="center"/>
    </xf>
    <xf numFmtId="0" fontId="22" fillId="7" borderId="82" xfId="0" applyFont="1" applyFill="1" applyBorder="1" applyAlignment="1">
      <alignment horizontal="center" vertical="center"/>
    </xf>
    <xf numFmtId="0" fontId="23" fillId="7" borderId="73" xfId="0" applyFont="1" applyFill="1" applyBorder="1" applyAlignment="1">
      <alignment horizontal="center" vertical="center"/>
    </xf>
    <xf numFmtId="0" fontId="23" fillId="7" borderId="25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0" fillId="7" borderId="45" xfId="0" applyFont="1" applyFill="1" applyBorder="1" applyAlignment="1">
      <alignment horizontal="center" vertical="center" wrapText="1"/>
    </xf>
    <xf numFmtId="0" fontId="20" fillId="7" borderId="46" xfId="0" applyFont="1" applyFill="1" applyBorder="1" applyAlignment="1">
      <alignment horizontal="center" vertical="center" wrapText="1"/>
    </xf>
    <xf numFmtId="0" fontId="20" fillId="7" borderId="47" xfId="0" applyFont="1" applyFill="1" applyBorder="1" applyAlignment="1">
      <alignment horizontal="center" vertical="center" wrapText="1"/>
    </xf>
    <xf numFmtId="0" fontId="20" fillId="7" borderId="48" xfId="0" applyFont="1" applyFill="1" applyBorder="1" applyAlignment="1">
      <alignment horizontal="center" vertical="center" wrapText="1"/>
    </xf>
    <xf numFmtId="0" fontId="20" fillId="7" borderId="35" xfId="0" applyFont="1" applyFill="1" applyBorder="1" applyAlignment="1">
      <alignment horizontal="center" vertical="center" wrapText="1"/>
    </xf>
    <xf numFmtId="0" fontId="20" fillId="7" borderId="49" xfId="0" applyFont="1" applyFill="1" applyBorder="1" applyAlignment="1">
      <alignment horizontal="center" vertical="center" wrapText="1"/>
    </xf>
    <xf numFmtId="0" fontId="28" fillId="7" borderId="48" xfId="0" applyFont="1" applyFill="1" applyBorder="1" applyAlignment="1">
      <alignment horizontal="center"/>
    </xf>
    <xf numFmtId="0" fontId="28" fillId="7" borderId="35" xfId="0" applyFont="1" applyFill="1" applyBorder="1" applyAlignment="1">
      <alignment horizontal="center"/>
    </xf>
    <xf numFmtId="0" fontId="28" fillId="7" borderId="49" xfId="0" applyFont="1" applyFill="1" applyBorder="1" applyAlignment="1">
      <alignment horizontal="center"/>
    </xf>
    <xf numFmtId="0" fontId="27" fillId="7" borderId="48" xfId="0" applyFont="1" applyFill="1" applyBorder="1" applyAlignment="1">
      <alignment horizontal="center" vertical="center" wrapText="1"/>
    </xf>
    <xf numFmtId="0" fontId="27" fillId="7" borderId="35" xfId="0" applyFont="1" applyFill="1" applyBorder="1" applyAlignment="1">
      <alignment horizontal="center" vertical="center" wrapText="1"/>
    </xf>
    <xf numFmtId="0" fontId="27" fillId="7" borderId="49" xfId="0" applyFont="1" applyFill="1" applyBorder="1" applyAlignment="1">
      <alignment horizontal="center" vertical="center" wrapText="1"/>
    </xf>
    <xf numFmtId="0" fontId="12" fillId="7" borderId="54" xfId="0" applyFont="1" applyFill="1" applyBorder="1" applyAlignment="1">
      <alignment horizontal="center"/>
    </xf>
    <xf numFmtId="0" fontId="12" fillId="7" borderId="55" xfId="0" applyFont="1" applyFill="1" applyBorder="1" applyAlignment="1">
      <alignment horizontal="center"/>
    </xf>
    <xf numFmtId="0" fontId="12" fillId="7" borderId="56" xfId="0" applyFont="1" applyFill="1" applyBorder="1" applyAlignment="1">
      <alignment horizontal="center"/>
    </xf>
    <xf numFmtId="0" fontId="12" fillId="0" borderId="45" xfId="0" applyFont="1" applyFill="1" applyBorder="1" applyAlignment="1">
      <alignment horizontal="center" wrapText="1"/>
    </xf>
    <xf numFmtId="0" fontId="12" fillId="0" borderId="46" xfId="0" applyFont="1" applyFill="1" applyBorder="1" applyAlignment="1">
      <alignment horizontal="center" wrapText="1"/>
    </xf>
    <xf numFmtId="0" fontId="12" fillId="0" borderId="47" xfId="0" applyFont="1" applyFill="1" applyBorder="1" applyAlignment="1">
      <alignment horizontal="center" wrapText="1"/>
    </xf>
    <xf numFmtId="0" fontId="12" fillId="5" borderId="48" xfId="0" applyFont="1" applyFill="1" applyBorder="1" applyAlignment="1">
      <alignment horizontal="center" vertical="center"/>
    </xf>
    <xf numFmtId="0" fontId="12" fillId="5" borderId="35" xfId="0" applyFont="1" applyFill="1" applyBorder="1" applyAlignment="1">
      <alignment horizontal="center" vertical="center"/>
    </xf>
    <xf numFmtId="0" fontId="12" fillId="5" borderId="49" xfId="0" applyFont="1" applyFill="1" applyBorder="1" applyAlignment="1">
      <alignment horizontal="center" vertical="center"/>
    </xf>
    <xf numFmtId="0" fontId="20" fillId="19" borderId="48" xfId="0" applyFont="1" applyFill="1" applyBorder="1" applyAlignment="1">
      <alignment horizontal="center" vertical="center" wrapText="1"/>
    </xf>
    <xf numFmtId="0" fontId="20" fillId="19" borderId="35" xfId="0" applyFont="1" applyFill="1" applyBorder="1" applyAlignment="1">
      <alignment horizontal="center" vertical="center" wrapText="1"/>
    </xf>
    <xf numFmtId="0" fontId="20" fillId="19" borderId="49" xfId="0" applyFont="1" applyFill="1" applyBorder="1" applyAlignment="1">
      <alignment horizontal="center" vertical="center" wrapText="1"/>
    </xf>
    <xf numFmtId="0" fontId="12" fillId="8" borderId="54" xfId="0" applyFont="1" applyFill="1" applyBorder="1" applyAlignment="1">
      <alignment horizontal="center" vertical="center"/>
    </xf>
    <xf numFmtId="0" fontId="12" fillId="8" borderId="55" xfId="0" applyFont="1" applyFill="1" applyBorder="1" applyAlignment="1">
      <alignment horizontal="center" vertical="center"/>
    </xf>
    <xf numFmtId="0" fontId="12" fillId="8" borderId="5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wrapText="1"/>
    </xf>
    <xf numFmtId="0" fontId="12" fillId="0" borderId="35" xfId="0" applyFont="1" applyBorder="1" applyAlignment="1">
      <alignment horizontal="center" wrapText="1"/>
    </xf>
    <xf numFmtId="0" fontId="12" fillId="0" borderId="49" xfId="0" applyFont="1" applyBorder="1" applyAlignment="1">
      <alignment horizontal="center" wrapText="1"/>
    </xf>
    <xf numFmtId="0" fontId="20" fillId="7" borderId="45" xfId="0" applyFont="1" applyFill="1" applyBorder="1" applyAlignment="1">
      <alignment horizontal="center" wrapText="1"/>
    </xf>
    <xf numFmtId="0" fontId="20" fillId="7" borderId="46" xfId="0" applyFont="1" applyFill="1" applyBorder="1" applyAlignment="1">
      <alignment horizontal="center" wrapText="1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20" fillId="7" borderId="50" xfId="0" applyFont="1" applyFill="1" applyBorder="1" applyAlignment="1">
      <alignment horizontal="center" vertical="center" wrapText="1"/>
    </xf>
    <xf numFmtId="0" fontId="20" fillId="7" borderId="43" xfId="0" applyFont="1" applyFill="1" applyBorder="1" applyAlignment="1">
      <alignment horizontal="center" vertical="center" wrapText="1"/>
    </xf>
    <xf numFmtId="0" fontId="20" fillId="7" borderId="51" xfId="0" applyFont="1" applyFill="1" applyBorder="1" applyAlignment="1">
      <alignment horizontal="center" vertical="center" wrapText="1"/>
    </xf>
    <xf numFmtId="0" fontId="20" fillId="7" borderId="52" xfId="0" applyFont="1" applyFill="1" applyBorder="1" applyAlignment="1">
      <alignment horizontal="center" vertical="center" wrapText="1"/>
    </xf>
    <xf numFmtId="0" fontId="20" fillId="7" borderId="41" xfId="0" applyFont="1" applyFill="1" applyBorder="1" applyAlignment="1">
      <alignment horizontal="center" vertical="center" wrapText="1"/>
    </xf>
    <xf numFmtId="0" fontId="20" fillId="7" borderId="53" xfId="0" applyFont="1" applyFill="1" applyBorder="1" applyAlignment="1">
      <alignment horizontal="center" vertical="center" wrapText="1"/>
    </xf>
    <xf numFmtId="0" fontId="11" fillId="7" borderId="54" xfId="0" applyFont="1" applyFill="1" applyBorder="1" applyAlignment="1">
      <alignment horizontal="center" vertical="center"/>
    </xf>
    <xf numFmtId="0" fontId="11" fillId="7" borderId="55" xfId="0" applyFont="1" applyFill="1" applyBorder="1" applyAlignment="1">
      <alignment horizontal="center" vertical="center"/>
    </xf>
    <xf numFmtId="0" fontId="11" fillId="7" borderId="56" xfId="0" applyFont="1" applyFill="1" applyBorder="1" applyAlignment="1">
      <alignment horizontal="center" vertical="center"/>
    </xf>
    <xf numFmtId="0" fontId="12" fillId="7" borderId="54" xfId="0" applyFont="1" applyFill="1" applyBorder="1" applyAlignment="1">
      <alignment horizontal="center" vertical="center"/>
    </xf>
    <xf numFmtId="0" fontId="12" fillId="7" borderId="55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1" fillId="7" borderId="9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25" fillId="5" borderId="26" xfId="0" applyFont="1" applyFill="1" applyBorder="1" applyAlignment="1">
      <alignment horizontal="center" vertical="center" wrapText="1"/>
    </xf>
    <xf numFmtId="0" fontId="25" fillId="5" borderId="27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/>
    </xf>
    <xf numFmtId="0" fontId="7" fillId="13" borderId="24" xfId="0" applyFont="1" applyFill="1" applyBorder="1" applyAlignment="1">
      <alignment horizontal="left"/>
    </xf>
    <xf numFmtId="0" fontId="7" fillId="13" borderId="17" xfId="0" applyFont="1" applyFill="1" applyBorder="1" applyAlignment="1">
      <alignment horizontal="left"/>
    </xf>
    <xf numFmtId="0" fontId="7" fillId="13" borderId="25" xfId="0" applyFont="1" applyFill="1" applyBorder="1" applyAlignment="1">
      <alignment horizontal="left"/>
    </xf>
    <xf numFmtId="0" fontId="11" fillId="11" borderId="87" xfId="0" applyFont="1" applyFill="1" applyBorder="1" applyAlignment="1">
      <alignment horizontal="center" vertical="center" wrapText="1"/>
    </xf>
    <xf numFmtId="0" fontId="11" fillId="11" borderId="23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0" fillId="9" borderId="35" xfId="0" applyFill="1" applyBorder="1" applyAlignment="1">
      <alignment horizontal="center"/>
    </xf>
    <xf numFmtId="0" fontId="0" fillId="9" borderId="36" xfId="0" applyFill="1" applyBorder="1" applyAlignment="1">
      <alignment horizontal="center"/>
    </xf>
    <xf numFmtId="0" fontId="0" fillId="9" borderId="59" xfId="0" applyFill="1" applyBorder="1" applyAlignment="1">
      <alignment horizontal="center"/>
    </xf>
    <xf numFmtId="0" fontId="0" fillId="9" borderId="60" xfId="0" applyFill="1" applyBorder="1" applyAlignment="1">
      <alignment horizontal="center"/>
    </xf>
    <xf numFmtId="0" fontId="12" fillId="7" borderId="66" xfId="0" applyFont="1" applyFill="1" applyBorder="1" applyAlignment="1">
      <alignment horizontal="center" vertical="center" wrapText="1"/>
    </xf>
    <xf numFmtId="0" fontId="12" fillId="7" borderId="67" xfId="0" applyFont="1" applyFill="1" applyBorder="1" applyAlignment="1">
      <alignment horizontal="center" vertical="center" wrapText="1"/>
    </xf>
    <xf numFmtId="0" fontId="12" fillId="7" borderId="68" xfId="0" applyFont="1" applyFill="1" applyBorder="1" applyAlignment="1">
      <alignment horizontal="center" vertical="center" wrapText="1"/>
    </xf>
    <xf numFmtId="0" fontId="12" fillId="7" borderId="59" xfId="0" applyFont="1" applyFill="1" applyBorder="1" applyAlignment="1">
      <alignment horizontal="center" vertical="center" wrapText="1"/>
    </xf>
    <xf numFmtId="0" fontId="12" fillId="7" borderId="70" xfId="0" applyFont="1" applyFill="1" applyBorder="1" applyAlignment="1">
      <alignment horizontal="center" vertical="center" wrapText="1"/>
    </xf>
    <xf numFmtId="0" fontId="12" fillId="7" borderId="71" xfId="0" applyFont="1" applyFill="1" applyBorder="1" applyAlignment="1">
      <alignment horizontal="center" vertical="center" wrapText="1"/>
    </xf>
    <xf numFmtId="0" fontId="12" fillId="7" borderId="62" xfId="0" applyFont="1" applyFill="1" applyBorder="1" applyAlignment="1">
      <alignment horizontal="center" vertical="center" wrapText="1"/>
    </xf>
    <xf numFmtId="0" fontId="12" fillId="7" borderId="69" xfId="0" applyFont="1" applyFill="1" applyBorder="1" applyAlignment="1">
      <alignment horizontal="center" vertical="center" wrapText="1"/>
    </xf>
    <xf numFmtId="0" fontId="12" fillId="7" borderId="7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1" fillId="16" borderId="17" xfId="0" applyFont="1" applyFill="1" applyBorder="1" applyAlignment="1">
      <alignment horizontal="center"/>
    </xf>
    <xf numFmtId="0" fontId="6" fillId="13" borderId="21" xfId="0" applyFont="1" applyFill="1" applyBorder="1" applyAlignment="1">
      <alignment horizontal="center"/>
    </xf>
    <xf numFmtId="0" fontId="5" fillId="13" borderId="22" xfId="0" applyFont="1" applyFill="1" applyBorder="1" applyAlignment="1">
      <alignment horizontal="center"/>
    </xf>
    <xf numFmtId="0" fontId="5" fillId="13" borderId="23" xfId="0" applyFont="1" applyFill="1" applyBorder="1" applyAlignment="1">
      <alignment horizontal="center"/>
    </xf>
    <xf numFmtId="0" fontId="30" fillId="15" borderId="21" xfId="0" applyFont="1" applyFill="1" applyBorder="1" applyAlignment="1">
      <alignment horizontal="center" vertical="center"/>
    </xf>
    <xf numFmtId="0" fontId="30" fillId="15" borderId="22" xfId="0" applyFont="1" applyFill="1" applyBorder="1" applyAlignment="1">
      <alignment horizontal="center" vertical="center"/>
    </xf>
    <xf numFmtId="0" fontId="30" fillId="15" borderId="23" xfId="0" applyFont="1" applyFill="1" applyBorder="1" applyAlignment="1">
      <alignment horizontal="center" vertical="center"/>
    </xf>
    <xf numFmtId="0" fontId="30" fillId="15" borderId="29" xfId="0" applyFont="1" applyFill="1" applyBorder="1" applyAlignment="1">
      <alignment horizontal="center" vertical="center"/>
    </xf>
    <xf numFmtId="0" fontId="30" fillId="15" borderId="0" xfId="0" applyFont="1" applyFill="1" applyBorder="1" applyAlignment="1">
      <alignment horizontal="center" vertical="center"/>
    </xf>
    <xf numFmtId="0" fontId="30" fillId="15" borderId="3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21" fillId="15" borderId="17" xfId="0" applyFont="1" applyFill="1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" fillId="12" borderId="31" xfId="0" applyFont="1" applyFill="1" applyBorder="1" applyAlignment="1">
      <alignment horizontal="center"/>
    </xf>
    <xf numFmtId="0" fontId="1" fillId="12" borderId="33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11" borderId="0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10" fillId="5" borderId="33" xfId="0" applyFont="1" applyFill="1" applyBorder="1" applyAlignment="1">
      <alignment horizontal="center"/>
    </xf>
    <xf numFmtId="0" fontId="10" fillId="9" borderId="33" xfId="0" applyFont="1" applyFill="1" applyBorder="1" applyAlignment="1">
      <alignment horizontal="center"/>
    </xf>
    <xf numFmtId="0" fontId="10" fillId="6" borderId="33" xfId="0" applyFont="1" applyFill="1" applyBorder="1" applyAlignment="1">
      <alignment horizontal="center"/>
    </xf>
    <xf numFmtId="0" fontId="11" fillId="9" borderId="31" xfId="0" applyFont="1" applyFill="1" applyBorder="1" applyAlignment="1">
      <alignment horizontal="center"/>
    </xf>
    <xf numFmtId="0" fontId="11" fillId="9" borderId="33" xfId="0" applyFont="1" applyFill="1" applyBorder="1" applyAlignment="1">
      <alignment horizontal="center"/>
    </xf>
    <xf numFmtId="0" fontId="11" fillId="9" borderId="32" xfId="0" applyFont="1" applyFill="1" applyBorder="1" applyAlignment="1">
      <alignment horizontal="center"/>
    </xf>
    <xf numFmtId="0" fontId="11" fillId="6" borderId="31" xfId="0" applyFont="1" applyFill="1" applyBorder="1" applyAlignment="1">
      <alignment horizontal="center"/>
    </xf>
    <xf numFmtId="0" fontId="11" fillId="6" borderId="33" xfId="0" applyFont="1" applyFill="1" applyBorder="1" applyAlignment="1">
      <alignment horizontal="center"/>
    </xf>
    <xf numFmtId="0" fontId="11" fillId="6" borderId="32" xfId="0" applyFont="1" applyFill="1" applyBorder="1" applyAlignment="1">
      <alignment horizontal="center"/>
    </xf>
    <xf numFmtId="0" fontId="1" fillId="12" borderId="31" xfId="0" applyFont="1" applyFill="1" applyBorder="1" applyAlignment="1">
      <alignment horizontal="left"/>
    </xf>
    <xf numFmtId="0" fontId="1" fillId="12" borderId="40" xfId="0" applyFont="1" applyFill="1" applyBorder="1" applyAlignment="1">
      <alignment horizontal="left"/>
    </xf>
    <xf numFmtId="0" fontId="0" fillId="9" borderId="41" xfId="0" applyFill="1" applyBorder="1" applyAlignment="1">
      <alignment horizontal="center"/>
    </xf>
    <xf numFmtId="0" fontId="0" fillId="9" borderId="42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1" borderId="29" xfId="0" applyFill="1" applyBorder="1" applyAlignment="1">
      <alignment horizontal="center"/>
    </xf>
    <xf numFmtId="0" fontId="20" fillId="7" borderId="45" xfId="0" applyFont="1" applyFill="1" applyBorder="1" applyAlignment="1">
      <alignment horizontal="center" vertical="center"/>
    </xf>
    <xf numFmtId="0" fontId="20" fillId="7" borderId="46" xfId="0" applyFont="1" applyFill="1" applyBorder="1" applyAlignment="1">
      <alignment horizontal="center" vertical="center"/>
    </xf>
    <xf numFmtId="0" fontId="20" fillId="7" borderId="47" xfId="0" applyFont="1" applyFill="1" applyBorder="1" applyAlignment="1">
      <alignment horizontal="center" vertical="center"/>
    </xf>
    <xf numFmtId="0" fontId="20" fillId="7" borderId="48" xfId="0" applyFont="1" applyFill="1" applyBorder="1" applyAlignment="1">
      <alignment horizontal="center" vertical="center"/>
    </xf>
    <xf numFmtId="0" fontId="20" fillId="7" borderId="35" xfId="0" applyFont="1" applyFill="1" applyBorder="1" applyAlignment="1">
      <alignment horizontal="center" vertical="center"/>
    </xf>
    <xf numFmtId="0" fontId="20" fillId="7" borderId="49" xfId="0" applyFont="1" applyFill="1" applyBorder="1" applyAlignment="1">
      <alignment horizontal="center" vertical="center"/>
    </xf>
    <xf numFmtId="0" fontId="12" fillId="7" borderId="56" xfId="0" applyFont="1" applyFill="1" applyBorder="1" applyAlignment="1">
      <alignment horizontal="center" vertical="center"/>
    </xf>
    <xf numFmtId="0" fontId="20" fillId="5" borderId="50" xfId="0" applyFont="1" applyFill="1" applyBorder="1" applyAlignment="1">
      <alignment horizontal="center" vertical="center" wrapText="1"/>
    </xf>
    <xf numFmtId="0" fontId="20" fillId="5" borderId="43" xfId="0" applyFont="1" applyFill="1" applyBorder="1" applyAlignment="1">
      <alignment horizontal="center" vertical="center" wrapText="1"/>
    </xf>
    <xf numFmtId="0" fontId="20" fillId="5" borderId="51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20" fillId="5" borderId="0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20" fillId="5" borderId="52" xfId="0" applyFont="1" applyFill="1" applyBorder="1" applyAlignment="1">
      <alignment horizontal="center" vertical="center" wrapText="1"/>
    </xf>
    <xf numFmtId="0" fontId="20" fillId="5" borderId="41" xfId="0" applyFont="1" applyFill="1" applyBorder="1" applyAlignment="1">
      <alignment horizontal="center" vertical="center" wrapText="1"/>
    </xf>
    <xf numFmtId="0" fontId="20" fillId="5" borderId="53" xfId="0" applyFont="1" applyFill="1" applyBorder="1" applyAlignment="1">
      <alignment horizontal="center" vertical="center" wrapText="1"/>
    </xf>
    <xf numFmtId="0" fontId="20" fillId="5" borderId="37" xfId="0" applyFont="1" applyFill="1" applyBorder="1" applyAlignment="1">
      <alignment horizontal="center" vertical="center" wrapText="1"/>
    </xf>
    <xf numFmtId="0" fontId="20" fillId="5" borderId="57" xfId="0" applyFont="1" applyFill="1" applyBorder="1" applyAlignment="1">
      <alignment horizontal="center" vertical="center" wrapText="1"/>
    </xf>
    <xf numFmtId="0" fontId="20" fillId="5" borderId="58" xfId="0" applyFont="1" applyFill="1" applyBorder="1" applyAlignment="1">
      <alignment horizontal="center" vertical="center" wrapText="1"/>
    </xf>
    <xf numFmtId="0" fontId="20" fillId="5" borderId="48" xfId="0" applyFont="1" applyFill="1" applyBorder="1" applyAlignment="1">
      <alignment horizontal="center" vertical="center" wrapText="1"/>
    </xf>
    <xf numFmtId="0" fontId="20" fillId="5" borderId="35" xfId="0" applyFont="1" applyFill="1" applyBorder="1" applyAlignment="1">
      <alignment horizontal="center" vertical="center" wrapText="1"/>
    </xf>
    <xf numFmtId="0" fontId="20" fillId="5" borderId="49" xfId="0" applyFont="1" applyFill="1" applyBorder="1" applyAlignment="1">
      <alignment horizontal="center" vertical="center" wrapText="1"/>
    </xf>
    <xf numFmtId="0" fontId="20" fillId="5" borderId="45" xfId="0" applyFont="1" applyFill="1" applyBorder="1" applyAlignment="1">
      <alignment horizontal="center" vertical="center" wrapText="1"/>
    </xf>
    <xf numFmtId="0" fontId="20" fillId="5" borderId="46" xfId="0" applyFont="1" applyFill="1" applyBorder="1" applyAlignment="1">
      <alignment horizontal="center" vertical="center" wrapText="1"/>
    </xf>
    <xf numFmtId="0" fontId="20" fillId="5" borderId="47" xfId="0" applyFont="1" applyFill="1" applyBorder="1" applyAlignment="1">
      <alignment horizontal="center" vertical="center" wrapText="1"/>
    </xf>
    <xf numFmtId="0" fontId="15" fillId="11" borderId="4" xfId="0" applyFont="1" applyFill="1" applyBorder="1" applyAlignment="1">
      <alignment horizontal="center"/>
    </xf>
    <xf numFmtId="0" fontId="15" fillId="11" borderId="85" xfId="0" applyFont="1" applyFill="1" applyBorder="1" applyAlignment="1">
      <alignment horizontal="center"/>
    </xf>
    <xf numFmtId="0" fontId="10" fillId="11" borderId="83" xfId="0" applyFont="1" applyFill="1" applyBorder="1" applyAlignment="1">
      <alignment horizontal="center" wrapText="1"/>
    </xf>
    <xf numFmtId="0" fontId="10" fillId="11" borderId="84" xfId="0" applyFont="1" applyFill="1" applyBorder="1" applyAlignment="1">
      <alignment horizontal="center" wrapText="1"/>
    </xf>
    <xf numFmtId="0" fontId="32" fillId="19" borderId="29" xfId="0" applyFont="1" applyFill="1" applyBorder="1" applyAlignment="1">
      <alignment horizontal="center" vertical="center"/>
    </xf>
    <xf numFmtId="0" fontId="32" fillId="19" borderId="30" xfId="0" applyFont="1" applyFill="1" applyBorder="1" applyAlignment="1">
      <alignment horizontal="center" vertical="center"/>
    </xf>
    <xf numFmtId="0" fontId="32" fillId="19" borderId="0" xfId="0" applyFont="1" applyFill="1" applyBorder="1" applyAlignment="1">
      <alignment horizontal="center" vertical="center"/>
    </xf>
    <xf numFmtId="0" fontId="10" fillId="11" borderId="86" xfId="0" applyFont="1" applyFill="1" applyBorder="1" applyAlignment="1">
      <alignment horizontal="center"/>
    </xf>
    <xf numFmtId="0" fontId="10" fillId="11" borderId="30" xfId="0" applyFont="1" applyFill="1" applyBorder="1" applyAlignment="1">
      <alignment horizontal="center"/>
    </xf>
    <xf numFmtId="0" fontId="10" fillId="8" borderId="29" xfId="0" applyFont="1" applyFill="1" applyBorder="1" applyAlignment="1">
      <alignment horizontal="center" vertical="center"/>
    </xf>
    <xf numFmtId="0" fontId="10" fillId="8" borderId="30" xfId="0" applyFont="1" applyFill="1" applyBorder="1" applyAlignment="1">
      <alignment horizontal="center" vertical="center"/>
    </xf>
    <xf numFmtId="0" fontId="11" fillId="13" borderId="21" xfId="0" applyFont="1" applyFill="1" applyBorder="1" applyAlignment="1">
      <alignment horizontal="center"/>
    </xf>
    <xf numFmtId="0" fontId="3" fillId="17" borderId="21" xfId="0" applyFont="1" applyFill="1" applyBorder="1" applyAlignment="1">
      <alignment horizontal="center" vertical="center"/>
    </xf>
    <xf numFmtId="0" fontId="3" fillId="17" borderId="22" xfId="0" applyFont="1" applyFill="1" applyBorder="1" applyAlignment="1">
      <alignment horizontal="center" vertical="center"/>
    </xf>
    <xf numFmtId="0" fontId="3" fillId="17" borderId="23" xfId="0" applyFont="1" applyFill="1" applyBorder="1" applyAlignment="1">
      <alignment horizontal="center" vertical="center"/>
    </xf>
    <xf numFmtId="0" fontId="3" fillId="17" borderId="29" xfId="0" applyFont="1" applyFill="1" applyBorder="1" applyAlignment="1">
      <alignment horizontal="center" vertical="center"/>
    </xf>
    <xf numFmtId="0" fontId="3" fillId="17" borderId="0" xfId="0" applyFont="1" applyFill="1" applyBorder="1" applyAlignment="1">
      <alignment horizontal="center" vertical="center"/>
    </xf>
    <xf numFmtId="0" fontId="3" fillId="17" borderId="30" xfId="0" applyFont="1" applyFill="1" applyBorder="1" applyAlignment="1">
      <alignment horizontal="center" vertical="center"/>
    </xf>
    <xf numFmtId="0" fontId="11" fillId="17" borderId="17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left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9" borderId="23" xfId="0" applyFont="1" applyFill="1" applyBorder="1" applyAlignment="1">
      <alignment horizontal="center" vertical="center"/>
    </xf>
    <xf numFmtId="0" fontId="1" fillId="9" borderId="29" xfId="0" applyFont="1" applyFill="1" applyBorder="1" applyAlignment="1">
      <alignment horizontal="center" vertical="center"/>
    </xf>
    <xf numFmtId="0" fontId="1" fillId="9" borderId="30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/>
    </xf>
    <xf numFmtId="0" fontId="1" fillId="9" borderId="25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4" fillId="0" borderId="30" xfId="0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center" vertical="center" wrapText="1"/>
    </xf>
    <xf numFmtId="0" fontId="20" fillId="7" borderId="61" xfId="0" applyFont="1" applyFill="1" applyBorder="1" applyAlignment="1">
      <alignment horizontal="center" vertical="center" wrapText="1"/>
    </xf>
    <xf numFmtId="0" fontId="20" fillId="7" borderId="44" xfId="0" applyFont="1" applyFill="1" applyBorder="1" applyAlignment="1">
      <alignment horizontal="center" vertical="center" wrapText="1"/>
    </xf>
    <xf numFmtId="0" fontId="20" fillId="7" borderId="62" xfId="0" applyFont="1" applyFill="1" applyBorder="1" applyAlignment="1">
      <alignment horizontal="center" vertical="center" wrapText="1"/>
    </xf>
    <xf numFmtId="0" fontId="20" fillId="7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Weather cell</c:v>
          </c:tx>
          <c:spPr>
            <a:ln w="25400"/>
          </c:spPr>
          <c:marker>
            <c:symbol val="circle"/>
            <c:size val="2"/>
            <c:spPr>
              <a:ln w="6350">
                <a:solidFill>
                  <a:schemeClr val="accent1">
                    <a:shade val="95000"/>
                    <a:satMod val="105000"/>
                  </a:schemeClr>
                </a:solidFill>
              </a:ln>
            </c:spPr>
          </c:marker>
          <c:xVal>
            <c:numRef>
              <c:f>'θ ϵ (90,180)'!$AE$8:$AE$368</c:f>
              <c:numCache>
                <c:formatCode>General</c:formatCode>
                <c:ptCount val="361"/>
                <c:pt idx="0">
                  <c:v>65</c:v>
                </c:pt>
                <c:pt idx="1">
                  <c:v>64.990100185165431</c:v>
                </c:pt>
                <c:pt idx="2">
                  <c:v>64.96040375624122</c:v>
                </c:pt>
                <c:pt idx="3">
                  <c:v>64.910919759047303</c:v>
                </c:pt>
                <c:pt idx="4">
                  <c:v>64.841663266888574</c:v>
                </c:pt>
                <c:pt idx="5">
                  <c:v>64.752655375963457</c:v>
                </c:pt>
                <c:pt idx="6">
                  <c:v>64.64392319893777</c:v>
                </c:pt>
                <c:pt idx="7">
                  <c:v>64.515499856685935</c:v>
                </c:pt>
                <c:pt idx="8">
                  <c:v>64.367424468202074</c:v>
                </c:pt>
                <c:pt idx="9">
                  <c:v>64.199742138683959</c:v>
                </c:pt>
                <c:pt idx="10">
                  <c:v>64.012503945793526</c:v>
                </c:pt>
                <c:pt idx="11">
                  <c:v>63.805766924098158</c:v>
                </c:pt>
                <c:pt idx="12">
                  <c:v>63.57959404769737</c:v>
                </c:pt>
                <c:pt idx="13">
                  <c:v>63.334054211040289</c:v>
                </c:pt>
                <c:pt idx="14">
                  <c:v>63.069222207939774</c:v>
                </c:pt>
                <c:pt idx="15">
                  <c:v>62.785178708789438</c:v>
                </c:pt>
                <c:pt idx="16">
                  <c:v>62.482010235990728</c:v>
                </c:pt>
                <c:pt idx="17">
                  <c:v>62.1598091375973</c:v>
                </c:pt>
                <c:pt idx="18">
                  <c:v>61.81867355918498</c:v>
                </c:pt>
                <c:pt idx="19">
                  <c:v>61.458707413955594</c:v>
                </c:pt>
                <c:pt idx="20">
                  <c:v>61.080020351084045</c:v>
                </c:pt>
                <c:pt idx="21">
                  <c:v>60.682727722318113</c:v>
                </c:pt>
                <c:pt idx="22">
                  <c:v>60.26695054684118</c:v>
                </c:pt>
                <c:pt idx="23">
                  <c:v>59.832815474408626</c:v>
                </c:pt>
                <c:pt idx="24">
                  <c:v>59.380454746769054</c:v>
                </c:pt>
                <c:pt idx="25">
                  <c:v>58.910006157382249</c:v>
                </c:pt>
                <c:pt idx="26">
                  <c:v>58.421613009445856</c:v>
                </c:pt>
                <c:pt idx="27">
                  <c:v>57.915424072243916</c:v>
                </c:pt>
                <c:pt idx="28">
                  <c:v>57.391593535830253</c:v>
                </c:pt>
                <c:pt idx="29">
                  <c:v>56.850280964060723</c:v>
                </c:pt>
                <c:pt idx="30">
                  <c:v>56.291651245988518</c:v>
                </c:pt>
                <c:pt idx="31">
                  <c:v>55.715874545637298</c:v>
                </c:pt>
                <c:pt idx="32">
                  <c:v>55.123126250167687</c:v>
                </c:pt>
                <c:pt idx="33">
                  <c:v>54.51358691645256</c:v>
                </c:pt>
                <c:pt idx="34">
                  <c:v>53.887442216077709</c:v>
                </c:pt>
                <c:pt idx="35">
                  <c:v>53.244882878784466</c:v>
                </c:pt>
                <c:pt idx="36">
                  <c:v>52.586104634371587</c:v>
                </c:pt>
                <c:pt idx="37">
                  <c:v>51.911308153074032</c:v>
                </c:pt>
                <c:pt idx="38">
                  <c:v>51.220698984436929</c:v>
                </c:pt>
                <c:pt idx="39">
                  <c:v>50.514487494703111</c:v>
                </c:pt>
                <c:pt idx="40">
                  <c:v>49.792888802733572</c:v>
                </c:pt>
                <c:pt idx="41">
                  <c:v>49.056122714480189</c:v>
                </c:pt>
                <c:pt idx="42">
                  <c:v>48.304413656030626</c:v>
                </c:pt>
                <c:pt idx="43">
                  <c:v>47.537990605246087</c:v>
                </c:pt>
                <c:pt idx="44">
                  <c:v>46.757087022012328</c:v>
                </c:pt>
                <c:pt idx="45">
                  <c:v>45.961940777125591</c:v>
                </c:pt>
                <c:pt idx="46">
                  <c:v>45.152794079834827</c:v>
                </c:pt>
                <c:pt idx="47">
                  <c:v>44.329893404062403</c:v>
                </c:pt>
                <c:pt idx="48">
                  <c:v>43.493489413325783</c:v>
                </c:pt>
                <c:pt idx="49">
                  <c:v>42.643836884382971</c:v>
                </c:pt>
                <c:pt idx="50">
                  <c:v>41.781194629625055</c:v>
                </c:pt>
                <c:pt idx="51">
                  <c:v>40.905825418239438</c:v>
                </c:pt>
                <c:pt idx="52">
                  <c:v>40.01799589616779</c:v>
                </c:pt>
                <c:pt idx="53">
                  <c:v>39.117976504883146</c:v>
                </c:pt>
                <c:pt idx="54">
                  <c:v>38.206041399010751</c:v>
                </c:pt>
                <c:pt idx="55">
                  <c:v>37.282468362818001</c:v>
                </c:pt>
                <c:pt idx="56">
                  <c:v>36.34753872559854</c:v>
                </c:pt>
                <c:pt idx="57">
                  <c:v>35.401537275976764</c:v>
                </c:pt>
                <c:pt idx="58">
                  <c:v>34.444752175158321</c:v>
                </c:pt>
                <c:pt idx="59">
                  <c:v>33.477474869153532</c:v>
                </c:pt>
                <c:pt idx="60">
                  <c:v>32.500000000000007</c:v>
                </c:pt>
                <c:pt idx="61">
                  <c:v>31.512625316011913</c:v>
                </c:pt>
                <c:pt idx="62">
                  <c:v>30.515651581082906</c:v>
                </c:pt>
                <c:pt idx="63">
                  <c:v>29.509382483070542</c:v>
                </c:pt>
                <c:pt idx="64">
                  <c:v>28.494124541290034</c:v>
                </c:pt>
                <c:pt idx="65">
                  <c:v>27.470187013145463</c:v>
                </c:pt>
                <c:pt idx="66">
                  <c:v>26.437881799927013</c:v>
                </c:pt>
                <c:pt idx="67">
                  <c:v>25.397523351802807</c:v>
                </c:pt>
                <c:pt idx="68">
                  <c:v>24.349428572034277</c:v>
                </c:pt>
                <c:pt idx="69">
                  <c:v>23.293916720444525</c:v>
                </c:pt>
                <c:pt idx="70">
                  <c:v>22.231309316168474</c:v>
                </c:pt>
                <c:pt idx="71">
                  <c:v>21.161930039715187</c:v>
                </c:pt>
                <c:pt idx="72">
                  <c:v>20.086104634371583</c:v>
                </c:pt>
                <c:pt idx="73">
                  <c:v>19.00416080697789</c:v>
                </c:pt>
                <c:pt idx="74">
                  <c:v>17.916428128104947</c:v>
                </c:pt>
                <c:pt idx="75">
                  <c:v>16.823237931663847</c:v>
                </c:pt>
                <c:pt idx="76">
                  <c:v>15.724923213978414</c:v>
                </c:pt>
                <c:pt idx="77">
                  <c:v>14.62181853235122</c:v>
                </c:pt>
                <c:pt idx="78">
                  <c:v>13.514259903154365</c:v>
                </c:pt>
                <c:pt idx="79">
                  <c:v>12.402584699475419</c:v>
                </c:pt>
                <c:pt idx="80">
                  <c:v>11.287131548350477</c:v>
                </c:pt>
                <c:pt idx="81">
                  <c:v>10.16824022761501</c:v>
                </c:pt>
                <c:pt idx="82">
                  <c:v>9.0462515624042705</c:v>
                </c:pt>
                <c:pt idx="83">
                  <c:v>7.9215073213345866</c:v>
                </c:pt>
                <c:pt idx="84">
                  <c:v>6.794350112397475</c:v>
                </c:pt>
                <c:pt idx="85">
                  <c:v>5.665123278597779</c:v>
                </c:pt>
                <c:pt idx="86">
                  <c:v>4.5341707933681548</c:v>
                </c:pt>
                <c:pt idx="87">
                  <c:v>3.401837155791358</c:v>
                </c:pt>
                <c:pt idx="88">
                  <c:v>2.2684672856625703</c:v>
                </c:pt>
                <c:pt idx="89">
                  <c:v>1.1344064184234195</c:v>
                </c:pt>
                <c:pt idx="90">
                  <c:v>3.981732478453015E-15</c:v>
                </c:pt>
                <c:pt idx="91">
                  <c:v>-1.1344064184234259</c:v>
                </c:pt>
                <c:pt idx="92">
                  <c:v>-2.2684672856625476</c:v>
                </c:pt>
                <c:pt idx="93">
                  <c:v>-3.4018371557913354</c:v>
                </c:pt>
                <c:pt idx="94">
                  <c:v>-4.5341707933681468</c:v>
                </c:pt>
                <c:pt idx="95">
                  <c:v>-5.6651232785977852</c:v>
                </c:pt>
                <c:pt idx="96">
                  <c:v>-6.794350112397467</c:v>
                </c:pt>
                <c:pt idx="97">
                  <c:v>-7.9215073213345786</c:v>
                </c:pt>
                <c:pt idx="98">
                  <c:v>-9.0462515624042474</c:v>
                </c:pt>
                <c:pt idx="99">
                  <c:v>-10.168240227615017</c:v>
                </c:pt>
                <c:pt idx="100">
                  <c:v>-11.28713154835047</c:v>
                </c:pt>
                <c:pt idx="101">
                  <c:v>-12.402584699475412</c:v>
                </c:pt>
                <c:pt idx="102">
                  <c:v>-13.514259903154343</c:v>
                </c:pt>
                <c:pt idx="103">
                  <c:v>-14.621818532351213</c:v>
                </c:pt>
                <c:pt idx="104">
                  <c:v>-15.724923213978405</c:v>
                </c:pt>
                <c:pt idx="105">
                  <c:v>-16.823237931663854</c:v>
                </c:pt>
                <c:pt idx="106">
                  <c:v>-17.91642812810494</c:v>
                </c:pt>
                <c:pt idx="107">
                  <c:v>-19.004160806977882</c:v>
                </c:pt>
                <c:pt idx="108">
                  <c:v>-20.086104634371576</c:v>
                </c:pt>
                <c:pt idx="109">
                  <c:v>-21.161930039715166</c:v>
                </c:pt>
                <c:pt idx="110">
                  <c:v>-22.231309316168467</c:v>
                </c:pt>
                <c:pt idx="111">
                  <c:v>-23.293916720444518</c:v>
                </c:pt>
                <c:pt idx="112">
                  <c:v>-24.349428572034284</c:v>
                </c:pt>
                <c:pt idx="113">
                  <c:v>-25.397523351802786</c:v>
                </c:pt>
                <c:pt idx="114">
                  <c:v>-26.437881799927002</c:v>
                </c:pt>
                <c:pt idx="115">
                  <c:v>-27.470187013145456</c:v>
                </c:pt>
                <c:pt idx="116">
                  <c:v>-28.494124541290038</c:v>
                </c:pt>
                <c:pt idx="117">
                  <c:v>-29.509382483070535</c:v>
                </c:pt>
                <c:pt idx="118">
                  <c:v>-30.515651581082885</c:v>
                </c:pt>
                <c:pt idx="119">
                  <c:v>-31.512625316011906</c:v>
                </c:pt>
                <c:pt idx="120">
                  <c:v>-32.499999999999986</c:v>
                </c:pt>
                <c:pt idx="121">
                  <c:v>-33.477474869153525</c:v>
                </c:pt>
                <c:pt idx="122">
                  <c:v>-34.444752175158314</c:v>
                </c:pt>
                <c:pt idx="123">
                  <c:v>-35.401537275976757</c:v>
                </c:pt>
                <c:pt idx="124">
                  <c:v>-36.347538725598532</c:v>
                </c:pt>
                <c:pt idx="125">
                  <c:v>-37.28246836281798</c:v>
                </c:pt>
                <c:pt idx="126">
                  <c:v>-38.206041399010743</c:v>
                </c:pt>
                <c:pt idx="127">
                  <c:v>-39.117976504883146</c:v>
                </c:pt>
                <c:pt idx="128">
                  <c:v>-40.01799589616779</c:v>
                </c:pt>
                <c:pt idx="129">
                  <c:v>-40.905825418239424</c:v>
                </c:pt>
                <c:pt idx="130">
                  <c:v>-41.781194629625055</c:v>
                </c:pt>
                <c:pt idx="131">
                  <c:v>-42.643836884382985</c:v>
                </c:pt>
                <c:pt idx="132">
                  <c:v>-43.493489413325783</c:v>
                </c:pt>
                <c:pt idx="133">
                  <c:v>-44.329893404062396</c:v>
                </c:pt>
                <c:pt idx="134">
                  <c:v>-45.152794079834806</c:v>
                </c:pt>
                <c:pt idx="135">
                  <c:v>-45.961940777125584</c:v>
                </c:pt>
                <c:pt idx="136">
                  <c:v>-46.757087022012328</c:v>
                </c:pt>
                <c:pt idx="137">
                  <c:v>-47.53799060524608</c:v>
                </c:pt>
                <c:pt idx="138">
                  <c:v>-48.304413656030611</c:v>
                </c:pt>
                <c:pt idx="139">
                  <c:v>-49.056122714480182</c:v>
                </c:pt>
                <c:pt idx="140">
                  <c:v>-49.792888802733565</c:v>
                </c:pt>
                <c:pt idx="141">
                  <c:v>-50.514487494703097</c:v>
                </c:pt>
                <c:pt idx="142">
                  <c:v>-51.220698984436922</c:v>
                </c:pt>
                <c:pt idx="143">
                  <c:v>-51.911308153074039</c:v>
                </c:pt>
                <c:pt idx="144">
                  <c:v>-52.58610463437158</c:v>
                </c:pt>
                <c:pt idx="145">
                  <c:v>-53.244882878784452</c:v>
                </c:pt>
                <c:pt idx="146">
                  <c:v>-53.887442216077709</c:v>
                </c:pt>
                <c:pt idx="147">
                  <c:v>-54.513586916452567</c:v>
                </c:pt>
                <c:pt idx="148">
                  <c:v>-55.123126250167687</c:v>
                </c:pt>
                <c:pt idx="149">
                  <c:v>-55.715874545637291</c:v>
                </c:pt>
                <c:pt idx="150">
                  <c:v>-56.291651245988518</c:v>
                </c:pt>
                <c:pt idx="151">
                  <c:v>-56.850280964060723</c:v>
                </c:pt>
                <c:pt idx="152">
                  <c:v>-57.391593535830239</c:v>
                </c:pt>
                <c:pt idx="153">
                  <c:v>-57.915424072243908</c:v>
                </c:pt>
                <c:pt idx="154">
                  <c:v>-58.421613009445856</c:v>
                </c:pt>
                <c:pt idx="155">
                  <c:v>-58.910006157382249</c:v>
                </c:pt>
                <c:pt idx="156">
                  <c:v>-59.380454746769047</c:v>
                </c:pt>
                <c:pt idx="157">
                  <c:v>-59.832815474408612</c:v>
                </c:pt>
                <c:pt idx="158">
                  <c:v>-60.266950546841173</c:v>
                </c:pt>
                <c:pt idx="159">
                  <c:v>-60.682727722318113</c:v>
                </c:pt>
                <c:pt idx="160">
                  <c:v>-61.080020351084038</c:v>
                </c:pt>
                <c:pt idx="161">
                  <c:v>-61.458707413955587</c:v>
                </c:pt>
                <c:pt idx="162">
                  <c:v>-61.81867355918498</c:v>
                </c:pt>
                <c:pt idx="163">
                  <c:v>-62.1598091375973</c:v>
                </c:pt>
                <c:pt idx="164">
                  <c:v>-62.482010235990714</c:v>
                </c:pt>
                <c:pt idx="165">
                  <c:v>-62.785178708789431</c:v>
                </c:pt>
                <c:pt idx="166">
                  <c:v>-63.069222207939774</c:v>
                </c:pt>
                <c:pt idx="167">
                  <c:v>-63.334054211040289</c:v>
                </c:pt>
                <c:pt idx="168">
                  <c:v>-63.57959404769737</c:v>
                </c:pt>
                <c:pt idx="169">
                  <c:v>-63.805766924098158</c:v>
                </c:pt>
                <c:pt idx="170">
                  <c:v>-64.012503945793526</c:v>
                </c:pt>
                <c:pt idx="171">
                  <c:v>-64.199742138683945</c:v>
                </c:pt>
                <c:pt idx="172">
                  <c:v>-64.36742446820206</c:v>
                </c:pt>
                <c:pt idx="173">
                  <c:v>-64.515499856685935</c:v>
                </c:pt>
                <c:pt idx="174">
                  <c:v>-64.64392319893777</c:v>
                </c:pt>
                <c:pt idx="175">
                  <c:v>-64.752655375963457</c:v>
                </c:pt>
                <c:pt idx="176">
                  <c:v>-64.841663266888574</c:v>
                </c:pt>
                <c:pt idx="177">
                  <c:v>-64.910919759047303</c:v>
                </c:pt>
                <c:pt idx="178">
                  <c:v>-64.96040375624122</c:v>
                </c:pt>
                <c:pt idx="179">
                  <c:v>-64.990100185165431</c:v>
                </c:pt>
                <c:pt idx="180">
                  <c:v>-65</c:v>
                </c:pt>
                <c:pt idx="181">
                  <c:v>-64.990100185165431</c:v>
                </c:pt>
                <c:pt idx="182">
                  <c:v>-64.96040375624122</c:v>
                </c:pt>
                <c:pt idx="183">
                  <c:v>-64.910919759047303</c:v>
                </c:pt>
                <c:pt idx="184">
                  <c:v>-64.841663266888574</c:v>
                </c:pt>
                <c:pt idx="185">
                  <c:v>-64.752655375963457</c:v>
                </c:pt>
                <c:pt idx="186">
                  <c:v>-64.64392319893777</c:v>
                </c:pt>
                <c:pt idx="187">
                  <c:v>-64.515499856685935</c:v>
                </c:pt>
                <c:pt idx="188">
                  <c:v>-64.36742446820206</c:v>
                </c:pt>
                <c:pt idx="189">
                  <c:v>-64.199742138683959</c:v>
                </c:pt>
                <c:pt idx="190">
                  <c:v>-64.012503945793526</c:v>
                </c:pt>
                <c:pt idx="191">
                  <c:v>-63.805766924098158</c:v>
                </c:pt>
                <c:pt idx="192">
                  <c:v>-63.57959404769737</c:v>
                </c:pt>
                <c:pt idx="193">
                  <c:v>-63.334054211040289</c:v>
                </c:pt>
                <c:pt idx="194">
                  <c:v>-63.069222207939774</c:v>
                </c:pt>
                <c:pt idx="195">
                  <c:v>-62.785178708789445</c:v>
                </c:pt>
                <c:pt idx="196">
                  <c:v>-62.482010235990728</c:v>
                </c:pt>
                <c:pt idx="197">
                  <c:v>-62.159809137597307</c:v>
                </c:pt>
                <c:pt idx="198">
                  <c:v>-61.81867355918498</c:v>
                </c:pt>
                <c:pt idx="199">
                  <c:v>-61.458707413955587</c:v>
                </c:pt>
                <c:pt idx="200">
                  <c:v>-61.080020351084045</c:v>
                </c:pt>
                <c:pt idx="201">
                  <c:v>-60.682727722318113</c:v>
                </c:pt>
                <c:pt idx="202">
                  <c:v>-60.26695054684118</c:v>
                </c:pt>
                <c:pt idx="203">
                  <c:v>-59.832815474408626</c:v>
                </c:pt>
                <c:pt idx="204">
                  <c:v>-59.380454746769068</c:v>
                </c:pt>
                <c:pt idx="205">
                  <c:v>-58.910006157382256</c:v>
                </c:pt>
                <c:pt idx="206">
                  <c:v>-58.421613009445863</c:v>
                </c:pt>
                <c:pt idx="207">
                  <c:v>-57.91542407224393</c:v>
                </c:pt>
                <c:pt idx="208">
                  <c:v>-57.391593535830246</c:v>
                </c:pt>
                <c:pt idx="209">
                  <c:v>-56.85028096406073</c:v>
                </c:pt>
                <c:pt idx="210">
                  <c:v>-56.291651245988511</c:v>
                </c:pt>
                <c:pt idx="211">
                  <c:v>-55.715874545637298</c:v>
                </c:pt>
                <c:pt idx="212">
                  <c:v>-55.123126250167694</c:v>
                </c:pt>
                <c:pt idx="213">
                  <c:v>-54.51358691645256</c:v>
                </c:pt>
                <c:pt idx="214">
                  <c:v>-53.887442216077723</c:v>
                </c:pt>
                <c:pt idx="215">
                  <c:v>-53.24488287878448</c:v>
                </c:pt>
                <c:pt idx="216">
                  <c:v>-52.586104634371594</c:v>
                </c:pt>
                <c:pt idx="217">
                  <c:v>-51.911308153074046</c:v>
                </c:pt>
                <c:pt idx="218">
                  <c:v>-51.220698984436943</c:v>
                </c:pt>
                <c:pt idx="219">
                  <c:v>-50.514487494703104</c:v>
                </c:pt>
                <c:pt idx="220">
                  <c:v>-49.792888802733572</c:v>
                </c:pt>
                <c:pt idx="221">
                  <c:v>-49.056122714480175</c:v>
                </c:pt>
                <c:pt idx="222">
                  <c:v>-48.304413656030626</c:v>
                </c:pt>
                <c:pt idx="223">
                  <c:v>-47.537990605246087</c:v>
                </c:pt>
                <c:pt idx="224">
                  <c:v>-46.757087022012321</c:v>
                </c:pt>
                <c:pt idx="225">
                  <c:v>-45.961940777125598</c:v>
                </c:pt>
                <c:pt idx="226">
                  <c:v>-45.152794079834841</c:v>
                </c:pt>
                <c:pt idx="227">
                  <c:v>-44.329893404062432</c:v>
                </c:pt>
                <c:pt idx="228">
                  <c:v>-43.493489413325797</c:v>
                </c:pt>
                <c:pt idx="229">
                  <c:v>-42.643836884382992</c:v>
                </c:pt>
                <c:pt idx="230">
                  <c:v>-41.781194629625062</c:v>
                </c:pt>
                <c:pt idx="231">
                  <c:v>-40.905825418239417</c:v>
                </c:pt>
                <c:pt idx="232">
                  <c:v>-40.017995896167776</c:v>
                </c:pt>
                <c:pt idx="233">
                  <c:v>-39.117976504883138</c:v>
                </c:pt>
                <c:pt idx="234">
                  <c:v>-38.206041399010758</c:v>
                </c:pt>
                <c:pt idx="235">
                  <c:v>-37.282468362818015</c:v>
                </c:pt>
                <c:pt idx="236">
                  <c:v>-36.347538725598568</c:v>
                </c:pt>
                <c:pt idx="237">
                  <c:v>-35.40153727597675</c:v>
                </c:pt>
                <c:pt idx="238">
                  <c:v>-34.444752175158328</c:v>
                </c:pt>
                <c:pt idx="239">
                  <c:v>-33.477474869153539</c:v>
                </c:pt>
                <c:pt idx="240">
                  <c:v>-32.500000000000028</c:v>
                </c:pt>
                <c:pt idx="241">
                  <c:v>-31.512625316011896</c:v>
                </c:pt>
                <c:pt idx="242">
                  <c:v>-30.515651581082899</c:v>
                </c:pt>
                <c:pt idx="243">
                  <c:v>-29.509382483070549</c:v>
                </c:pt>
                <c:pt idx="244">
                  <c:v>-28.494124541290052</c:v>
                </c:pt>
                <c:pt idx="245">
                  <c:v>-27.470187013145495</c:v>
                </c:pt>
                <c:pt idx="246">
                  <c:v>-26.437881799927005</c:v>
                </c:pt>
                <c:pt idx="247">
                  <c:v>-25.3975233518028</c:v>
                </c:pt>
                <c:pt idx="248">
                  <c:v>-24.349428572034299</c:v>
                </c:pt>
                <c:pt idx="249">
                  <c:v>-23.293916720444546</c:v>
                </c:pt>
                <c:pt idx="250">
                  <c:v>-22.23130931616851</c:v>
                </c:pt>
                <c:pt idx="251">
                  <c:v>-21.16193003971518</c:v>
                </c:pt>
                <c:pt idx="252">
                  <c:v>-20.086104634371591</c:v>
                </c:pt>
                <c:pt idx="253">
                  <c:v>-19.004160806977911</c:v>
                </c:pt>
                <c:pt idx="254">
                  <c:v>-17.916428128104929</c:v>
                </c:pt>
                <c:pt idx="255">
                  <c:v>-16.82323793166384</c:v>
                </c:pt>
                <c:pt idx="256">
                  <c:v>-15.724923213978405</c:v>
                </c:pt>
                <c:pt idx="257">
                  <c:v>-14.621818532351242</c:v>
                </c:pt>
                <c:pt idx="258">
                  <c:v>-13.514259903154386</c:v>
                </c:pt>
                <c:pt idx="259">
                  <c:v>-12.402584699475456</c:v>
                </c:pt>
                <c:pt idx="260">
                  <c:v>-11.287131548350471</c:v>
                </c:pt>
                <c:pt idx="261">
                  <c:v>-10.168240227615017</c:v>
                </c:pt>
                <c:pt idx="262">
                  <c:v>-9.0462515624042208</c:v>
                </c:pt>
                <c:pt idx="263">
                  <c:v>-7.9215073213345661</c:v>
                </c:pt>
                <c:pt idx="264">
                  <c:v>-6.7943501123974688</c:v>
                </c:pt>
                <c:pt idx="265">
                  <c:v>-5.6651232785977861</c:v>
                </c:pt>
                <c:pt idx="266">
                  <c:v>-4.5341707933681628</c:v>
                </c:pt>
                <c:pt idx="267">
                  <c:v>-3.4018371557913798</c:v>
                </c:pt>
                <c:pt idx="268">
                  <c:v>-2.2684672856626071</c:v>
                </c:pt>
                <c:pt idx="269">
                  <c:v>-1.1344064184234273</c:v>
                </c:pt>
                <c:pt idx="270">
                  <c:v>-1.1945197435359045E-14</c:v>
                </c:pt>
                <c:pt idx="271">
                  <c:v>1.1344064184234035</c:v>
                </c:pt>
                <c:pt idx="272">
                  <c:v>2.2684672856625832</c:v>
                </c:pt>
                <c:pt idx="273">
                  <c:v>3.4018371557913563</c:v>
                </c:pt>
                <c:pt idx="274">
                  <c:v>4.5341707933681397</c:v>
                </c:pt>
                <c:pt idx="275">
                  <c:v>5.665123278597763</c:v>
                </c:pt>
                <c:pt idx="276">
                  <c:v>6.7943501123974439</c:v>
                </c:pt>
                <c:pt idx="277">
                  <c:v>7.9215073213345999</c:v>
                </c:pt>
                <c:pt idx="278">
                  <c:v>9.0462515624042545</c:v>
                </c:pt>
                <c:pt idx="279">
                  <c:v>10.168240227614994</c:v>
                </c:pt>
                <c:pt idx="280">
                  <c:v>11.287131548350448</c:v>
                </c:pt>
                <c:pt idx="281">
                  <c:v>12.402584699475376</c:v>
                </c:pt>
                <c:pt idx="282">
                  <c:v>13.514259903154306</c:v>
                </c:pt>
                <c:pt idx="283">
                  <c:v>14.62181853235122</c:v>
                </c:pt>
                <c:pt idx="284">
                  <c:v>15.724923213978384</c:v>
                </c:pt>
                <c:pt idx="285">
                  <c:v>16.823237931663872</c:v>
                </c:pt>
                <c:pt idx="286">
                  <c:v>17.916428128104961</c:v>
                </c:pt>
                <c:pt idx="287">
                  <c:v>19.004160806977886</c:v>
                </c:pt>
                <c:pt idx="288">
                  <c:v>20.086104634371569</c:v>
                </c:pt>
                <c:pt idx="289">
                  <c:v>21.161930039715159</c:v>
                </c:pt>
                <c:pt idx="290">
                  <c:v>22.231309316168431</c:v>
                </c:pt>
                <c:pt idx="291">
                  <c:v>23.293916720444471</c:v>
                </c:pt>
                <c:pt idx="292">
                  <c:v>24.349428572034277</c:v>
                </c:pt>
                <c:pt idx="293">
                  <c:v>25.397523351802779</c:v>
                </c:pt>
                <c:pt idx="294">
                  <c:v>26.437881799927034</c:v>
                </c:pt>
                <c:pt idx="295">
                  <c:v>27.470187013145473</c:v>
                </c:pt>
                <c:pt idx="296">
                  <c:v>28.494124541290031</c:v>
                </c:pt>
                <c:pt idx="297">
                  <c:v>29.509382483070532</c:v>
                </c:pt>
                <c:pt idx="298">
                  <c:v>30.515651581082878</c:v>
                </c:pt>
                <c:pt idx="299">
                  <c:v>31.512625316011874</c:v>
                </c:pt>
                <c:pt idx="300">
                  <c:v>32.500000000000007</c:v>
                </c:pt>
                <c:pt idx="301">
                  <c:v>33.477474869153518</c:v>
                </c:pt>
                <c:pt idx="302">
                  <c:v>34.444752175158307</c:v>
                </c:pt>
                <c:pt idx="303">
                  <c:v>35.401537275976729</c:v>
                </c:pt>
                <c:pt idx="304">
                  <c:v>36.347538725598504</c:v>
                </c:pt>
                <c:pt idx="305">
                  <c:v>37.282468362817994</c:v>
                </c:pt>
                <c:pt idx="306">
                  <c:v>38.206041399010736</c:v>
                </c:pt>
                <c:pt idx="307">
                  <c:v>39.117976504883117</c:v>
                </c:pt>
                <c:pt idx="308">
                  <c:v>40.017995896167804</c:v>
                </c:pt>
                <c:pt idx="309">
                  <c:v>40.905825418239438</c:v>
                </c:pt>
                <c:pt idx="310">
                  <c:v>41.781194629625048</c:v>
                </c:pt>
                <c:pt idx="311">
                  <c:v>42.643836884382956</c:v>
                </c:pt>
                <c:pt idx="312">
                  <c:v>43.493489413325754</c:v>
                </c:pt>
                <c:pt idx="313">
                  <c:v>44.329893404062375</c:v>
                </c:pt>
                <c:pt idx="314">
                  <c:v>45.152794079834777</c:v>
                </c:pt>
                <c:pt idx="315">
                  <c:v>45.961940777125577</c:v>
                </c:pt>
                <c:pt idx="316">
                  <c:v>46.757087022012307</c:v>
                </c:pt>
                <c:pt idx="317">
                  <c:v>47.537990605246094</c:v>
                </c:pt>
                <c:pt idx="318">
                  <c:v>48.304413656030626</c:v>
                </c:pt>
                <c:pt idx="319">
                  <c:v>49.056122714480175</c:v>
                </c:pt>
                <c:pt idx="320">
                  <c:v>49.792888802733557</c:v>
                </c:pt>
                <c:pt idx="321">
                  <c:v>50.51448749470309</c:v>
                </c:pt>
                <c:pt idx="322">
                  <c:v>51.220698984436901</c:v>
                </c:pt>
                <c:pt idx="323">
                  <c:v>51.911308153074032</c:v>
                </c:pt>
                <c:pt idx="324">
                  <c:v>52.58610463437158</c:v>
                </c:pt>
                <c:pt idx="325">
                  <c:v>53.244882878784452</c:v>
                </c:pt>
                <c:pt idx="326">
                  <c:v>53.887442216077694</c:v>
                </c:pt>
                <c:pt idx="327">
                  <c:v>54.51358691645256</c:v>
                </c:pt>
                <c:pt idx="328">
                  <c:v>55.123126250167651</c:v>
                </c:pt>
                <c:pt idx="329">
                  <c:v>55.715874545637284</c:v>
                </c:pt>
                <c:pt idx="330">
                  <c:v>56.291651245988497</c:v>
                </c:pt>
                <c:pt idx="331">
                  <c:v>56.85028096406073</c:v>
                </c:pt>
                <c:pt idx="332">
                  <c:v>57.391593535830246</c:v>
                </c:pt>
                <c:pt idx="333">
                  <c:v>57.915424072243908</c:v>
                </c:pt>
                <c:pt idx="334">
                  <c:v>58.421613009445863</c:v>
                </c:pt>
                <c:pt idx="335">
                  <c:v>58.910006157382234</c:v>
                </c:pt>
                <c:pt idx="336">
                  <c:v>59.380454746769061</c:v>
                </c:pt>
                <c:pt idx="337">
                  <c:v>59.832815474408598</c:v>
                </c:pt>
                <c:pt idx="338">
                  <c:v>60.266950546841173</c:v>
                </c:pt>
                <c:pt idx="339">
                  <c:v>60.682727722318099</c:v>
                </c:pt>
                <c:pt idx="340">
                  <c:v>61.080020351084045</c:v>
                </c:pt>
                <c:pt idx="341">
                  <c:v>61.458707413955572</c:v>
                </c:pt>
                <c:pt idx="342">
                  <c:v>61.81867355918498</c:v>
                </c:pt>
                <c:pt idx="343">
                  <c:v>62.159809137597321</c:v>
                </c:pt>
                <c:pt idx="344">
                  <c:v>62.482010235990714</c:v>
                </c:pt>
                <c:pt idx="345">
                  <c:v>62.785178708789438</c:v>
                </c:pt>
                <c:pt idx="346">
                  <c:v>63.069222207939774</c:v>
                </c:pt>
                <c:pt idx="347">
                  <c:v>63.334054211040282</c:v>
                </c:pt>
                <c:pt idx="348">
                  <c:v>63.579594047697363</c:v>
                </c:pt>
                <c:pt idx="349">
                  <c:v>63.805766924098158</c:v>
                </c:pt>
                <c:pt idx="350">
                  <c:v>64.012503945793512</c:v>
                </c:pt>
                <c:pt idx="351">
                  <c:v>64.199742138683945</c:v>
                </c:pt>
                <c:pt idx="352">
                  <c:v>64.36742446820206</c:v>
                </c:pt>
                <c:pt idx="353">
                  <c:v>64.515499856685935</c:v>
                </c:pt>
                <c:pt idx="354">
                  <c:v>64.64392319893777</c:v>
                </c:pt>
                <c:pt idx="355">
                  <c:v>64.752655375963457</c:v>
                </c:pt>
                <c:pt idx="356">
                  <c:v>64.841663266888574</c:v>
                </c:pt>
                <c:pt idx="357">
                  <c:v>64.910919759047303</c:v>
                </c:pt>
                <c:pt idx="358">
                  <c:v>64.96040375624122</c:v>
                </c:pt>
                <c:pt idx="359">
                  <c:v>64.990100185165431</c:v>
                </c:pt>
                <c:pt idx="360">
                  <c:v>65</c:v>
                </c:pt>
              </c:numCache>
            </c:numRef>
          </c:xVal>
          <c:yVal>
            <c:numRef>
              <c:f>'θ ϵ (90,180)'!$AF$8:$AF$368</c:f>
              <c:numCache>
                <c:formatCode>General</c:formatCode>
                <c:ptCount val="361"/>
                <c:pt idx="0">
                  <c:v>0</c:v>
                </c:pt>
                <c:pt idx="1">
                  <c:v>1.1344064184234282</c:v>
                </c:pt>
                <c:pt idx="2">
                  <c:v>2.2684672856625632</c:v>
                </c:pt>
                <c:pt idx="3">
                  <c:v>3.4018371557913487</c:v>
                </c:pt>
                <c:pt idx="4">
                  <c:v>4.534170793368145</c:v>
                </c:pt>
                <c:pt idx="5">
                  <c:v>5.6651232785977808</c:v>
                </c:pt>
                <c:pt idx="6">
                  <c:v>6.794350112397475</c:v>
                </c:pt>
                <c:pt idx="7">
                  <c:v>7.9215073213345857</c:v>
                </c:pt>
                <c:pt idx="8">
                  <c:v>9.0462515624042528</c:v>
                </c:pt>
                <c:pt idx="9">
                  <c:v>10.168240227615007</c:v>
                </c:pt>
                <c:pt idx="10">
                  <c:v>11.287131548350471</c:v>
                </c:pt>
                <c:pt idx="11">
                  <c:v>12.402584699475412</c:v>
                </c:pt>
                <c:pt idx="12">
                  <c:v>13.514259903154356</c:v>
                </c:pt>
                <c:pt idx="13">
                  <c:v>14.621818532351226</c:v>
                </c:pt>
                <c:pt idx="14">
                  <c:v>15.724923213978402</c:v>
                </c:pt>
                <c:pt idx="15">
                  <c:v>16.823237931663847</c:v>
                </c:pt>
                <c:pt idx="16">
                  <c:v>17.916428128104947</c:v>
                </c:pt>
                <c:pt idx="17">
                  <c:v>19.00416080697789</c:v>
                </c:pt>
                <c:pt idx="18">
                  <c:v>20.08610463437158</c:v>
                </c:pt>
                <c:pt idx="19">
                  <c:v>21.16193003971518</c:v>
                </c:pt>
                <c:pt idx="20">
                  <c:v>22.231309316168467</c:v>
                </c:pt>
                <c:pt idx="21">
                  <c:v>23.293916720444518</c:v>
                </c:pt>
                <c:pt idx="22">
                  <c:v>24.349428572034281</c:v>
                </c:pt>
                <c:pt idx="23">
                  <c:v>25.397523351802793</c:v>
                </c:pt>
                <c:pt idx="24">
                  <c:v>26.437881799927009</c:v>
                </c:pt>
                <c:pt idx="25">
                  <c:v>27.470187013145463</c:v>
                </c:pt>
                <c:pt idx="26">
                  <c:v>28.494124541290031</c:v>
                </c:pt>
                <c:pt idx="27">
                  <c:v>29.509382483070539</c:v>
                </c:pt>
                <c:pt idx="28">
                  <c:v>30.515651581082903</c:v>
                </c:pt>
                <c:pt idx="29">
                  <c:v>31.51262531601191</c:v>
                </c:pt>
                <c:pt idx="30">
                  <c:v>32.499999999999993</c:v>
                </c:pt>
                <c:pt idx="31">
                  <c:v>33.477474869153518</c:v>
                </c:pt>
                <c:pt idx="32">
                  <c:v>34.444752175158321</c:v>
                </c:pt>
                <c:pt idx="33">
                  <c:v>35.401537275976757</c:v>
                </c:pt>
                <c:pt idx="34">
                  <c:v>36.347538725598547</c:v>
                </c:pt>
                <c:pt idx="35">
                  <c:v>37.282468362817994</c:v>
                </c:pt>
                <c:pt idx="36">
                  <c:v>38.206041399010751</c:v>
                </c:pt>
                <c:pt idx="37">
                  <c:v>39.117976504883138</c:v>
                </c:pt>
                <c:pt idx="38">
                  <c:v>40.017995896167783</c:v>
                </c:pt>
                <c:pt idx="39">
                  <c:v>40.905825418239431</c:v>
                </c:pt>
                <c:pt idx="40">
                  <c:v>41.781194629625048</c:v>
                </c:pt>
                <c:pt idx="41">
                  <c:v>42.643836884382964</c:v>
                </c:pt>
                <c:pt idx="42">
                  <c:v>43.493489413325783</c:v>
                </c:pt>
                <c:pt idx="43">
                  <c:v>44.329893404062403</c:v>
                </c:pt>
                <c:pt idx="44">
                  <c:v>45.15279407983482</c:v>
                </c:pt>
                <c:pt idx="45">
                  <c:v>45.961940777125584</c:v>
                </c:pt>
                <c:pt idx="46">
                  <c:v>46.757087022012321</c:v>
                </c:pt>
                <c:pt idx="47">
                  <c:v>47.53799060524608</c:v>
                </c:pt>
                <c:pt idx="48">
                  <c:v>48.304413656030619</c:v>
                </c:pt>
                <c:pt idx="49">
                  <c:v>49.056122714480182</c:v>
                </c:pt>
                <c:pt idx="50">
                  <c:v>49.792888802733572</c:v>
                </c:pt>
                <c:pt idx="51">
                  <c:v>50.514487494703104</c:v>
                </c:pt>
                <c:pt idx="52">
                  <c:v>51.220698984436929</c:v>
                </c:pt>
                <c:pt idx="53">
                  <c:v>51.911308153074032</c:v>
                </c:pt>
                <c:pt idx="54">
                  <c:v>52.586104634371587</c:v>
                </c:pt>
                <c:pt idx="55">
                  <c:v>53.244882878784466</c:v>
                </c:pt>
                <c:pt idx="56">
                  <c:v>53.887442216077716</c:v>
                </c:pt>
                <c:pt idx="57">
                  <c:v>54.513586916452553</c:v>
                </c:pt>
                <c:pt idx="58">
                  <c:v>55.123126250167687</c:v>
                </c:pt>
                <c:pt idx="59">
                  <c:v>55.715874545637291</c:v>
                </c:pt>
                <c:pt idx="60">
                  <c:v>56.291651245988511</c:v>
                </c:pt>
                <c:pt idx="61">
                  <c:v>56.850280964060723</c:v>
                </c:pt>
                <c:pt idx="62">
                  <c:v>57.391593535830246</c:v>
                </c:pt>
                <c:pt idx="63">
                  <c:v>57.915424072243908</c:v>
                </c:pt>
                <c:pt idx="64">
                  <c:v>58.421613009445856</c:v>
                </c:pt>
                <c:pt idx="65">
                  <c:v>58.910006157382249</c:v>
                </c:pt>
                <c:pt idx="66">
                  <c:v>59.380454746769054</c:v>
                </c:pt>
                <c:pt idx="67">
                  <c:v>59.832815474408619</c:v>
                </c:pt>
                <c:pt idx="68">
                  <c:v>60.26695054684118</c:v>
                </c:pt>
                <c:pt idx="69">
                  <c:v>60.682727722318113</c:v>
                </c:pt>
                <c:pt idx="70">
                  <c:v>61.080020351084038</c:v>
                </c:pt>
                <c:pt idx="71">
                  <c:v>61.458707413955587</c:v>
                </c:pt>
                <c:pt idx="72">
                  <c:v>61.81867355918498</c:v>
                </c:pt>
                <c:pt idx="73">
                  <c:v>62.1598091375973</c:v>
                </c:pt>
                <c:pt idx="74">
                  <c:v>62.482010235990728</c:v>
                </c:pt>
                <c:pt idx="75">
                  <c:v>62.785178708789438</c:v>
                </c:pt>
                <c:pt idx="76">
                  <c:v>63.069222207939774</c:v>
                </c:pt>
                <c:pt idx="77">
                  <c:v>63.334054211040289</c:v>
                </c:pt>
                <c:pt idx="78">
                  <c:v>63.579594047697363</c:v>
                </c:pt>
                <c:pt idx="79">
                  <c:v>63.805766924098158</c:v>
                </c:pt>
                <c:pt idx="80">
                  <c:v>64.012503945793526</c:v>
                </c:pt>
                <c:pt idx="81">
                  <c:v>64.199742138683959</c:v>
                </c:pt>
                <c:pt idx="82">
                  <c:v>64.36742446820206</c:v>
                </c:pt>
                <c:pt idx="83">
                  <c:v>64.515499856685935</c:v>
                </c:pt>
                <c:pt idx="84">
                  <c:v>64.64392319893777</c:v>
                </c:pt>
                <c:pt idx="85">
                  <c:v>64.752655375963457</c:v>
                </c:pt>
                <c:pt idx="86">
                  <c:v>64.841663266888574</c:v>
                </c:pt>
                <c:pt idx="87">
                  <c:v>64.910919759047303</c:v>
                </c:pt>
                <c:pt idx="88">
                  <c:v>64.96040375624122</c:v>
                </c:pt>
                <c:pt idx="89">
                  <c:v>64.990100185165431</c:v>
                </c:pt>
                <c:pt idx="90">
                  <c:v>65</c:v>
                </c:pt>
                <c:pt idx="91">
                  <c:v>64.990100185165431</c:v>
                </c:pt>
                <c:pt idx="92">
                  <c:v>64.96040375624122</c:v>
                </c:pt>
                <c:pt idx="93">
                  <c:v>64.910919759047303</c:v>
                </c:pt>
                <c:pt idx="94">
                  <c:v>64.841663266888574</c:v>
                </c:pt>
                <c:pt idx="95">
                  <c:v>64.752655375963457</c:v>
                </c:pt>
                <c:pt idx="96">
                  <c:v>64.64392319893777</c:v>
                </c:pt>
                <c:pt idx="97">
                  <c:v>64.515499856685935</c:v>
                </c:pt>
                <c:pt idx="98">
                  <c:v>64.367424468202074</c:v>
                </c:pt>
                <c:pt idx="99">
                  <c:v>64.199742138683945</c:v>
                </c:pt>
                <c:pt idx="100">
                  <c:v>64.012503945793526</c:v>
                </c:pt>
                <c:pt idx="101">
                  <c:v>63.805766924098158</c:v>
                </c:pt>
                <c:pt idx="102">
                  <c:v>63.57959404769737</c:v>
                </c:pt>
                <c:pt idx="103">
                  <c:v>63.334054211040289</c:v>
                </c:pt>
                <c:pt idx="104">
                  <c:v>63.069222207939774</c:v>
                </c:pt>
                <c:pt idx="105">
                  <c:v>62.785178708789438</c:v>
                </c:pt>
                <c:pt idx="106">
                  <c:v>62.482010235990728</c:v>
                </c:pt>
                <c:pt idx="107">
                  <c:v>62.159809137597307</c:v>
                </c:pt>
                <c:pt idx="108">
                  <c:v>61.818673559184987</c:v>
                </c:pt>
                <c:pt idx="109">
                  <c:v>61.458707413955594</c:v>
                </c:pt>
                <c:pt idx="110">
                  <c:v>61.080020351084045</c:v>
                </c:pt>
                <c:pt idx="111">
                  <c:v>60.682727722318113</c:v>
                </c:pt>
                <c:pt idx="112">
                  <c:v>60.26695054684118</c:v>
                </c:pt>
                <c:pt idx="113">
                  <c:v>59.832815474408626</c:v>
                </c:pt>
                <c:pt idx="114">
                  <c:v>59.380454746769061</c:v>
                </c:pt>
                <c:pt idx="115">
                  <c:v>58.910006157382256</c:v>
                </c:pt>
                <c:pt idx="116">
                  <c:v>58.421613009445849</c:v>
                </c:pt>
                <c:pt idx="117">
                  <c:v>57.915424072243916</c:v>
                </c:pt>
                <c:pt idx="118">
                  <c:v>57.39159353583026</c:v>
                </c:pt>
                <c:pt idx="119">
                  <c:v>56.85028096406073</c:v>
                </c:pt>
                <c:pt idx="120">
                  <c:v>56.291651245988518</c:v>
                </c:pt>
                <c:pt idx="121">
                  <c:v>55.715874545637298</c:v>
                </c:pt>
                <c:pt idx="122">
                  <c:v>55.123126250167694</c:v>
                </c:pt>
                <c:pt idx="123">
                  <c:v>54.513586916452553</c:v>
                </c:pt>
                <c:pt idx="124">
                  <c:v>53.887442216077716</c:v>
                </c:pt>
                <c:pt idx="125">
                  <c:v>53.24488287878448</c:v>
                </c:pt>
                <c:pt idx="126">
                  <c:v>52.586104634371587</c:v>
                </c:pt>
                <c:pt idx="127">
                  <c:v>51.911308153074025</c:v>
                </c:pt>
                <c:pt idx="128">
                  <c:v>51.220698984436929</c:v>
                </c:pt>
                <c:pt idx="129">
                  <c:v>50.514487494703118</c:v>
                </c:pt>
                <c:pt idx="130">
                  <c:v>49.792888802733572</c:v>
                </c:pt>
                <c:pt idx="131">
                  <c:v>49.056122714480168</c:v>
                </c:pt>
                <c:pt idx="132">
                  <c:v>48.304413656030626</c:v>
                </c:pt>
                <c:pt idx="133">
                  <c:v>47.537990605246087</c:v>
                </c:pt>
                <c:pt idx="134">
                  <c:v>46.757087022012342</c:v>
                </c:pt>
                <c:pt idx="135">
                  <c:v>45.961940777125591</c:v>
                </c:pt>
                <c:pt idx="136">
                  <c:v>45.152794079834813</c:v>
                </c:pt>
                <c:pt idx="137">
                  <c:v>44.32989340406241</c:v>
                </c:pt>
                <c:pt idx="138">
                  <c:v>43.49348941332579</c:v>
                </c:pt>
                <c:pt idx="139">
                  <c:v>42.643836884382971</c:v>
                </c:pt>
                <c:pt idx="140">
                  <c:v>41.781194629625062</c:v>
                </c:pt>
                <c:pt idx="141">
                  <c:v>40.905825418239452</c:v>
                </c:pt>
                <c:pt idx="142">
                  <c:v>40.017995896167797</c:v>
                </c:pt>
                <c:pt idx="143">
                  <c:v>39.117976504883131</c:v>
                </c:pt>
                <c:pt idx="144">
                  <c:v>38.206041399010758</c:v>
                </c:pt>
                <c:pt idx="145">
                  <c:v>37.282468362818015</c:v>
                </c:pt>
                <c:pt idx="146">
                  <c:v>36.347538725598547</c:v>
                </c:pt>
                <c:pt idx="147">
                  <c:v>35.40153727597675</c:v>
                </c:pt>
                <c:pt idx="148">
                  <c:v>34.444752175158321</c:v>
                </c:pt>
                <c:pt idx="149">
                  <c:v>33.477474869153532</c:v>
                </c:pt>
                <c:pt idx="150">
                  <c:v>32.499999999999993</c:v>
                </c:pt>
                <c:pt idx="151">
                  <c:v>31.512625316011917</c:v>
                </c:pt>
                <c:pt idx="152">
                  <c:v>30.515651581082921</c:v>
                </c:pt>
                <c:pt idx="153">
                  <c:v>29.509382483070546</c:v>
                </c:pt>
                <c:pt idx="154">
                  <c:v>28.494124541290024</c:v>
                </c:pt>
                <c:pt idx="155">
                  <c:v>27.470187013145466</c:v>
                </c:pt>
                <c:pt idx="156">
                  <c:v>26.437881799927027</c:v>
                </c:pt>
                <c:pt idx="157">
                  <c:v>25.397523351802821</c:v>
                </c:pt>
                <c:pt idx="158">
                  <c:v>24.349428572034295</c:v>
                </c:pt>
                <c:pt idx="159">
                  <c:v>23.293916720444514</c:v>
                </c:pt>
                <c:pt idx="160">
                  <c:v>22.231309316168478</c:v>
                </c:pt>
                <c:pt idx="161">
                  <c:v>21.161930039715209</c:v>
                </c:pt>
                <c:pt idx="162">
                  <c:v>20.086104634371587</c:v>
                </c:pt>
                <c:pt idx="163">
                  <c:v>19.004160806977907</c:v>
                </c:pt>
                <c:pt idx="164">
                  <c:v>17.916428128104979</c:v>
                </c:pt>
                <c:pt idx="165">
                  <c:v>16.823237931663865</c:v>
                </c:pt>
                <c:pt idx="166">
                  <c:v>15.724923213978402</c:v>
                </c:pt>
                <c:pt idx="167">
                  <c:v>14.621818532351211</c:v>
                </c:pt>
                <c:pt idx="168">
                  <c:v>13.514259903154356</c:v>
                </c:pt>
                <c:pt idx="169">
                  <c:v>12.402584699475423</c:v>
                </c:pt>
                <c:pt idx="170">
                  <c:v>11.287131548350468</c:v>
                </c:pt>
                <c:pt idx="171">
                  <c:v>10.168240227615014</c:v>
                </c:pt>
                <c:pt idx="172">
                  <c:v>9.0462515624042741</c:v>
                </c:pt>
                <c:pt idx="173">
                  <c:v>7.9215073213345901</c:v>
                </c:pt>
                <c:pt idx="174">
                  <c:v>6.7943501123974928</c:v>
                </c:pt>
                <c:pt idx="175">
                  <c:v>5.6651232785978118</c:v>
                </c:pt>
                <c:pt idx="176">
                  <c:v>4.5341707933681592</c:v>
                </c:pt>
                <c:pt idx="177">
                  <c:v>3.4018371557913474</c:v>
                </c:pt>
                <c:pt idx="178">
                  <c:v>2.2684672856625454</c:v>
                </c:pt>
                <c:pt idx="179">
                  <c:v>1.1344064184234235</c:v>
                </c:pt>
                <c:pt idx="180">
                  <c:v>7.9634649569060301E-15</c:v>
                </c:pt>
                <c:pt idx="181">
                  <c:v>-1.1344064184234075</c:v>
                </c:pt>
                <c:pt idx="182">
                  <c:v>-2.2684672856625583</c:v>
                </c:pt>
                <c:pt idx="183">
                  <c:v>-3.4018371557913314</c:v>
                </c:pt>
                <c:pt idx="184">
                  <c:v>-4.5341707933681139</c:v>
                </c:pt>
                <c:pt idx="185">
                  <c:v>-5.6651232785977665</c:v>
                </c:pt>
                <c:pt idx="186">
                  <c:v>-6.7943501123974483</c:v>
                </c:pt>
                <c:pt idx="187">
                  <c:v>-7.9215073213346034</c:v>
                </c:pt>
                <c:pt idx="188">
                  <c:v>-9.0462515624042581</c:v>
                </c:pt>
                <c:pt idx="189">
                  <c:v>-10.168240227614998</c:v>
                </c:pt>
                <c:pt idx="190">
                  <c:v>-11.28713154835048</c:v>
                </c:pt>
                <c:pt idx="191">
                  <c:v>-12.402584699475407</c:v>
                </c:pt>
                <c:pt idx="192">
                  <c:v>-13.51425990315434</c:v>
                </c:pt>
                <c:pt idx="193">
                  <c:v>-14.621818532351224</c:v>
                </c:pt>
                <c:pt idx="194">
                  <c:v>-15.724923213978387</c:v>
                </c:pt>
                <c:pt idx="195">
                  <c:v>-16.823237931663822</c:v>
                </c:pt>
                <c:pt idx="196">
                  <c:v>-17.916428128104936</c:v>
                </c:pt>
                <c:pt idx="197">
                  <c:v>-19.004160806977865</c:v>
                </c:pt>
                <c:pt idx="198">
                  <c:v>-20.086104634371601</c:v>
                </c:pt>
                <c:pt idx="199">
                  <c:v>-21.161930039715187</c:v>
                </c:pt>
                <c:pt idx="200">
                  <c:v>-22.231309316168463</c:v>
                </c:pt>
                <c:pt idx="201">
                  <c:v>-23.293916720444528</c:v>
                </c:pt>
                <c:pt idx="202">
                  <c:v>-24.349428572034281</c:v>
                </c:pt>
                <c:pt idx="203">
                  <c:v>-25.397523351802782</c:v>
                </c:pt>
                <c:pt idx="204">
                  <c:v>-26.437881799926988</c:v>
                </c:pt>
                <c:pt idx="205">
                  <c:v>-27.470187013145452</c:v>
                </c:pt>
                <c:pt idx="206">
                  <c:v>-28.494124541290009</c:v>
                </c:pt>
                <c:pt idx="207">
                  <c:v>-29.509382483070507</c:v>
                </c:pt>
                <c:pt idx="208">
                  <c:v>-30.515651581082906</c:v>
                </c:pt>
                <c:pt idx="209">
                  <c:v>-31.512625316011903</c:v>
                </c:pt>
                <c:pt idx="210">
                  <c:v>-32.500000000000007</c:v>
                </c:pt>
                <c:pt idx="211">
                  <c:v>-33.477474869153518</c:v>
                </c:pt>
                <c:pt idx="212">
                  <c:v>-34.444752175158314</c:v>
                </c:pt>
                <c:pt idx="213">
                  <c:v>-35.401537275976757</c:v>
                </c:pt>
                <c:pt idx="214">
                  <c:v>-36.347538725598532</c:v>
                </c:pt>
                <c:pt idx="215">
                  <c:v>-37.28246836281798</c:v>
                </c:pt>
                <c:pt idx="216">
                  <c:v>-38.206041399010743</c:v>
                </c:pt>
                <c:pt idx="217">
                  <c:v>-39.117976504883124</c:v>
                </c:pt>
                <c:pt idx="218">
                  <c:v>-40.017995896167761</c:v>
                </c:pt>
                <c:pt idx="219">
                  <c:v>-40.905825418239445</c:v>
                </c:pt>
                <c:pt idx="220">
                  <c:v>-41.781194629625048</c:v>
                </c:pt>
                <c:pt idx="221">
                  <c:v>-42.643836884382978</c:v>
                </c:pt>
                <c:pt idx="222">
                  <c:v>-43.493489413325783</c:v>
                </c:pt>
                <c:pt idx="223">
                  <c:v>-44.329893404062396</c:v>
                </c:pt>
                <c:pt idx="224">
                  <c:v>-45.152794079834827</c:v>
                </c:pt>
                <c:pt idx="225">
                  <c:v>-45.961940777125584</c:v>
                </c:pt>
                <c:pt idx="226">
                  <c:v>-46.757087022012307</c:v>
                </c:pt>
                <c:pt idx="227">
                  <c:v>-47.537990605246058</c:v>
                </c:pt>
                <c:pt idx="228">
                  <c:v>-48.304413656030611</c:v>
                </c:pt>
                <c:pt idx="229">
                  <c:v>-49.056122714480161</c:v>
                </c:pt>
                <c:pt idx="230">
                  <c:v>-49.792888802733565</c:v>
                </c:pt>
                <c:pt idx="231">
                  <c:v>-50.514487494703125</c:v>
                </c:pt>
                <c:pt idx="232">
                  <c:v>-51.220698984436936</c:v>
                </c:pt>
                <c:pt idx="233">
                  <c:v>-51.911308153074032</c:v>
                </c:pt>
                <c:pt idx="234">
                  <c:v>-52.58610463437158</c:v>
                </c:pt>
                <c:pt idx="235">
                  <c:v>-53.244882878784452</c:v>
                </c:pt>
                <c:pt idx="236">
                  <c:v>-53.887442216077694</c:v>
                </c:pt>
                <c:pt idx="237">
                  <c:v>-54.51358691645256</c:v>
                </c:pt>
                <c:pt idx="238">
                  <c:v>-55.123126250167687</c:v>
                </c:pt>
                <c:pt idx="239">
                  <c:v>-55.715874545637284</c:v>
                </c:pt>
                <c:pt idx="240">
                  <c:v>-56.291651245988497</c:v>
                </c:pt>
                <c:pt idx="241">
                  <c:v>-56.850280964060737</c:v>
                </c:pt>
                <c:pt idx="242">
                  <c:v>-57.391593535830253</c:v>
                </c:pt>
                <c:pt idx="243">
                  <c:v>-57.915424072243908</c:v>
                </c:pt>
                <c:pt idx="244">
                  <c:v>-58.421613009445842</c:v>
                </c:pt>
                <c:pt idx="245">
                  <c:v>-58.910006157382234</c:v>
                </c:pt>
                <c:pt idx="246">
                  <c:v>-59.380454746769061</c:v>
                </c:pt>
                <c:pt idx="247">
                  <c:v>-59.832815474408619</c:v>
                </c:pt>
                <c:pt idx="248">
                  <c:v>-60.266950546841173</c:v>
                </c:pt>
                <c:pt idx="249">
                  <c:v>-60.682727722318106</c:v>
                </c:pt>
                <c:pt idx="250">
                  <c:v>-61.08002035108403</c:v>
                </c:pt>
                <c:pt idx="251">
                  <c:v>-61.458707413955594</c:v>
                </c:pt>
                <c:pt idx="252">
                  <c:v>-61.81867355918498</c:v>
                </c:pt>
                <c:pt idx="253">
                  <c:v>-62.159809137597293</c:v>
                </c:pt>
                <c:pt idx="254">
                  <c:v>-62.482010235990735</c:v>
                </c:pt>
                <c:pt idx="255">
                  <c:v>-62.785178708789438</c:v>
                </c:pt>
                <c:pt idx="256">
                  <c:v>-63.069222207939774</c:v>
                </c:pt>
                <c:pt idx="257">
                  <c:v>-63.334054211040282</c:v>
                </c:pt>
                <c:pt idx="258">
                  <c:v>-63.579594047697363</c:v>
                </c:pt>
                <c:pt idx="259">
                  <c:v>-63.805766924098151</c:v>
                </c:pt>
                <c:pt idx="260">
                  <c:v>-64.012503945793526</c:v>
                </c:pt>
                <c:pt idx="261">
                  <c:v>-64.199742138683945</c:v>
                </c:pt>
                <c:pt idx="262">
                  <c:v>-64.367424468202074</c:v>
                </c:pt>
                <c:pt idx="263">
                  <c:v>-64.515499856685935</c:v>
                </c:pt>
                <c:pt idx="264">
                  <c:v>-64.64392319893777</c:v>
                </c:pt>
                <c:pt idx="265">
                  <c:v>-64.752655375963457</c:v>
                </c:pt>
                <c:pt idx="266">
                  <c:v>-64.841663266888574</c:v>
                </c:pt>
                <c:pt idx="267">
                  <c:v>-64.910919759047303</c:v>
                </c:pt>
                <c:pt idx="268">
                  <c:v>-64.96040375624122</c:v>
                </c:pt>
                <c:pt idx="269">
                  <c:v>-64.990100185165431</c:v>
                </c:pt>
                <c:pt idx="270">
                  <c:v>-65</c:v>
                </c:pt>
                <c:pt idx="271">
                  <c:v>-64.990100185165431</c:v>
                </c:pt>
                <c:pt idx="272">
                  <c:v>-64.96040375624122</c:v>
                </c:pt>
                <c:pt idx="273">
                  <c:v>-64.910919759047303</c:v>
                </c:pt>
                <c:pt idx="274">
                  <c:v>-64.841663266888574</c:v>
                </c:pt>
                <c:pt idx="275">
                  <c:v>-64.752655375963457</c:v>
                </c:pt>
                <c:pt idx="276">
                  <c:v>-64.64392319893777</c:v>
                </c:pt>
                <c:pt idx="277">
                  <c:v>-64.515499856685935</c:v>
                </c:pt>
                <c:pt idx="278">
                  <c:v>-64.367424468202074</c:v>
                </c:pt>
                <c:pt idx="279">
                  <c:v>-64.199742138683959</c:v>
                </c:pt>
                <c:pt idx="280">
                  <c:v>-64.012503945793526</c:v>
                </c:pt>
                <c:pt idx="281">
                  <c:v>-63.805766924098165</c:v>
                </c:pt>
                <c:pt idx="282">
                  <c:v>-63.579594047697377</c:v>
                </c:pt>
                <c:pt idx="283">
                  <c:v>-63.334054211040289</c:v>
                </c:pt>
                <c:pt idx="284">
                  <c:v>-63.069222207939781</c:v>
                </c:pt>
                <c:pt idx="285">
                  <c:v>-62.785178708789431</c:v>
                </c:pt>
                <c:pt idx="286">
                  <c:v>-62.482010235990721</c:v>
                </c:pt>
                <c:pt idx="287">
                  <c:v>-62.1598091375973</c:v>
                </c:pt>
                <c:pt idx="288">
                  <c:v>-61.818673559184987</c:v>
                </c:pt>
                <c:pt idx="289">
                  <c:v>-61.458707413955601</c:v>
                </c:pt>
                <c:pt idx="290">
                  <c:v>-61.080020351084052</c:v>
                </c:pt>
                <c:pt idx="291">
                  <c:v>-60.682727722318134</c:v>
                </c:pt>
                <c:pt idx="292">
                  <c:v>-60.26695054684118</c:v>
                </c:pt>
                <c:pt idx="293">
                  <c:v>-59.832815474408633</c:v>
                </c:pt>
                <c:pt idx="294">
                  <c:v>-59.380454746769047</c:v>
                </c:pt>
                <c:pt idx="295">
                  <c:v>-58.910006157382249</c:v>
                </c:pt>
                <c:pt idx="296">
                  <c:v>-58.421613009445856</c:v>
                </c:pt>
                <c:pt idx="297">
                  <c:v>-57.915424072243916</c:v>
                </c:pt>
                <c:pt idx="298">
                  <c:v>-57.39159353583026</c:v>
                </c:pt>
                <c:pt idx="299">
                  <c:v>-56.850280964060744</c:v>
                </c:pt>
                <c:pt idx="300">
                  <c:v>-56.291651245988511</c:v>
                </c:pt>
                <c:pt idx="301">
                  <c:v>-55.715874545637298</c:v>
                </c:pt>
                <c:pt idx="302">
                  <c:v>-55.123126250167701</c:v>
                </c:pt>
                <c:pt idx="303">
                  <c:v>-54.513586916452574</c:v>
                </c:pt>
                <c:pt idx="304">
                  <c:v>-53.887442216077737</c:v>
                </c:pt>
                <c:pt idx="305">
                  <c:v>-53.244882878784466</c:v>
                </c:pt>
                <c:pt idx="306">
                  <c:v>-52.586104634371594</c:v>
                </c:pt>
                <c:pt idx="307">
                  <c:v>-51.911308153074046</c:v>
                </c:pt>
                <c:pt idx="308">
                  <c:v>-51.220698984436915</c:v>
                </c:pt>
                <c:pt idx="309">
                  <c:v>-50.514487494703104</c:v>
                </c:pt>
                <c:pt idx="310">
                  <c:v>-49.792888802733579</c:v>
                </c:pt>
                <c:pt idx="311">
                  <c:v>-49.056122714480196</c:v>
                </c:pt>
                <c:pt idx="312">
                  <c:v>-48.304413656030647</c:v>
                </c:pt>
                <c:pt idx="313">
                  <c:v>-47.537990605246115</c:v>
                </c:pt>
                <c:pt idx="314">
                  <c:v>-46.757087022012364</c:v>
                </c:pt>
                <c:pt idx="315">
                  <c:v>-45.961940777125598</c:v>
                </c:pt>
                <c:pt idx="316">
                  <c:v>-45.152794079834841</c:v>
                </c:pt>
                <c:pt idx="317">
                  <c:v>-44.329893404062389</c:v>
                </c:pt>
                <c:pt idx="318">
                  <c:v>-43.493489413325776</c:v>
                </c:pt>
                <c:pt idx="319">
                  <c:v>-42.643836884382978</c:v>
                </c:pt>
                <c:pt idx="320">
                  <c:v>-41.78119462962507</c:v>
                </c:pt>
                <c:pt idx="321">
                  <c:v>-40.905825418239459</c:v>
                </c:pt>
                <c:pt idx="322">
                  <c:v>-40.017995896167825</c:v>
                </c:pt>
                <c:pt idx="323">
                  <c:v>-39.117976504883138</c:v>
                </c:pt>
                <c:pt idx="324">
                  <c:v>-38.206041399010772</c:v>
                </c:pt>
                <c:pt idx="325">
                  <c:v>-37.282468362818022</c:v>
                </c:pt>
                <c:pt idx="326">
                  <c:v>-36.347538725598575</c:v>
                </c:pt>
                <c:pt idx="327">
                  <c:v>-35.40153727597675</c:v>
                </c:pt>
                <c:pt idx="328">
                  <c:v>-34.444752175158378</c:v>
                </c:pt>
                <c:pt idx="329">
                  <c:v>-33.477474869153539</c:v>
                </c:pt>
                <c:pt idx="330">
                  <c:v>-32.500000000000028</c:v>
                </c:pt>
                <c:pt idx="331">
                  <c:v>-31.512625316011899</c:v>
                </c:pt>
                <c:pt idx="332">
                  <c:v>-30.515651581082903</c:v>
                </c:pt>
                <c:pt idx="333">
                  <c:v>-29.509382483070553</c:v>
                </c:pt>
                <c:pt idx="334">
                  <c:v>-28.494124541290006</c:v>
                </c:pt>
                <c:pt idx="335">
                  <c:v>-27.470187013145498</c:v>
                </c:pt>
                <c:pt idx="336">
                  <c:v>-26.437881799927009</c:v>
                </c:pt>
                <c:pt idx="337">
                  <c:v>-25.397523351802857</c:v>
                </c:pt>
                <c:pt idx="338">
                  <c:v>-24.349428572034302</c:v>
                </c:pt>
                <c:pt idx="339">
                  <c:v>-23.29391672044455</c:v>
                </c:pt>
                <c:pt idx="340">
                  <c:v>-22.23130931616846</c:v>
                </c:pt>
                <c:pt idx="341">
                  <c:v>-21.161930039715241</c:v>
                </c:pt>
                <c:pt idx="342">
                  <c:v>-20.086104634371594</c:v>
                </c:pt>
                <c:pt idx="343">
                  <c:v>-19.004160806977858</c:v>
                </c:pt>
                <c:pt idx="344">
                  <c:v>-17.916428128104986</c:v>
                </c:pt>
                <c:pt idx="345">
                  <c:v>-16.823237931663844</c:v>
                </c:pt>
                <c:pt idx="346">
                  <c:v>-15.724923213978412</c:v>
                </c:pt>
                <c:pt idx="347">
                  <c:v>-14.621818532351247</c:v>
                </c:pt>
                <c:pt idx="348">
                  <c:v>-13.514259903154391</c:v>
                </c:pt>
                <c:pt idx="349">
                  <c:v>-12.402584699475403</c:v>
                </c:pt>
                <c:pt idx="350">
                  <c:v>-11.287131548350533</c:v>
                </c:pt>
                <c:pt idx="351">
                  <c:v>-10.168240227615023</c:v>
                </c:pt>
                <c:pt idx="352">
                  <c:v>-9.046251562404283</c:v>
                </c:pt>
                <c:pt idx="353">
                  <c:v>-7.9215073213346274</c:v>
                </c:pt>
                <c:pt idx="354">
                  <c:v>-6.7943501123974723</c:v>
                </c:pt>
                <c:pt idx="355">
                  <c:v>-5.6651232785977905</c:v>
                </c:pt>
                <c:pt idx="356">
                  <c:v>-4.5341707933681095</c:v>
                </c:pt>
                <c:pt idx="357">
                  <c:v>-3.4018371557913838</c:v>
                </c:pt>
                <c:pt idx="358">
                  <c:v>-2.2684672856625534</c:v>
                </c:pt>
                <c:pt idx="359">
                  <c:v>-1.1344064184234892</c:v>
                </c:pt>
                <c:pt idx="360">
                  <c:v>-1.592692991381206E-14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6C-4FC4-89C7-9851AA99A26D}"/>
            </c:ext>
          </c:extLst>
        </c:ser>
        <c:ser>
          <c:idx val="1"/>
          <c:order val="1"/>
          <c:tx>
            <c:v>Flow 1</c:v>
          </c:tx>
          <c:spPr>
            <a:ln w="38100">
              <a:headEnd type="oval" w="lg" len="lg"/>
              <a:tailEnd type="stealth" w="lg" len="lg"/>
            </a:ln>
          </c:spPr>
          <c:marker>
            <c:symbol val="diamond"/>
            <c:size val="2"/>
            <c:spPr>
              <a:ln w="3175">
                <a:solidFill>
                  <a:schemeClr val="accent2">
                    <a:shade val="76000"/>
                    <a:shade val="95000"/>
                    <a:satMod val="105000"/>
                    <a:alpha val="0"/>
                  </a:schemeClr>
                </a:solidFill>
              </a:ln>
            </c:spPr>
          </c:marker>
          <c:xVal>
            <c:numRef>
              <c:f>'θ ϵ (90,180)'!$D$11:$D$171</c:f>
              <c:numCache>
                <c:formatCode>General</c:formatCode>
                <c:ptCount val="161"/>
                <c:pt idx="0">
                  <c:v>59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55</c:v>
                </c:pt>
                <c:pt idx="5">
                  <c:v>54</c:v>
                </c:pt>
                <c:pt idx="6">
                  <c:v>53</c:v>
                </c:pt>
                <c:pt idx="7">
                  <c:v>52</c:v>
                </c:pt>
                <c:pt idx="8">
                  <c:v>51</c:v>
                </c:pt>
                <c:pt idx="9">
                  <c:v>50</c:v>
                </c:pt>
                <c:pt idx="10">
                  <c:v>49</c:v>
                </c:pt>
                <c:pt idx="11">
                  <c:v>48</c:v>
                </c:pt>
                <c:pt idx="12">
                  <c:v>47</c:v>
                </c:pt>
                <c:pt idx="13">
                  <c:v>46</c:v>
                </c:pt>
                <c:pt idx="14">
                  <c:v>45</c:v>
                </c:pt>
                <c:pt idx="15">
                  <c:v>44</c:v>
                </c:pt>
                <c:pt idx="16">
                  <c:v>43</c:v>
                </c:pt>
                <c:pt idx="17">
                  <c:v>42</c:v>
                </c:pt>
                <c:pt idx="18">
                  <c:v>41</c:v>
                </c:pt>
                <c:pt idx="19">
                  <c:v>40</c:v>
                </c:pt>
                <c:pt idx="20">
                  <c:v>39</c:v>
                </c:pt>
                <c:pt idx="21">
                  <c:v>38</c:v>
                </c:pt>
                <c:pt idx="22">
                  <c:v>37</c:v>
                </c:pt>
                <c:pt idx="23">
                  <c:v>36</c:v>
                </c:pt>
                <c:pt idx="24">
                  <c:v>35</c:v>
                </c:pt>
                <c:pt idx="25">
                  <c:v>34</c:v>
                </c:pt>
                <c:pt idx="26">
                  <c:v>33</c:v>
                </c:pt>
                <c:pt idx="27">
                  <c:v>32</c:v>
                </c:pt>
                <c:pt idx="28">
                  <c:v>31</c:v>
                </c:pt>
                <c:pt idx="29">
                  <c:v>30</c:v>
                </c:pt>
                <c:pt idx="30">
                  <c:v>29</c:v>
                </c:pt>
                <c:pt idx="31">
                  <c:v>28</c:v>
                </c:pt>
                <c:pt idx="32">
                  <c:v>27</c:v>
                </c:pt>
                <c:pt idx="33">
                  <c:v>26</c:v>
                </c:pt>
                <c:pt idx="34">
                  <c:v>25</c:v>
                </c:pt>
                <c:pt idx="35">
                  <c:v>24</c:v>
                </c:pt>
                <c:pt idx="36">
                  <c:v>23</c:v>
                </c:pt>
                <c:pt idx="37">
                  <c:v>22</c:v>
                </c:pt>
                <c:pt idx="38">
                  <c:v>21</c:v>
                </c:pt>
                <c:pt idx="39">
                  <c:v>20</c:v>
                </c:pt>
                <c:pt idx="40">
                  <c:v>19</c:v>
                </c:pt>
                <c:pt idx="41">
                  <c:v>18</c:v>
                </c:pt>
                <c:pt idx="42">
                  <c:v>17</c:v>
                </c:pt>
                <c:pt idx="43">
                  <c:v>16</c:v>
                </c:pt>
                <c:pt idx="44">
                  <c:v>15</c:v>
                </c:pt>
                <c:pt idx="45">
                  <c:v>14</c:v>
                </c:pt>
                <c:pt idx="46">
                  <c:v>13</c:v>
                </c:pt>
                <c:pt idx="47">
                  <c:v>12</c:v>
                </c:pt>
                <c:pt idx="48">
                  <c:v>11</c:v>
                </c:pt>
                <c:pt idx="49">
                  <c:v>10</c:v>
                </c:pt>
                <c:pt idx="50">
                  <c:v>9</c:v>
                </c:pt>
                <c:pt idx="51">
                  <c:v>8</c:v>
                </c:pt>
                <c:pt idx="52">
                  <c:v>7</c:v>
                </c:pt>
                <c:pt idx="53">
                  <c:v>6</c:v>
                </c:pt>
                <c:pt idx="54">
                  <c:v>5</c:v>
                </c:pt>
                <c:pt idx="55">
                  <c:v>4</c:v>
                </c:pt>
                <c:pt idx="56">
                  <c:v>3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-1</c:v>
                </c:pt>
                <c:pt idx="61">
                  <c:v>-2</c:v>
                </c:pt>
                <c:pt idx="62">
                  <c:v>-3</c:v>
                </c:pt>
                <c:pt idx="63">
                  <c:v>-4</c:v>
                </c:pt>
                <c:pt idx="64">
                  <c:v>-5</c:v>
                </c:pt>
                <c:pt idx="65">
                  <c:v>-6</c:v>
                </c:pt>
                <c:pt idx="66">
                  <c:v>-7</c:v>
                </c:pt>
                <c:pt idx="67">
                  <c:v>-8</c:v>
                </c:pt>
                <c:pt idx="68">
                  <c:v>-9</c:v>
                </c:pt>
                <c:pt idx="69">
                  <c:v>-10</c:v>
                </c:pt>
                <c:pt idx="70">
                  <c:v>-11</c:v>
                </c:pt>
                <c:pt idx="71">
                  <c:v>-12</c:v>
                </c:pt>
                <c:pt idx="72">
                  <c:v>-13</c:v>
                </c:pt>
                <c:pt idx="73">
                  <c:v>-14</c:v>
                </c:pt>
                <c:pt idx="74">
                  <c:v>-15</c:v>
                </c:pt>
                <c:pt idx="75">
                  <c:v>-16</c:v>
                </c:pt>
                <c:pt idx="76">
                  <c:v>-17</c:v>
                </c:pt>
                <c:pt idx="77">
                  <c:v>-18</c:v>
                </c:pt>
                <c:pt idx="78">
                  <c:v>-19</c:v>
                </c:pt>
                <c:pt idx="79">
                  <c:v>-20</c:v>
                </c:pt>
                <c:pt idx="80">
                  <c:v>-21</c:v>
                </c:pt>
                <c:pt idx="81">
                  <c:v>-22</c:v>
                </c:pt>
                <c:pt idx="82">
                  <c:v>-23</c:v>
                </c:pt>
                <c:pt idx="83">
                  <c:v>-24</c:v>
                </c:pt>
                <c:pt idx="84">
                  <c:v>-25</c:v>
                </c:pt>
                <c:pt idx="85">
                  <c:v>-26</c:v>
                </c:pt>
                <c:pt idx="86">
                  <c:v>-27</c:v>
                </c:pt>
                <c:pt idx="87">
                  <c:v>-28</c:v>
                </c:pt>
                <c:pt idx="88">
                  <c:v>-29</c:v>
                </c:pt>
                <c:pt idx="89">
                  <c:v>-30</c:v>
                </c:pt>
                <c:pt idx="90">
                  <c:v>-31</c:v>
                </c:pt>
                <c:pt idx="91">
                  <c:v>-32</c:v>
                </c:pt>
                <c:pt idx="92">
                  <c:v>-33</c:v>
                </c:pt>
                <c:pt idx="93">
                  <c:v>-34</c:v>
                </c:pt>
                <c:pt idx="94">
                  <c:v>-35</c:v>
                </c:pt>
                <c:pt idx="95">
                  <c:v>-36</c:v>
                </c:pt>
                <c:pt idx="96">
                  <c:v>-37</c:v>
                </c:pt>
                <c:pt idx="97">
                  <c:v>-38</c:v>
                </c:pt>
                <c:pt idx="98">
                  <c:v>-39</c:v>
                </c:pt>
                <c:pt idx="99">
                  <c:v>-40</c:v>
                </c:pt>
                <c:pt idx="100">
                  <c:v>-41</c:v>
                </c:pt>
                <c:pt idx="101">
                  <c:v>-42</c:v>
                </c:pt>
                <c:pt idx="102">
                  <c:v>-43</c:v>
                </c:pt>
                <c:pt idx="103">
                  <c:v>-44</c:v>
                </c:pt>
                <c:pt idx="104">
                  <c:v>-45</c:v>
                </c:pt>
                <c:pt idx="105">
                  <c:v>-46</c:v>
                </c:pt>
                <c:pt idx="106">
                  <c:v>-47</c:v>
                </c:pt>
                <c:pt idx="107">
                  <c:v>-48</c:v>
                </c:pt>
                <c:pt idx="108">
                  <c:v>-49</c:v>
                </c:pt>
                <c:pt idx="109">
                  <c:v>-50</c:v>
                </c:pt>
                <c:pt idx="110">
                  <c:v>-51</c:v>
                </c:pt>
                <c:pt idx="111">
                  <c:v>-52</c:v>
                </c:pt>
                <c:pt idx="112">
                  <c:v>-53</c:v>
                </c:pt>
                <c:pt idx="113">
                  <c:v>-54</c:v>
                </c:pt>
                <c:pt idx="114">
                  <c:v>-55</c:v>
                </c:pt>
                <c:pt idx="115">
                  <c:v>-56</c:v>
                </c:pt>
                <c:pt idx="116">
                  <c:v>-57</c:v>
                </c:pt>
                <c:pt idx="117">
                  <c:v>-58</c:v>
                </c:pt>
                <c:pt idx="118">
                  <c:v>-59</c:v>
                </c:pt>
                <c:pt idx="119">
                  <c:v>-60</c:v>
                </c:pt>
                <c:pt idx="120">
                  <c:v>-61</c:v>
                </c:pt>
                <c:pt idx="121">
                  <c:v>-62</c:v>
                </c:pt>
                <c:pt idx="122">
                  <c:v>-63</c:v>
                </c:pt>
                <c:pt idx="123">
                  <c:v>-64</c:v>
                </c:pt>
                <c:pt idx="124">
                  <c:v>-65</c:v>
                </c:pt>
                <c:pt idx="125">
                  <c:v>-66</c:v>
                </c:pt>
                <c:pt idx="126">
                  <c:v>-67</c:v>
                </c:pt>
                <c:pt idx="127">
                  <c:v>-68</c:v>
                </c:pt>
                <c:pt idx="128">
                  <c:v>-69</c:v>
                </c:pt>
                <c:pt idx="129">
                  <c:v>-70</c:v>
                </c:pt>
                <c:pt idx="130">
                  <c:v>-71</c:v>
                </c:pt>
                <c:pt idx="131">
                  <c:v>-72</c:v>
                </c:pt>
                <c:pt idx="132">
                  <c:v>-73</c:v>
                </c:pt>
                <c:pt idx="133">
                  <c:v>-74</c:v>
                </c:pt>
                <c:pt idx="134">
                  <c:v>-75</c:v>
                </c:pt>
                <c:pt idx="135">
                  <c:v>-76</c:v>
                </c:pt>
                <c:pt idx="136">
                  <c:v>-77</c:v>
                </c:pt>
                <c:pt idx="137">
                  <c:v>-78</c:v>
                </c:pt>
                <c:pt idx="138">
                  <c:v>-79</c:v>
                </c:pt>
                <c:pt idx="139">
                  <c:v>-80</c:v>
                </c:pt>
                <c:pt idx="140">
                  <c:v>-81</c:v>
                </c:pt>
                <c:pt idx="141">
                  <c:v>-82</c:v>
                </c:pt>
                <c:pt idx="142">
                  <c:v>-83</c:v>
                </c:pt>
                <c:pt idx="143">
                  <c:v>-84</c:v>
                </c:pt>
                <c:pt idx="144">
                  <c:v>-85</c:v>
                </c:pt>
                <c:pt idx="145">
                  <c:v>-86</c:v>
                </c:pt>
                <c:pt idx="146">
                  <c:v>-87</c:v>
                </c:pt>
                <c:pt idx="147">
                  <c:v>-88</c:v>
                </c:pt>
                <c:pt idx="148">
                  <c:v>-89</c:v>
                </c:pt>
                <c:pt idx="149">
                  <c:v>-90</c:v>
                </c:pt>
                <c:pt idx="150">
                  <c:v>-91</c:v>
                </c:pt>
                <c:pt idx="151">
                  <c:v>-92</c:v>
                </c:pt>
                <c:pt idx="152">
                  <c:v>-93</c:v>
                </c:pt>
                <c:pt idx="153">
                  <c:v>-94</c:v>
                </c:pt>
                <c:pt idx="154">
                  <c:v>-95</c:v>
                </c:pt>
                <c:pt idx="155">
                  <c:v>-96</c:v>
                </c:pt>
                <c:pt idx="156">
                  <c:v>-97</c:v>
                </c:pt>
                <c:pt idx="157">
                  <c:v>-98</c:v>
                </c:pt>
                <c:pt idx="158">
                  <c:v>-99</c:v>
                </c:pt>
                <c:pt idx="159">
                  <c:v>-100</c:v>
                </c:pt>
                <c:pt idx="160">
                  <c:v>-101</c:v>
                </c:pt>
              </c:numCache>
            </c:numRef>
          </c:xVal>
          <c:yVal>
            <c:numRef>
              <c:f>'θ ϵ (90,180)'!$C$11:$C$171</c:f>
              <c:numCache>
                <c:formatCode>General</c:formatCode>
                <c:ptCount val="161"/>
                <c:pt idx="0">
                  <c:v>-684.37308586291886</c:v>
                </c:pt>
                <c:pt idx="1">
                  <c:v>-672.94303356015746</c:v>
                </c:pt>
                <c:pt idx="2">
                  <c:v>-661.51298125739618</c:v>
                </c:pt>
                <c:pt idx="3">
                  <c:v>-650.08292895463478</c:v>
                </c:pt>
                <c:pt idx="4">
                  <c:v>-638.6528766518735</c:v>
                </c:pt>
                <c:pt idx="5">
                  <c:v>-627.2228243491121</c:v>
                </c:pt>
                <c:pt idx="6">
                  <c:v>-615.79277204635082</c:v>
                </c:pt>
                <c:pt idx="7">
                  <c:v>-604.36271974358942</c:v>
                </c:pt>
                <c:pt idx="8">
                  <c:v>-592.93266744082814</c:v>
                </c:pt>
                <c:pt idx="9">
                  <c:v>-581.50261513806674</c:v>
                </c:pt>
                <c:pt idx="10">
                  <c:v>-570.07256283530546</c:v>
                </c:pt>
                <c:pt idx="11">
                  <c:v>-558.64251053254407</c:v>
                </c:pt>
                <c:pt idx="12">
                  <c:v>-547.21245822978278</c:v>
                </c:pt>
                <c:pt idx="13">
                  <c:v>-535.7824059270215</c:v>
                </c:pt>
                <c:pt idx="14">
                  <c:v>-524.3523536242601</c:v>
                </c:pt>
                <c:pt idx="15">
                  <c:v>-512.92230132149871</c:v>
                </c:pt>
                <c:pt idx="16">
                  <c:v>-501.49224901873743</c:v>
                </c:pt>
                <c:pt idx="17">
                  <c:v>-490.06219671597609</c:v>
                </c:pt>
                <c:pt idx="18">
                  <c:v>-478.63214441321475</c:v>
                </c:pt>
                <c:pt idx="19">
                  <c:v>-467.20209211045346</c:v>
                </c:pt>
                <c:pt idx="20">
                  <c:v>-455.77203980769212</c:v>
                </c:pt>
                <c:pt idx="21">
                  <c:v>-444.34198750493078</c:v>
                </c:pt>
                <c:pt idx="22">
                  <c:v>-432.91193520216945</c:v>
                </c:pt>
                <c:pt idx="23">
                  <c:v>-421.48188289940811</c:v>
                </c:pt>
                <c:pt idx="24">
                  <c:v>-410.05183059664677</c:v>
                </c:pt>
                <c:pt idx="25">
                  <c:v>-398.62177829388543</c:v>
                </c:pt>
                <c:pt idx="26">
                  <c:v>-387.19172599112409</c:v>
                </c:pt>
                <c:pt idx="27">
                  <c:v>-375.76167368836275</c:v>
                </c:pt>
                <c:pt idx="28">
                  <c:v>-364.33162138560141</c:v>
                </c:pt>
                <c:pt idx="29">
                  <c:v>-352.90156908284007</c:v>
                </c:pt>
                <c:pt idx="30">
                  <c:v>-341.47151678007873</c:v>
                </c:pt>
                <c:pt idx="31">
                  <c:v>-330.04146447731739</c:v>
                </c:pt>
                <c:pt idx="32">
                  <c:v>-318.61141217455605</c:v>
                </c:pt>
                <c:pt idx="33">
                  <c:v>-307.18135987179471</c:v>
                </c:pt>
                <c:pt idx="34">
                  <c:v>-295.75130756903337</c:v>
                </c:pt>
                <c:pt idx="35">
                  <c:v>-284.32125526627203</c:v>
                </c:pt>
                <c:pt idx="36">
                  <c:v>-272.89120296351075</c:v>
                </c:pt>
                <c:pt idx="37">
                  <c:v>-261.46115066074935</c:v>
                </c:pt>
                <c:pt idx="38">
                  <c:v>-250.03109835798804</c:v>
                </c:pt>
                <c:pt idx="39">
                  <c:v>-238.60104605522673</c:v>
                </c:pt>
                <c:pt idx="40">
                  <c:v>-227.17099375246539</c:v>
                </c:pt>
                <c:pt idx="41">
                  <c:v>-215.74094144970405</c:v>
                </c:pt>
                <c:pt idx="42">
                  <c:v>-204.31088914694271</c:v>
                </c:pt>
                <c:pt idx="43">
                  <c:v>-192.88083684418137</c:v>
                </c:pt>
                <c:pt idx="44">
                  <c:v>-181.45078454142003</c:v>
                </c:pt>
                <c:pt idx="45">
                  <c:v>-170.0207322386587</c:v>
                </c:pt>
                <c:pt idx="46">
                  <c:v>-158.59067993589736</c:v>
                </c:pt>
                <c:pt idx="47">
                  <c:v>-147.16062763313602</c:v>
                </c:pt>
                <c:pt idx="48">
                  <c:v>-135.73057533037468</c:v>
                </c:pt>
                <c:pt idx="49">
                  <c:v>-124.30052302761337</c:v>
                </c:pt>
                <c:pt idx="50">
                  <c:v>-112.87047072485203</c:v>
                </c:pt>
                <c:pt idx="51">
                  <c:v>-101.44041842209069</c:v>
                </c:pt>
                <c:pt idx="52">
                  <c:v>-90.010366119329348</c:v>
                </c:pt>
                <c:pt idx="53">
                  <c:v>-78.580313816568008</c:v>
                </c:pt>
                <c:pt idx="54">
                  <c:v>-67.150261513806683</c:v>
                </c:pt>
                <c:pt idx="55">
                  <c:v>-55.720209211045344</c:v>
                </c:pt>
                <c:pt idx="56">
                  <c:v>-44.290156908284004</c:v>
                </c:pt>
                <c:pt idx="57">
                  <c:v>-32.860104605522672</c:v>
                </c:pt>
                <c:pt idx="58">
                  <c:v>-21.430052302761336</c:v>
                </c:pt>
                <c:pt idx="59">
                  <c:v>-10</c:v>
                </c:pt>
                <c:pt idx="60">
                  <c:v>1.4300523027613359</c:v>
                </c:pt>
                <c:pt idx="61">
                  <c:v>12.860104605522672</c:v>
                </c:pt>
                <c:pt idx="62">
                  <c:v>24.290156908284004</c:v>
                </c:pt>
                <c:pt idx="63">
                  <c:v>35.720209211045344</c:v>
                </c:pt>
                <c:pt idx="64">
                  <c:v>47.150261513806683</c:v>
                </c:pt>
                <c:pt idx="65">
                  <c:v>58.580313816568008</c:v>
                </c:pt>
                <c:pt idx="66">
                  <c:v>70.010366119329348</c:v>
                </c:pt>
                <c:pt idx="67">
                  <c:v>81.440418422090687</c:v>
                </c:pt>
                <c:pt idx="68">
                  <c:v>92.870470724852026</c:v>
                </c:pt>
                <c:pt idx="69">
                  <c:v>104.30052302761337</c:v>
                </c:pt>
                <c:pt idx="70">
                  <c:v>115.73057533037469</c:v>
                </c:pt>
                <c:pt idx="71">
                  <c:v>127.16062763313602</c:v>
                </c:pt>
                <c:pt idx="72">
                  <c:v>138.59067993589736</c:v>
                </c:pt>
                <c:pt idx="73">
                  <c:v>150.0207322386587</c:v>
                </c:pt>
                <c:pt idx="74">
                  <c:v>161.45078454142003</c:v>
                </c:pt>
                <c:pt idx="75">
                  <c:v>172.88083684418137</c:v>
                </c:pt>
                <c:pt idx="76">
                  <c:v>184.31088914694271</c:v>
                </c:pt>
                <c:pt idx="77">
                  <c:v>195.74094144970405</c:v>
                </c:pt>
                <c:pt idx="78">
                  <c:v>207.17099375246539</c:v>
                </c:pt>
                <c:pt idx="79">
                  <c:v>218.60104605522673</c:v>
                </c:pt>
                <c:pt idx="80">
                  <c:v>230.03109835798804</c:v>
                </c:pt>
                <c:pt idx="81">
                  <c:v>241.46115066074938</c:v>
                </c:pt>
                <c:pt idx="82">
                  <c:v>252.89120296351075</c:v>
                </c:pt>
                <c:pt idx="83">
                  <c:v>264.32125526627203</c:v>
                </c:pt>
                <c:pt idx="84">
                  <c:v>275.75130756903337</c:v>
                </c:pt>
                <c:pt idx="85">
                  <c:v>287.18135987179471</c:v>
                </c:pt>
                <c:pt idx="86">
                  <c:v>298.61141217455605</c:v>
                </c:pt>
                <c:pt idx="87">
                  <c:v>310.04146447731739</c:v>
                </c:pt>
                <c:pt idx="88">
                  <c:v>321.47151678007873</c:v>
                </c:pt>
                <c:pt idx="89">
                  <c:v>332.90156908284007</c:v>
                </c:pt>
                <c:pt idx="90">
                  <c:v>344.33162138560141</c:v>
                </c:pt>
                <c:pt idx="91">
                  <c:v>355.76167368836275</c:v>
                </c:pt>
                <c:pt idx="92">
                  <c:v>367.19172599112409</c:v>
                </c:pt>
                <c:pt idx="93">
                  <c:v>378.62177829388543</c:v>
                </c:pt>
                <c:pt idx="94">
                  <c:v>390.05183059664677</c:v>
                </c:pt>
                <c:pt idx="95">
                  <c:v>401.48188289940811</c:v>
                </c:pt>
                <c:pt idx="96">
                  <c:v>412.91193520216945</c:v>
                </c:pt>
                <c:pt idx="97">
                  <c:v>424.34198750493078</c:v>
                </c:pt>
                <c:pt idx="98">
                  <c:v>435.77203980769212</c:v>
                </c:pt>
                <c:pt idx="99">
                  <c:v>447.20209211045346</c:v>
                </c:pt>
                <c:pt idx="100">
                  <c:v>458.63214441321475</c:v>
                </c:pt>
                <c:pt idx="101">
                  <c:v>470.06219671597609</c:v>
                </c:pt>
                <c:pt idx="102">
                  <c:v>481.49224901873743</c:v>
                </c:pt>
                <c:pt idx="103">
                  <c:v>492.92230132149876</c:v>
                </c:pt>
                <c:pt idx="104">
                  <c:v>504.3523536242601</c:v>
                </c:pt>
                <c:pt idx="105">
                  <c:v>515.7824059270215</c:v>
                </c:pt>
                <c:pt idx="106">
                  <c:v>527.21245822978278</c:v>
                </c:pt>
                <c:pt idx="107">
                  <c:v>538.64251053254407</c:v>
                </c:pt>
                <c:pt idx="108">
                  <c:v>550.07256283530546</c:v>
                </c:pt>
                <c:pt idx="109">
                  <c:v>561.50261513806674</c:v>
                </c:pt>
                <c:pt idx="110">
                  <c:v>572.93266744082814</c:v>
                </c:pt>
                <c:pt idx="111">
                  <c:v>584.36271974358942</c:v>
                </c:pt>
                <c:pt idx="112">
                  <c:v>595.79277204635082</c:v>
                </c:pt>
                <c:pt idx="113">
                  <c:v>607.2228243491121</c:v>
                </c:pt>
                <c:pt idx="114">
                  <c:v>618.6528766518735</c:v>
                </c:pt>
                <c:pt idx="115">
                  <c:v>630.08292895463478</c:v>
                </c:pt>
                <c:pt idx="116">
                  <c:v>641.51298125739618</c:v>
                </c:pt>
                <c:pt idx="117">
                  <c:v>652.94303356015746</c:v>
                </c:pt>
                <c:pt idx="118">
                  <c:v>664.37308586291886</c:v>
                </c:pt>
                <c:pt idx="119">
                  <c:v>675.80313816568014</c:v>
                </c:pt>
                <c:pt idx="120">
                  <c:v>687.23319046844153</c:v>
                </c:pt>
                <c:pt idx="121">
                  <c:v>698.66324277120282</c:v>
                </c:pt>
                <c:pt idx="122">
                  <c:v>710.09329507396421</c:v>
                </c:pt>
                <c:pt idx="123">
                  <c:v>721.5233473767255</c:v>
                </c:pt>
                <c:pt idx="124">
                  <c:v>732.95339967948678</c:v>
                </c:pt>
                <c:pt idx="125">
                  <c:v>744.38345198224818</c:v>
                </c:pt>
                <c:pt idx="126">
                  <c:v>755.81350428500946</c:v>
                </c:pt>
                <c:pt idx="127">
                  <c:v>767.24355658777085</c:v>
                </c:pt>
                <c:pt idx="128">
                  <c:v>778.67360889053214</c:v>
                </c:pt>
                <c:pt idx="129">
                  <c:v>790.10366119329353</c:v>
                </c:pt>
                <c:pt idx="130">
                  <c:v>801.53371349605482</c:v>
                </c:pt>
                <c:pt idx="131">
                  <c:v>812.96376579881621</c:v>
                </c:pt>
                <c:pt idx="132">
                  <c:v>824.39381810157749</c:v>
                </c:pt>
                <c:pt idx="133">
                  <c:v>835.82387040433889</c:v>
                </c:pt>
                <c:pt idx="134">
                  <c:v>847.25392270710017</c:v>
                </c:pt>
                <c:pt idx="135">
                  <c:v>858.68397500986157</c:v>
                </c:pt>
                <c:pt idx="136">
                  <c:v>870.11402731262285</c:v>
                </c:pt>
                <c:pt idx="137">
                  <c:v>881.54407961538425</c:v>
                </c:pt>
                <c:pt idx="138">
                  <c:v>892.97413191814553</c:v>
                </c:pt>
                <c:pt idx="139">
                  <c:v>904.40418422090693</c:v>
                </c:pt>
                <c:pt idx="140">
                  <c:v>915.83423652366821</c:v>
                </c:pt>
                <c:pt idx="141">
                  <c:v>927.26428882642949</c:v>
                </c:pt>
                <c:pt idx="142">
                  <c:v>938.69434112919089</c:v>
                </c:pt>
                <c:pt idx="143">
                  <c:v>950.12439343195217</c:v>
                </c:pt>
                <c:pt idx="144">
                  <c:v>961.55444573471357</c:v>
                </c:pt>
                <c:pt idx="145">
                  <c:v>972.98449803747485</c:v>
                </c:pt>
                <c:pt idx="146">
                  <c:v>984.41455034023625</c:v>
                </c:pt>
                <c:pt idx="147">
                  <c:v>995.84460264299753</c:v>
                </c:pt>
                <c:pt idx="148">
                  <c:v>1007.2746549457589</c:v>
                </c:pt>
                <c:pt idx="149">
                  <c:v>1018.7047072485202</c:v>
                </c:pt>
                <c:pt idx="150">
                  <c:v>1030.1347595512816</c:v>
                </c:pt>
                <c:pt idx="151">
                  <c:v>1041.564811854043</c:v>
                </c:pt>
                <c:pt idx="152">
                  <c:v>1052.9948641568042</c:v>
                </c:pt>
                <c:pt idx="153">
                  <c:v>1064.4249164595656</c:v>
                </c:pt>
                <c:pt idx="154">
                  <c:v>1075.854968762327</c:v>
                </c:pt>
                <c:pt idx="155">
                  <c:v>1087.2850210650881</c:v>
                </c:pt>
                <c:pt idx="156">
                  <c:v>1098.7150733678495</c:v>
                </c:pt>
                <c:pt idx="157">
                  <c:v>1110.1451256706109</c:v>
                </c:pt>
                <c:pt idx="158">
                  <c:v>1121.5751779733723</c:v>
                </c:pt>
                <c:pt idx="159">
                  <c:v>1133.0052302761335</c:v>
                </c:pt>
                <c:pt idx="160">
                  <c:v>1144.4352825788949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6C-4FC4-89C7-9851AA99A26D}"/>
            </c:ext>
          </c:extLst>
        </c:ser>
        <c:ser>
          <c:idx val="2"/>
          <c:order val="2"/>
          <c:tx>
            <c:v>Flow 1 line tangent to W.C.</c:v>
          </c:tx>
          <c:spPr>
            <a:ln w="25400">
              <a:solidFill>
                <a:srgbClr val="C00000"/>
              </a:solidFill>
              <a:prstDash val="sysDash"/>
              <a:headEnd type="oval" w="lg" len="lg"/>
              <a:tailEnd type="stealth" w="lg" len="lg"/>
            </a:ln>
          </c:spPr>
          <c:marker>
            <c:symbol val="x"/>
            <c:size val="2"/>
            <c:spPr>
              <a:ln w="3175">
                <a:solidFill>
                  <a:srgbClr val="C00000">
                    <a:alpha val="0"/>
                  </a:srgbClr>
                </a:solidFill>
              </a:ln>
            </c:spPr>
          </c:marker>
          <c:trendline>
            <c:trendlineType val="linear"/>
            <c:forward val="150"/>
            <c:dispRSqr val="0"/>
            <c:dispEq val="0"/>
          </c:trendline>
          <c:xVal>
            <c:numRef>
              <c:f>'θ ϵ (90,180)'!$H$11:$H$171</c:f>
              <c:numCache>
                <c:formatCode>General</c:formatCode>
                <c:ptCount val="161"/>
                <c:pt idx="0">
                  <c:v>74</c:v>
                </c:pt>
                <c:pt idx="1">
                  <c:v>73</c:v>
                </c:pt>
                <c:pt idx="2">
                  <c:v>72</c:v>
                </c:pt>
                <c:pt idx="3">
                  <c:v>71</c:v>
                </c:pt>
                <c:pt idx="4">
                  <c:v>70</c:v>
                </c:pt>
                <c:pt idx="5">
                  <c:v>69</c:v>
                </c:pt>
                <c:pt idx="6">
                  <c:v>68</c:v>
                </c:pt>
                <c:pt idx="7">
                  <c:v>67</c:v>
                </c:pt>
                <c:pt idx="8">
                  <c:v>66</c:v>
                </c:pt>
                <c:pt idx="9">
                  <c:v>65</c:v>
                </c:pt>
                <c:pt idx="10">
                  <c:v>64</c:v>
                </c:pt>
                <c:pt idx="11">
                  <c:v>63</c:v>
                </c:pt>
                <c:pt idx="12">
                  <c:v>62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58</c:v>
                </c:pt>
                <c:pt idx="17">
                  <c:v>57</c:v>
                </c:pt>
                <c:pt idx="18">
                  <c:v>56</c:v>
                </c:pt>
                <c:pt idx="19">
                  <c:v>55</c:v>
                </c:pt>
                <c:pt idx="20">
                  <c:v>54</c:v>
                </c:pt>
                <c:pt idx="21">
                  <c:v>53</c:v>
                </c:pt>
                <c:pt idx="22">
                  <c:v>52</c:v>
                </c:pt>
                <c:pt idx="23">
                  <c:v>51</c:v>
                </c:pt>
                <c:pt idx="24">
                  <c:v>50</c:v>
                </c:pt>
                <c:pt idx="25">
                  <c:v>49</c:v>
                </c:pt>
                <c:pt idx="26">
                  <c:v>48</c:v>
                </c:pt>
                <c:pt idx="27">
                  <c:v>47</c:v>
                </c:pt>
                <c:pt idx="28">
                  <c:v>46</c:v>
                </c:pt>
                <c:pt idx="29">
                  <c:v>45</c:v>
                </c:pt>
                <c:pt idx="30">
                  <c:v>44</c:v>
                </c:pt>
                <c:pt idx="31">
                  <c:v>43</c:v>
                </c:pt>
                <c:pt idx="32">
                  <c:v>42</c:v>
                </c:pt>
                <c:pt idx="33">
                  <c:v>41</c:v>
                </c:pt>
                <c:pt idx="34">
                  <c:v>40</c:v>
                </c:pt>
                <c:pt idx="35">
                  <c:v>39</c:v>
                </c:pt>
                <c:pt idx="36">
                  <c:v>38</c:v>
                </c:pt>
                <c:pt idx="37">
                  <c:v>37</c:v>
                </c:pt>
                <c:pt idx="38">
                  <c:v>36</c:v>
                </c:pt>
                <c:pt idx="39">
                  <c:v>35</c:v>
                </c:pt>
                <c:pt idx="40">
                  <c:v>34</c:v>
                </c:pt>
                <c:pt idx="41">
                  <c:v>33</c:v>
                </c:pt>
                <c:pt idx="42">
                  <c:v>32</c:v>
                </c:pt>
                <c:pt idx="43">
                  <c:v>31</c:v>
                </c:pt>
                <c:pt idx="44">
                  <c:v>30</c:v>
                </c:pt>
                <c:pt idx="45">
                  <c:v>29</c:v>
                </c:pt>
                <c:pt idx="46">
                  <c:v>28</c:v>
                </c:pt>
                <c:pt idx="47">
                  <c:v>27</c:v>
                </c:pt>
                <c:pt idx="48">
                  <c:v>26</c:v>
                </c:pt>
                <c:pt idx="49">
                  <c:v>25</c:v>
                </c:pt>
                <c:pt idx="50">
                  <c:v>24</c:v>
                </c:pt>
                <c:pt idx="51">
                  <c:v>23</c:v>
                </c:pt>
                <c:pt idx="52">
                  <c:v>22</c:v>
                </c:pt>
                <c:pt idx="53">
                  <c:v>21</c:v>
                </c:pt>
                <c:pt idx="54">
                  <c:v>20</c:v>
                </c:pt>
                <c:pt idx="55">
                  <c:v>19</c:v>
                </c:pt>
                <c:pt idx="56">
                  <c:v>18</c:v>
                </c:pt>
                <c:pt idx="57">
                  <c:v>17</c:v>
                </c:pt>
                <c:pt idx="58">
                  <c:v>16</c:v>
                </c:pt>
                <c:pt idx="59">
                  <c:v>15</c:v>
                </c:pt>
                <c:pt idx="60">
                  <c:v>14</c:v>
                </c:pt>
                <c:pt idx="61">
                  <c:v>13</c:v>
                </c:pt>
                <c:pt idx="62">
                  <c:v>12</c:v>
                </c:pt>
                <c:pt idx="63">
                  <c:v>11</c:v>
                </c:pt>
                <c:pt idx="64">
                  <c:v>10</c:v>
                </c:pt>
                <c:pt idx="65">
                  <c:v>9</c:v>
                </c:pt>
                <c:pt idx="66">
                  <c:v>8</c:v>
                </c:pt>
                <c:pt idx="67">
                  <c:v>7</c:v>
                </c:pt>
                <c:pt idx="68">
                  <c:v>6</c:v>
                </c:pt>
                <c:pt idx="69">
                  <c:v>5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-1</c:v>
                </c:pt>
                <c:pt idx="76">
                  <c:v>-2</c:v>
                </c:pt>
                <c:pt idx="77">
                  <c:v>-3</c:v>
                </c:pt>
                <c:pt idx="78">
                  <c:v>-4</c:v>
                </c:pt>
                <c:pt idx="79">
                  <c:v>-5</c:v>
                </c:pt>
                <c:pt idx="80">
                  <c:v>-6</c:v>
                </c:pt>
                <c:pt idx="81">
                  <c:v>-7</c:v>
                </c:pt>
                <c:pt idx="82">
                  <c:v>-8</c:v>
                </c:pt>
                <c:pt idx="83">
                  <c:v>-9</c:v>
                </c:pt>
                <c:pt idx="84">
                  <c:v>-10</c:v>
                </c:pt>
                <c:pt idx="85">
                  <c:v>-11</c:v>
                </c:pt>
                <c:pt idx="86">
                  <c:v>-12</c:v>
                </c:pt>
                <c:pt idx="87">
                  <c:v>-13</c:v>
                </c:pt>
                <c:pt idx="88">
                  <c:v>-14</c:v>
                </c:pt>
                <c:pt idx="89">
                  <c:v>-15</c:v>
                </c:pt>
                <c:pt idx="90">
                  <c:v>-16</c:v>
                </c:pt>
                <c:pt idx="91">
                  <c:v>-17</c:v>
                </c:pt>
                <c:pt idx="92">
                  <c:v>-18</c:v>
                </c:pt>
                <c:pt idx="93">
                  <c:v>-19</c:v>
                </c:pt>
                <c:pt idx="94">
                  <c:v>-20</c:v>
                </c:pt>
                <c:pt idx="95">
                  <c:v>-21</c:v>
                </c:pt>
                <c:pt idx="96">
                  <c:v>-22</c:v>
                </c:pt>
                <c:pt idx="97">
                  <c:v>-23</c:v>
                </c:pt>
                <c:pt idx="98">
                  <c:v>-24</c:v>
                </c:pt>
                <c:pt idx="99">
                  <c:v>-25</c:v>
                </c:pt>
                <c:pt idx="100">
                  <c:v>-26</c:v>
                </c:pt>
                <c:pt idx="101">
                  <c:v>-27</c:v>
                </c:pt>
                <c:pt idx="102">
                  <c:v>-28</c:v>
                </c:pt>
                <c:pt idx="103">
                  <c:v>-29</c:v>
                </c:pt>
                <c:pt idx="104">
                  <c:v>-30</c:v>
                </c:pt>
                <c:pt idx="105">
                  <c:v>-31</c:v>
                </c:pt>
                <c:pt idx="106">
                  <c:v>-32</c:v>
                </c:pt>
                <c:pt idx="107">
                  <c:v>-33</c:v>
                </c:pt>
                <c:pt idx="108">
                  <c:v>-34</c:v>
                </c:pt>
                <c:pt idx="109">
                  <c:v>-35</c:v>
                </c:pt>
                <c:pt idx="110">
                  <c:v>-36</c:v>
                </c:pt>
                <c:pt idx="111">
                  <c:v>-37</c:v>
                </c:pt>
                <c:pt idx="112">
                  <c:v>-38</c:v>
                </c:pt>
                <c:pt idx="113">
                  <c:v>-39</c:v>
                </c:pt>
                <c:pt idx="114">
                  <c:v>-40</c:v>
                </c:pt>
                <c:pt idx="115">
                  <c:v>-41</c:v>
                </c:pt>
                <c:pt idx="116">
                  <c:v>-42</c:v>
                </c:pt>
                <c:pt idx="117">
                  <c:v>-43</c:v>
                </c:pt>
                <c:pt idx="118">
                  <c:v>-44</c:v>
                </c:pt>
                <c:pt idx="119">
                  <c:v>-45</c:v>
                </c:pt>
                <c:pt idx="120">
                  <c:v>-46</c:v>
                </c:pt>
                <c:pt idx="121">
                  <c:v>-47</c:v>
                </c:pt>
                <c:pt idx="122">
                  <c:v>-48</c:v>
                </c:pt>
                <c:pt idx="123">
                  <c:v>-49</c:v>
                </c:pt>
                <c:pt idx="124">
                  <c:v>-50</c:v>
                </c:pt>
                <c:pt idx="125">
                  <c:v>-51</c:v>
                </c:pt>
                <c:pt idx="126">
                  <c:v>-52</c:v>
                </c:pt>
                <c:pt idx="127">
                  <c:v>-53</c:v>
                </c:pt>
                <c:pt idx="128">
                  <c:v>-54</c:v>
                </c:pt>
                <c:pt idx="129">
                  <c:v>-55</c:v>
                </c:pt>
                <c:pt idx="130">
                  <c:v>-56</c:v>
                </c:pt>
                <c:pt idx="131">
                  <c:v>-57</c:v>
                </c:pt>
                <c:pt idx="132">
                  <c:v>-58</c:v>
                </c:pt>
                <c:pt idx="133">
                  <c:v>-59</c:v>
                </c:pt>
                <c:pt idx="134">
                  <c:v>-60</c:v>
                </c:pt>
                <c:pt idx="135">
                  <c:v>-61</c:v>
                </c:pt>
                <c:pt idx="136">
                  <c:v>-62</c:v>
                </c:pt>
                <c:pt idx="137">
                  <c:v>-63</c:v>
                </c:pt>
                <c:pt idx="138">
                  <c:v>-64</c:v>
                </c:pt>
                <c:pt idx="139">
                  <c:v>-65</c:v>
                </c:pt>
                <c:pt idx="140">
                  <c:v>-66</c:v>
                </c:pt>
                <c:pt idx="141">
                  <c:v>-67</c:v>
                </c:pt>
                <c:pt idx="142">
                  <c:v>-68</c:v>
                </c:pt>
                <c:pt idx="143">
                  <c:v>-69</c:v>
                </c:pt>
                <c:pt idx="144">
                  <c:v>-70</c:v>
                </c:pt>
                <c:pt idx="145">
                  <c:v>-71</c:v>
                </c:pt>
                <c:pt idx="146">
                  <c:v>-72</c:v>
                </c:pt>
                <c:pt idx="147">
                  <c:v>-73</c:v>
                </c:pt>
                <c:pt idx="148">
                  <c:v>-74</c:v>
                </c:pt>
                <c:pt idx="149">
                  <c:v>-75</c:v>
                </c:pt>
                <c:pt idx="150">
                  <c:v>-76</c:v>
                </c:pt>
                <c:pt idx="151">
                  <c:v>-77</c:v>
                </c:pt>
                <c:pt idx="152">
                  <c:v>-78</c:v>
                </c:pt>
                <c:pt idx="153">
                  <c:v>-79</c:v>
                </c:pt>
                <c:pt idx="154">
                  <c:v>-80</c:v>
                </c:pt>
                <c:pt idx="155">
                  <c:v>-81</c:v>
                </c:pt>
                <c:pt idx="156">
                  <c:v>-82</c:v>
                </c:pt>
                <c:pt idx="157">
                  <c:v>-83</c:v>
                </c:pt>
                <c:pt idx="158">
                  <c:v>-84</c:v>
                </c:pt>
                <c:pt idx="159">
                  <c:v>-85</c:v>
                </c:pt>
                <c:pt idx="160">
                  <c:v>-86</c:v>
                </c:pt>
              </c:numCache>
            </c:numRef>
          </c:xVal>
          <c:yVal>
            <c:numRef>
              <c:f>'θ ϵ (90,180)'!$G$11:$G$171</c:f>
              <c:numCache>
                <c:formatCode>General</c:formatCode>
                <c:ptCount val="161"/>
                <c:pt idx="0">
                  <c:v>-1591.615231372879</c:v>
                </c:pt>
                <c:pt idx="1">
                  <c:v>-1580.1851790701176</c:v>
                </c:pt>
                <c:pt idx="2">
                  <c:v>-1568.7551267673562</c:v>
                </c:pt>
                <c:pt idx="3">
                  <c:v>-1557.3250744645948</c:v>
                </c:pt>
                <c:pt idx="4">
                  <c:v>-1545.8950221618336</c:v>
                </c:pt>
                <c:pt idx="5">
                  <c:v>-1534.4649698590722</c:v>
                </c:pt>
                <c:pt idx="6">
                  <c:v>-1523.034917556311</c:v>
                </c:pt>
                <c:pt idx="7">
                  <c:v>-1511.6048652535496</c:v>
                </c:pt>
                <c:pt idx="8">
                  <c:v>-1500.1748129507882</c:v>
                </c:pt>
                <c:pt idx="9">
                  <c:v>-1488.7447606480268</c:v>
                </c:pt>
                <c:pt idx="10">
                  <c:v>-1477.3147083452654</c:v>
                </c:pt>
                <c:pt idx="11">
                  <c:v>-1465.8846560425043</c:v>
                </c:pt>
                <c:pt idx="12">
                  <c:v>-1454.4546037397429</c:v>
                </c:pt>
                <c:pt idx="13">
                  <c:v>-1443.0245514369817</c:v>
                </c:pt>
                <c:pt idx="14">
                  <c:v>-1431.5944991342203</c:v>
                </c:pt>
                <c:pt idx="15">
                  <c:v>-1420.1644468314589</c:v>
                </c:pt>
                <c:pt idx="16">
                  <c:v>-1408.7343945286975</c:v>
                </c:pt>
                <c:pt idx="17">
                  <c:v>-1397.3043422259361</c:v>
                </c:pt>
                <c:pt idx="18">
                  <c:v>-1385.8742899231747</c:v>
                </c:pt>
                <c:pt idx="19">
                  <c:v>-1374.4442376204136</c:v>
                </c:pt>
                <c:pt idx="20">
                  <c:v>-1363.0141853176522</c:v>
                </c:pt>
                <c:pt idx="21">
                  <c:v>-1351.584133014891</c:v>
                </c:pt>
                <c:pt idx="22">
                  <c:v>-1340.1540807121296</c:v>
                </c:pt>
                <c:pt idx="23">
                  <c:v>-1328.7240284093682</c:v>
                </c:pt>
                <c:pt idx="24">
                  <c:v>-1317.2939761066068</c:v>
                </c:pt>
                <c:pt idx="25">
                  <c:v>-1305.8639238038454</c:v>
                </c:pt>
                <c:pt idx="26">
                  <c:v>-1294.433871501084</c:v>
                </c:pt>
                <c:pt idx="27">
                  <c:v>-1283.0038191983228</c:v>
                </c:pt>
                <c:pt idx="28">
                  <c:v>-1271.5737668955617</c:v>
                </c:pt>
                <c:pt idx="29">
                  <c:v>-1260.1437145928003</c:v>
                </c:pt>
                <c:pt idx="30">
                  <c:v>-1248.7136622900389</c:v>
                </c:pt>
                <c:pt idx="31">
                  <c:v>-1237.2836099872775</c:v>
                </c:pt>
                <c:pt idx="32">
                  <c:v>-1225.8535576845161</c:v>
                </c:pt>
                <c:pt idx="33">
                  <c:v>-1214.4235053817547</c:v>
                </c:pt>
                <c:pt idx="34">
                  <c:v>-1202.9934530789935</c:v>
                </c:pt>
                <c:pt idx="35">
                  <c:v>-1191.5634007762321</c:v>
                </c:pt>
                <c:pt idx="36">
                  <c:v>-1180.133348473471</c:v>
                </c:pt>
                <c:pt idx="37">
                  <c:v>-1168.7032961707096</c:v>
                </c:pt>
                <c:pt idx="38">
                  <c:v>-1157.2732438679482</c:v>
                </c:pt>
                <c:pt idx="39">
                  <c:v>-1145.8431915651868</c:v>
                </c:pt>
                <c:pt idx="40">
                  <c:v>-1134.4131392624254</c:v>
                </c:pt>
                <c:pt idx="41">
                  <c:v>-1122.9830869596642</c:v>
                </c:pt>
                <c:pt idx="42">
                  <c:v>-1111.5530346569028</c:v>
                </c:pt>
                <c:pt idx="43">
                  <c:v>-1100.1229823541414</c:v>
                </c:pt>
                <c:pt idx="44">
                  <c:v>-1088.6929300513802</c:v>
                </c:pt>
                <c:pt idx="45">
                  <c:v>-1077.2628777486188</c:v>
                </c:pt>
                <c:pt idx="46">
                  <c:v>-1065.8328254458575</c:v>
                </c:pt>
                <c:pt idx="47">
                  <c:v>-1054.4027731430961</c:v>
                </c:pt>
                <c:pt idx="48">
                  <c:v>-1042.9727208403347</c:v>
                </c:pt>
                <c:pt idx="49">
                  <c:v>-1031.5426685375735</c:v>
                </c:pt>
                <c:pt idx="50">
                  <c:v>-1020.1126162348121</c:v>
                </c:pt>
                <c:pt idx="51">
                  <c:v>-1008.6825639320508</c:v>
                </c:pt>
                <c:pt idx="52">
                  <c:v>-997.25251162928942</c:v>
                </c:pt>
                <c:pt idx="53">
                  <c:v>-985.82245932652813</c:v>
                </c:pt>
                <c:pt idx="54">
                  <c:v>-974.39240702376674</c:v>
                </c:pt>
                <c:pt idx="55">
                  <c:v>-962.96235472100545</c:v>
                </c:pt>
                <c:pt idx="56">
                  <c:v>-951.53230241824417</c:v>
                </c:pt>
                <c:pt idx="57">
                  <c:v>-940.10225011548278</c:v>
                </c:pt>
                <c:pt idx="58">
                  <c:v>-928.67219781272138</c:v>
                </c:pt>
                <c:pt idx="59">
                  <c:v>-917.2421455099601</c:v>
                </c:pt>
                <c:pt idx="60">
                  <c:v>-905.81209320719881</c:v>
                </c:pt>
                <c:pt idx="61">
                  <c:v>-894.38204090443742</c:v>
                </c:pt>
                <c:pt idx="62">
                  <c:v>-882.95198860167602</c:v>
                </c:pt>
                <c:pt idx="63">
                  <c:v>-871.52193629891474</c:v>
                </c:pt>
                <c:pt idx="64">
                  <c:v>-860.09188399615346</c:v>
                </c:pt>
                <c:pt idx="65">
                  <c:v>-848.66183169339206</c:v>
                </c:pt>
                <c:pt idx="66">
                  <c:v>-837.23177939063078</c:v>
                </c:pt>
                <c:pt idx="67">
                  <c:v>-825.80172708786938</c:v>
                </c:pt>
                <c:pt idx="68">
                  <c:v>-814.3716747851081</c:v>
                </c:pt>
                <c:pt idx="69">
                  <c:v>-802.9416224823467</c:v>
                </c:pt>
                <c:pt idx="70">
                  <c:v>-791.51157017958542</c:v>
                </c:pt>
                <c:pt idx="71">
                  <c:v>-780.08151787682402</c:v>
                </c:pt>
                <c:pt idx="72">
                  <c:v>-768.65146557406274</c:v>
                </c:pt>
                <c:pt idx="73">
                  <c:v>-757.22141327130134</c:v>
                </c:pt>
                <c:pt idx="74">
                  <c:v>-745.79136096854006</c:v>
                </c:pt>
                <c:pt idx="75">
                  <c:v>-734.36130866577878</c:v>
                </c:pt>
                <c:pt idx="76">
                  <c:v>-722.93125636301738</c:v>
                </c:pt>
                <c:pt idx="77">
                  <c:v>-711.5012040602561</c:v>
                </c:pt>
                <c:pt idx="78">
                  <c:v>-700.0711517574947</c:v>
                </c:pt>
                <c:pt idx="79">
                  <c:v>-688.64109945473342</c:v>
                </c:pt>
                <c:pt idx="80">
                  <c:v>-677.21104715197202</c:v>
                </c:pt>
                <c:pt idx="81">
                  <c:v>-665.78099484921074</c:v>
                </c:pt>
                <c:pt idx="82">
                  <c:v>-654.35094254644935</c:v>
                </c:pt>
                <c:pt idx="83">
                  <c:v>-642.92089024368806</c:v>
                </c:pt>
                <c:pt idx="84">
                  <c:v>-631.49083794092667</c:v>
                </c:pt>
                <c:pt idx="85">
                  <c:v>-620.06078563816538</c:v>
                </c:pt>
                <c:pt idx="86">
                  <c:v>-608.6307333354041</c:v>
                </c:pt>
                <c:pt idx="87">
                  <c:v>-597.20068103264271</c:v>
                </c:pt>
                <c:pt idx="88">
                  <c:v>-585.77062872988131</c:v>
                </c:pt>
                <c:pt idx="89">
                  <c:v>-574.34057642712003</c:v>
                </c:pt>
                <c:pt idx="90">
                  <c:v>-562.91052412435874</c:v>
                </c:pt>
                <c:pt idx="91">
                  <c:v>-551.48047182159735</c:v>
                </c:pt>
                <c:pt idx="92">
                  <c:v>-540.05041951883595</c:v>
                </c:pt>
                <c:pt idx="93">
                  <c:v>-528.62036721607467</c:v>
                </c:pt>
                <c:pt idx="94">
                  <c:v>-517.19031491331339</c:v>
                </c:pt>
                <c:pt idx="95">
                  <c:v>-505.76026261055199</c:v>
                </c:pt>
                <c:pt idx="96">
                  <c:v>-494.33021030779071</c:v>
                </c:pt>
                <c:pt idx="97">
                  <c:v>-482.90015800502931</c:v>
                </c:pt>
                <c:pt idx="98">
                  <c:v>-471.47010570226803</c:v>
                </c:pt>
                <c:pt idx="99">
                  <c:v>-460.04005339950669</c:v>
                </c:pt>
                <c:pt idx="100">
                  <c:v>-448.61000109674535</c:v>
                </c:pt>
                <c:pt idx="101">
                  <c:v>-437.17994879398401</c:v>
                </c:pt>
                <c:pt idx="102">
                  <c:v>-425.74989649122267</c:v>
                </c:pt>
                <c:pt idx="103">
                  <c:v>-414.31984418846133</c:v>
                </c:pt>
                <c:pt idx="104">
                  <c:v>-402.88979188569999</c:v>
                </c:pt>
                <c:pt idx="105">
                  <c:v>-391.45973958293865</c:v>
                </c:pt>
                <c:pt idx="106">
                  <c:v>-380.02968728017731</c:v>
                </c:pt>
                <c:pt idx="107">
                  <c:v>-368.59963497741597</c:v>
                </c:pt>
                <c:pt idx="108">
                  <c:v>-357.16958267465463</c:v>
                </c:pt>
                <c:pt idx="109">
                  <c:v>-345.7395303718933</c:v>
                </c:pt>
                <c:pt idx="110">
                  <c:v>-334.30947806913196</c:v>
                </c:pt>
                <c:pt idx="111">
                  <c:v>-322.87942576637062</c:v>
                </c:pt>
                <c:pt idx="112">
                  <c:v>-311.44937346360928</c:v>
                </c:pt>
                <c:pt idx="113">
                  <c:v>-300.01932116084794</c:v>
                </c:pt>
                <c:pt idx="114">
                  <c:v>-288.5892688580866</c:v>
                </c:pt>
                <c:pt idx="115">
                  <c:v>-277.15921655532532</c:v>
                </c:pt>
                <c:pt idx="116">
                  <c:v>-265.72916425256398</c:v>
                </c:pt>
                <c:pt idx="117">
                  <c:v>-254.29911194980264</c:v>
                </c:pt>
                <c:pt idx="118">
                  <c:v>-242.8690596470413</c:v>
                </c:pt>
                <c:pt idx="119">
                  <c:v>-231.43900734427996</c:v>
                </c:pt>
                <c:pt idx="120">
                  <c:v>-220.00895504151856</c:v>
                </c:pt>
                <c:pt idx="121">
                  <c:v>-208.57890273875728</c:v>
                </c:pt>
                <c:pt idx="122">
                  <c:v>-197.148850435996</c:v>
                </c:pt>
                <c:pt idx="123">
                  <c:v>-185.7187981332346</c:v>
                </c:pt>
                <c:pt idx="124">
                  <c:v>-174.28874583047332</c:v>
                </c:pt>
                <c:pt idx="125">
                  <c:v>-162.85869352771192</c:v>
                </c:pt>
                <c:pt idx="126">
                  <c:v>-151.42864122495064</c:v>
                </c:pt>
                <c:pt idx="127">
                  <c:v>-139.99858892218924</c:v>
                </c:pt>
                <c:pt idx="128">
                  <c:v>-128.56853661942796</c:v>
                </c:pt>
                <c:pt idx="129">
                  <c:v>-117.13848431666656</c:v>
                </c:pt>
                <c:pt idx="130">
                  <c:v>-105.70843201390528</c:v>
                </c:pt>
                <c:pt idx="131">
                  <c:v>-94.278379711143884</c:v>
                </c:pt>
                <c:pt idx="132">
                  <c:v>-82.848327408382602</c:v>
                </c:pt>
                <c:pt idx="133">
                  <c:v>-71.418275105621206</c:v>
                </c:pt>
                <c:pt idx="134">
                  <c:v>-59.988222802859923</c:v>
                </c:pt>
                <c:pt idx="135">
                  <c:v>-48.558170500098527</c:v>
                </c:pt>
                <c:pt idx="136">
                  <c:v>-37.128118197337244</c:v>
                </c:pt>
                <c:pt idx="137">
                  <c:v>-25.698065894575848</c:v>
                </c:pt>
                <c:pt idx="138">
                  <c:v>-14.268013591814565</c:v>
                </c:pt>
                <c:pt idx="139">
                  <c:v>-2.8379612890532826</c:v>
                </c:pt>
                <c:pt idx="140">
                  <c:v>8.5920910137081137</c:v>
                </c:pt>
                <c:pt idx="141">
                  <c:v>20.022143316469396</c:v>
                </c:pt>
                <c:pt idx="142">
                  <c:v>31.452195619230793</c:v>
                </c:pt>
                <c:pt idx="143">
                  <c:v>42.882247921992075</c:v>
                </c:pt>
                <c:pt idx="144">
                  <c:v>54.312300224753471</c:v>
                </c:pt>
                <c:pt idx="145">
                  <c:v>65.742352527514754</c:v>
                </c:pt>
                <c:pt idx="146">
                  <c:v>77.17240483027615</c:v>
                </c:pt>
                <c:pt idx="147">
                  <c:v>88.602457133037433</c:v>
                </c:pt>
                <c:pt idx="148">
                  <c:v>100.03250943579883</c:v>
                </c:pt>
                <c:pt idx="149">
                  <c:v>111.46256173856011</c:v>
                </c:pt>
                <c:pt idx="150">
                  <c:v>122.89261404132151</c:v>
                </c:pt>
                <c:pt idx="151">
                  <c:v>134.32266634408279</c:v>
                </c:pt>
                <c:pt idx="152">
                  <c:v>145.75271864684419</c:v>
                </c:pt>
                <c:pt idx="153">
                  <c:v>157.18277094960547</c:v>
                </c:pt>
                <c:pt idx="154">
                  <c:v>168.61282325236687</c:v>
                </c:pt>
                <c:pt idx="155">
                  <c:v>180.04287555512815</c:v>
                </c:pt>
                <c:pt idx="156">
                  <c:v>191.47292785788943</c:v>
                </c:pt>
                <c:pt idx="157">
                  <c:v>202.90298016065083</c:v>
                </c:pt>
                <c:pt idx="158">
                  <c:v>214.33303246341211</c:v>
                </c:pt>
                <c:pt idx="159">
                  <c:v>225.76308476617351</c:v>
                </c:pt>
                <c:pt idx="160">
                  <c:v>237.19313706893479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6C-4FC4-89C7-9851AA99A26D}"/>
            </c:ext>
          </c:extLst>
        </c:ser>
        <c:ser>
          <c:idx val="3"/>
          <c:order val="3"/>
          <c:tx>
            <c:v>Flow 2</c:v>
          </c:tx>
          <c:spPr>
            <a:ln w="38100">
              <a:headEnd type="stealth" w="lg" len="lg"/>
              <a:tailEnd type="stealth" w="lg" len="lg"/>
            </a:ln>
          </c:spPr>
          <c:marker>
            <c:symbol val="diamond"/>
            <c:size val="2"/>
            <c:spPr>
              <a:ln w="3175">
                <a:solidFill>
                  <a:schemeClr val="accent4">
                    <a:shade val="76000"/>
                    <a:shade val="95000"/>
                    <a:satMod val="105000"/>
                    <a:alpha val="0"/>
                  </a:schemeClr>
                </a:solidFill>
              </a:ln>
            </c:spPr>
          </c:marker>
          <c:xVal>
            <c:numRef>
              <c:f>'θ ϵ (90,180)'!$N$11:$N$336</c:f>
              <c:numCache>
                <c:formatCode>General</c:formatCode>
                <c:ptCount val="326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  <c:pt idx="101">
                  <c:v>-1</c:v>
                </c:pt>
                <c:pt idx="102">
                  <c:v>-2</c:v>
                </c:pt>
                <c:pt idx="103">
                  <c:v>-3</c:v>
                </c:pt>
                <c:pt idx="104">
                  <c:v>-4</c:v>
                </c:pt>
                <c:pt idx="105">
                  <c:v>-5</c:v>
                </c:pt>
                <c:pt idx="106">
                  <c:v>-6</c:v>
                </c:pt>
                <c:pt idx="107">
                  <c:v>-7</c:v>
                </c:pt>
                <c:pt idx="108">
                  <c:v>-8</c:v>
                </c:pt>
                <c:pt idx="109">
                  <c:v>-9</c:v>
                </c:pt>
                <c:pt idx="110">
                  <c:v>-10</c:v>
                </c:pt>
                <c:pt idx="111">
                  <c:v>-11</c:v>
                </c:pt>
                <c:pt idx="112">
                  <c:v>-12</c:v>
                </c:pt>
                <c:pt idx="113">
                  <c:v>-13</c:v>
                </c:pt>
                <c:pt idx="114">
                  <c:v>-14</c:v>
                </c:pt>
                <c:pt idx="115">
                  <c:v>-15</c:v>
                </c:pt>
                <c:pt idx="116">
                  <c:v>-16</c:v>
                </c:pt>
                <c:pt idx="117">
                  <c:v>-17</c:v>
                </c:pt>
                <c:pt idx="118">
                  <c:v>-18</c:v>
                </c:pt>
                <c:pt idx="119">
                  <c:v>-19</c:v>
                </c:pt>
                <c:pt idx="120">
                  <c:v>-20</c:v>
                </c:pt>
                <c:pt idx="121">
                  <c:v>-21</c:v>
                </c:pt>
                <c:pt idx="122">
                  <c:v>-22</c:v>
                </c:pt>
                <c:pt idx="123">
                  <c:v>-23</c:v>
                </c:pt>
                <c:pt idx="124">
                  <c:v>-24</c:v>
                </c:pt>
                <c:pt idx="125">
                  <c:v>-25</c:v>
                </c:pt>
                <c:pt idx="126">
                  <c:v>-26</c:v>
                </c:pt>
                <c:pt idx="127">
                  <c:v>-27</c:v>
                </c:pt>
                <c:pt idx="128">
                  <c:v>-28</c:v>
                </c:pt>
                <c:pt idx="129">
                  <c:v>-29</c:v>
                </c:pt>
                <c:pt idx="130">
                  <c:v>-30</c:v>
                </c:pt>
                <c:pt idx="131">
                  <c:v>-31</c:v>
                </c:pt>
                <c:pt idx="132">
                  <c:v>-32</c:v>
                </c:pt>
                <c:pt idx="133">
                  <c:v>-33</c:v>
                </c:pt>
                <c:pt idx="134">
                  <c:v>-34</c:v>
                </c:pt>
                <c:pt idx="135">
                  <c:v>-35</c:v>
                </c:pt>
                <c:pt idx="136">
                  <c:v>-36</c:v>
                </c:pt>
                <c:pt idx="137">
                  <c:v>-37</c:v>
                </c:pt>
                <c:pt idx="138">
                  <c:v>-38</c:v>
                </c:pt>
                <c:pt idx="139">
                  <c:v>-39</c:v>
                </c:pt>
                <c:pt idx="140">
                  <c:v>-40</c:v>
                </c:pt>
                <c:pt idx="141">
                  <c:v>-41</c:v>
                </c:pt>
                <c:pt idx="142">
                  <c:v>-42</c:v>
                </c:pt>
                <c:pt idx="143">
                  <c:v>-43</c:v>
                </c:pt>
                <c:pt idx="144">
                  <c:v>-44</c:v>
                </c:pt>
                <c:pt idx="145">
                  <c:v>-45</c:v>
                </c:pt>
                <c:pt idx="146">
                  <c:v>-46</c:v>
                </c:pt>
                <c:pt idx="147">
                  <c:v>-47</c:v>
                </c:pt>
                <c:pt idx="148">
                  <c:v>-48</c:v>
                </c:pt>
                <c:pt idx="149">
                  <c:v>-49</c:v>
                </c:pt>
                <c:pt idx="150">
                  <c:v>-50</c:v>
                </c:pt>
                <c:pt idx="151">
                  <c:v>-51</c:v>
                </c:pt>
                <c:pt idx="152">
                  <c:v>-52</c:v>
                </c:pt>
                <c:pt idx="153">
                  <c:v>-53</c:v>
                </c:pt>
                <c:pt idx="154">
                  <c:v>-54</c:v>
                </c:pt>
                <c:pt idx="155">
                  <c:v>-55</c:v>
                </c:pt>
                <c:pt idx="156">
                  <c:v>-56</c:v>
                </c:pt>
                <c:pt idx="157">
                  <c:v>-57</c:v>
                </c:pt>
                <c:pt idx="158">
                  <c:v>-58</c:v>
                </c:pt>
                <c:pt idx="159">
                  <c:v>-59</c:v>
                </c:pt>
                <c:pt idx="160">
                  <c:v>-60</c:v>
                </c:pt>
                <c:pt idx="161">
                  <c:v>-61</c:v>
                </c:pt>
                <c:pt idx="162">
                  <c:v>-62</c:v>
                </c:pt>
                <c:pt idx="163">
                  <c:v>-63</c:v>
                </c:pt>
                <c:pt idx="164">
                  <c:v>-64</c:v>
                </c:pt>
                <c:pt idx="165">
                  <c:v>-65</c:v>
                </c:pt>
                <c:pt idx="166">
                  <c:v>-66</c:v>
                </c:pt>
                <c:pt idx="167">
                  <c:v>-67</c:v>
                </c:pt>
                <c:pt idx="168">
                  <c:v>-68</c:v>
                </c:pt>
                <c:pt idx="169">
                  <c:v>-69</c:v>
                </c:pt>
                <c:pt idx="170">
                  <c:v>-70</c:v>
                </c:pt>
                <c:pt idx="171">
                  <c:v>-71</c:v>
                </c:pt>
                <c:pt idx="172">
                  <c:v>-72</c:v>
                </c:pt>
                <c:pt idx="173">
                  <c:v>-73</c:v>
                </c:pt>
                <c:pt idx="174">
                  <c:v>-74</c:v>
                </c:pt>
                <c:pt idx="175">
                  <c:v>-75</c:v>
                </c:pt>
                <c:pt idx="176">
                  <c:v>-76</c:v>
                </c:pt>
                <c:pt idx="177">
                  <c:v>-77</c:v>
                </c:pt>
                <c:pt idx="178">
                  <c:v>-78</c:v>
                </c:pt>
                <c:pt idx="179">
                  <c:v>-79</c:v>
                </c:pt>
                <c:pt idx="180">
                  <c:v>-80</c:v>
                </c:pt>
                <c:pt idx="181">
                  <c:v>-81</c:v>
                </c:pt>
                <c:pt idx="182">
                  <c:v>-82</c:v>
                </c:pt>
                <c:pt idx="183">
                  <c:v>-83</c:v>
                </c:pt>
                <c:pt idx="184">
                  <c:v>-84</c:v>
                </c:pt>
                <c:pt idx="185">
                  <c:v>-85</c:v>
                </c:pt>
                <c:pt idx="186">
                  <c:v>-86</c:v>
                </c:pt>
                <c:pt idx="187">
                  <c:v>-87</c:v>
                </c:pt>
                <c:pt idx="188">
                  <c:v>-88</c:v>
                </c:pt>
                <c:pt idx="189">
                  <c:v>-89</c:v>
                </c:pt>
                <c:pt idx="190">
                  <c:v>-90</c:v>
                </c:pt>
                <c:pt idx="191">
                  <c:v>-91</c:v>
                </c:pt>
                <c:pt idx="192">
                  <c:v>-92</c:v>
                </c:pt>
                <c:pt idx="193">
                  <c:v>-93</c:v>
                </c:pt>
                <c:pt idx="194">
                  <c:v>-94</c:v>
                </c:pt>
                <c:pt idx="195">
                  <c:v>-95</c:v>
                </c:pt>
                <c:pt idx="196">
                  <c:v>-96</c:v>
                </c:pt>
                <c:pt idx="197">
                  <c:v>-97</c:v>
                </c:pt>
                <c:pt idx="198">
                  <c:v>-98</c:v>
                </c:pt>
                <c:pt idx="199">
                  <c:v>-99</c:v>
                </c:pt>
                <c:pt idx="200">
                  <c:v>-100</c:v>
                </c:pt>
                <c:pt idx="201">
                  <c:v>-101</c:v>
                </c:pt>
                <c:pt idx="202">
                  <c:v>-102</c:v>
                </c:pt>
                <c:pt idx="203">
                  <c:v>-103</c:v>
                </c:pt>
                <c:pt idx="204">
                  <c:v>-104</c:v>
                </c:pt>
                <c:pt idx="205">
                  <c:v>-105</c:v>
                </c:pt>
                <c:pt idx="206">
                  <c:v>-106</c:v>
                </c:pt>
                <c:pt idx="207">
                  <c:v>-107</c:v>
                </c:pt>
                <c:pt idx="208">
                  <c:v>-108</c:v>
                </c:pt>
                <c:pt idx="209">
                  <c:v>-109</c:v>
                </c:pt>
                <c:pt idx="210">
                  <c:v>-110</c:v>
                </c:pt>
                <c:pt idx="211">
                  <c:v>-111</c:v>
                </c:pt>
                <c:pt idx="212">
                  <c:v>-112</c:v>
                </c:pt>
                <c:pt idx="213">
                  <c:v>-113</c:v>
                </c:pt>
                <c:pt idx="214">
                  <c:v>-114</c:v>
                </c:pt>
                <c:pt idx="215">
                  <c:v>-115</c:v>
                </c:pt>
                <c:pt idx="216">
                  <c:v>-116</c:v>
                </c:pt>
                <c:pt idx="217">
                  <c:v>-117</c:v>
                </c:pt>
                <c:pt idx="218">
                  <c:v>-118</c:v>
                </c:pt>
                <c:pt idx="219">
                  <c:v>-119</c:v>
                </c:pt>
                <c:pt idx="220">
                  <c:v>-120</c:v>
                </c:pt>
                <c:pt idx="221">
                  <c:v>-121</c:v>
                </c:pt>
                <c:pt idx="222">
                  <c:v>-122</c:v>
                </c:pt>
                <c:pt idx="223">
                  <c:v>-123</c:v>
                </c:pt>
                <c:pt idx="224">
                  <c:v>-124</c:v>
                </c:pt>
                <c:pt idx="225">
                  <c:v>-125</c:v>
                </c:pt>
                <c:pt idx="226">
                  <c:v>-126</c:v>
                </c:pt>
                <c:pt idx="227">
                  <c:v>-127</c:v>
                </c:pt>
                <c:pt idx="228">
                  <c:v>-128</c:v>
                </c:pt>
                <c:pt idx="229">
                  <c:v>-129</c:v>
                </c:pt>
                <c:pt idx="230">
                  <c:v>-130</c:v>
                </c:pt>
                <c:pt idx="231">
                  <c:v>-131</c:v>
                </c:pt>
                <c:pt idx="232">
                  <c:v>-132</c:v>
                </c:pt>
                <c:pt idx="233">
                  <c:v>-133</c:v>
                </c:pt>
                <c:pt idx="234">
                  <c:v>-134</c:v>
                </c:pt>
                <c:pt idx="235">
                  <c:v>-135</c:v>
                </c:pt>
                <c:pt idx="236">
                  <c:v>-136</c:v>
                </c:pt>
                <c:pt idx="237">
                  <c:v>-137</c:v>
                </c:pt>
                <c:pt idx="238">
                  <c:v>-138</c:v>
                </c:pt>
                <c:pt idx="239">
                  <c:v>-139</c:v>
                </c:pt>
                <c:pt idx="240">
                  <c:v>-140</c:v>
                </c:pt>
                <c:pt idx="241">
                  <c:v>-141</c:v>
                </c:pt>
                <c:pt idx="242">
                  <c:v>-142</c:v>
                </c:pt>
                <c:pt idx="243">
                  <c:v>-143</c:v>
                </c:pt>
                <c:pt idx="244">
                  <c:v>-144</c:v>
                </c:pt>
                <c:pt idx="245">
                  <c:v>-145</c:v>
                </c:pt>
                <c:pt idx="246">
                  <c:v>-146</c:v>
                </c:pt>
                <c:pt idx="247">
                  <c:v>-147</c:v>
                </c:pt>
                <c:pt idx="248">
                  <c:v>-148</c:v>
                </c:pt>
                <c:pt idx="249">
                  <c:v>-149</c:v>
                </c:pt>
                <c:pt idx="250">
                  <c:v>-150</c:v>
                </c:pt>
                <c:pt idx="251">
                  <c:v>-151</c:v>
                </c:pt>
                <c:pt idx="252">
                  <c:v>-152</c:v>
                </c:pt>
                <c:pt idx="253">
                  <c:v>-153</c:v>
                </c:pt>
                <c:pt idx="254">
                  <c:v>-154</c:v>
                </c:pt>
                <c:pt idx="255">
                  <c:v>-155</c:v>
                </c:pt>
                <c:pt idx="256">
                  <c:v>-156</c:v>
                </c:pt>
                <c:pt idx="257">
                  <c:v>-157</c:v>
                </c:pt>
                <c:pt idx="258">
                  <c:v>-158</c:v>
                </c:pt>
                <c:pt idx="259">
                  <c:v>-159</c:v>
                </c:pt>
                <c:pt idx="260">
                  <c:v>-160</c:v>
                </c:pt>
                <c:pt idx="261">
                  <c:v>-161</c:v>
                </c:pt>
                <c:pt idx="262">
                  <c:v>-162</c:v>
                </c:pt>
                <c:pt idx="263">
                  <c:v>-163</c:v>
                </c:pt>
                <c:pt idx="264">
                  <c:v>-164</c:v>
                </c:pt>
                <c:pt idx="265">
                  <c:v>-165</c:v>
                </c:pt>
                <c:pt idx="266">
                  <c:v>-166</c:v>
                </c:pt>
                <c:pt idx="267">
                  <c:v>-167</c:v>
                </c:pt>
                <c:pt idx="268">
                  <c:v>-168</c:v>
                </c:pt>
                <c:pt idx="269">
                  <c:v>-169</c:v>
                </c:pt>
                <c:pt idx="270">
                  <c:v>-170</c:v>
                </c:pt>
                <c:pt idx="271">
                  <c:v>-171</c:v>
                </c:pt>
                <c:pt idx="272">
                  <c:v>-172</c:v>
                </c:pt>
                <c:pt idx="273">
                  <c:v>-173</c:v>
                </c:pt>
                <c:pt idx="274">
                  <c:v>-174</c:v>
                </c:pt>
                <c:pt idx="275">
                  <c:v>-175</c:v>
                </c:pt>
                <c:pt idx="276">
                  <c:v>-176</c:v>
                </c:pt>
                <c:pt idx="277">
                  <c:v>-177</c:v>
                </c:pt>
                <c:pt idx="278">
                  <c:v>-178</c:v>
                </c:pt>
                <c:pt idx="279">
                  <c:v>-179</c:v>
                </c:pt>
                <c:pt idx="280">
                  <c:v>-180</c:v>
                </c:pt>
                <c:pt idx="281">
                  <c:v>-181</c:v>
                </c:pt>
                <c:pt idx="282">
                  <c:v>-182</c:v>
                </c:pt>
                <c:pt idx="283">
                  <c:v>-183</c:v>
                </c:pt>
                <c:pt idx="284">
                  <c:v>-184</c:v>
                </c:pt>
                <c:pt idx="285">
                  <c:v>-185</c:v>
                </c:pt>
                <c:pt idx="286">
                  <c:v>-186</c:v>
                </c:pt>
                <c:pt idx="287">
                  <c:v>-187</c:v>
                </c:pt>
                <c:pt idx="288">
                  <c:v>-188</c:v>
                </c:pt>
                <c:pt idx="289">
                  <c:v>-189</c:v>
                </c:pt>
                <c:pt idx="290">
                  <c:v>-190</c:v>
                </c:pt>
                <c:pt idx="291">
                  <c:v>-191</c:v>
                </c:pt>
                <c:pt idx="292">
                  <c:v>-192</c:v>
                </c:pt>
                <c:pt idx="293">
                  <c:v>-193</c:v>
                </c:pt>
                <c:pt idx="294">
                  <c:v>-194</c:v>
                </c:pt>
                <c:pt idx="295">
                  <c:v>-195</c:v>
                </c:pt>
                <c:pt idx="296">
                  <c:v>-196</c:v>
                </c:pt>
                <c:pt idx="297">
                  <c:v>-197</c:v>
                </c:pt>
                <c:pt idx="298">
                  <c:v>-198</c:v>
                </c:pt>
                <c:pt idx="299">
                  <c:v>-199</c:v>
                </c:pt>
                <c:pt idx="300">
                  <c:v>-200</c:v>
                </c:pt>
                <c:pt idx="301">
                  <c:v>-201</c:v>
                </c:pt>
                <c:pt idx="302">
                  <c:v>-202</c:v>
                </c:pt>
                <c:pt idx="303">
                  <c:v>-203</c:v>
                </c:pt>
                <c:pt idx="304">
                  <c:v>-204</c:v>
                </c:pt>
                <c:pt idx="305">
                  <c:v>-205</c:v>
                </c:pt>
                <c:pt idx="306">
                  <c:v>-206</c:v>
                </c:pt>
                <c:pt idx="307">
                  <c:v>-207</c:v>
                </c:pt>
                <c:pt idx="308">
                  <c:v>-208</c:v>
                </c:pt>
                <c:pt idx="309">
                  <c:v>-209</c:v>
                </c:pt>
                <c:pt idx="310">
                  <c:v>-210</c:v>
                </c:pt>
                <c:pt idx="311">
                  <c:v>-211</c:v>
                </c:pt>
                <c:pt idx="312">
                  <c:v>-212</c:v>
                </c:pt>
                <c:pt idx="313">
                  <c:v>-213</c:v>
                </c:pt>
                <c:pt idx="314">
                  <c:v>-214</c:v>
                </c:pt>
                <c:pt idx="315">
                  <c:v>-215</c:v>
                </c:pt>
                <c:pt idx="316">
                  <c:v>-216</c:v>
                </c:pt>
                <c:pt idx="317">
                  <c:v>-217</c:v>
                </c:pt>
                <c:pt idx="318">
                  <c:v>-218</c:v>
                </c:pt>
                <c:pt idx="319">
                  <c:v>-219</c:v>
                </c:pt>
                <c:pt idx="320">
                  <c:v>-220</c:v>
                </c:pt>
                <c:pt idx="321">
                  <c:v>-221</c:v>
                </c:pt>
                <c:pt idx="322">
                  <c:v>-222</c:v>
                </c:pt>
                <c:pt idx="323">
                  <c:v>-223</c:v>
                </c:pt>
                <c:pt idx="324">
                  <c:v>-224</c:v>
                </c:pt>
                <c:pt idx="325">
                  <c:v>-225</c:v>
                </c:pt>
              </c:numCache>
            </c:numRef>
          </c:xVal>
          <c:yVal>
            <c:numRef>
              <c:f>'θ ϵ (90,180)'!$M$11:$M$336</c:f>
              <c:numCache>
                <c:formatCode>General</c:formatCode>
                <c:ptCount val="32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86C-4FC4-89C7-9851AA99A26D}"/>
            </c:ext>
          </c:extLst>
        </c:ser>
        <c:ser>
          <c:idx val="4"/>
          <c:order val="4"/>
          <c:tx>
            <c:v>Flow 2 line tangent to W.C.</c:v>
          </c:tx>
          <c:spPr>
            <a:ln w="25400">
              <a:solidFill>
                <a:srgbClr val="7030A0"/>
              </a:solidFill>
              <a:prstDash val="sysDash"/>
              <a:headEnd type="stealth" w="lg" len="lg"/>
              <a:tailEnd type="oval" w="lg" len="lg"/>
            </a:ln>
          </c:spPr>
          <c:marker>
            <c:symbol val="triangle"/>
            <c:size val="2"/>
            <c:spPr>
              <a:ln w="3175">
                <a:solidFill>
                  <a:srgbClr val="7030A0">
                    <a:alpha val="0"/>
                  </a:srgbClr>
                </a:solidFill>
              </a:ln>
            </c:spPr>
          </c:marker>
          <c:xVal>
            <c:numRef>
              <c:f>'θ ϵ (90,180)'!$R$11:$R$336</c:f>
              <c:numCache>
                <c:formatCode>General</c:formatCode>
                <c:ptCount val="326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77</c:v>
                </c:pt>
                <c:pt idx="4">
                  <c:v>76</c:v>
                </c:pt>
                <c:pt idx="5">
                  <c:v>75</c:v>
                </c:pt>
                <c:pt idx="6">
                  <c:v>74</c:v>
                </c:pt>
                <c:pt idx="7">
                  <c:v>73</c:v>
                </c:pt>
                <c:pt idx="8">
                  <c:v>72</c:v>
                </c:pt>
                <c:pt idx="9">
                  <c:v>71</c:v>
                </c:pt>
                <c:pt idx="10">
                  <c:v>70</c:v>
                </c:pt>
                <c:pt idx="11">
                  <c:v>69</c:v>
                </c:pt>
                <c:pt idx="12">
                  <c:v>68</c:v>
                </c:pt>
                <c:pt idx="13">
                  <c:v>67</c:v>
                </c:pt>
                <c:pt idx="14">
                  <c:v>66</c:v>
                </c:pt>
                <c:pt idx="15">
                  <c:v>65</c:v>
                </c:pt>
                <c:pt idx="16">
                  <c:v>64</c:v>
                </c:pt>
                <c:pt idx="17">
                  <c:v>63</c:v>
                </c:pt>
                <c:pt idx="18">
                  <c:v>62</c:v>
                </c:pt>
                <c:pt idx="19">
                  <c:v>61</c:v>
                </c:pt>
                <c:pt idx="20">
                  <c:v>60</c:v>
                </c:pt>
                <c:pt idx="21">
                  <c:v>59</c:v>
                </c:pt>
                <c:pt idx="22">
                  <c:v>58</c:v>
                </c:pt>
                <c:pt idx="23">
                  <c:v>57</c:v>
                </c:pt>
                <c:pt idx="24">
                  <c:v>56</c:v>
                </c:pt>
                <c:pt idx="25">
                  <c:v>55</c:v>
                </c:pt>
                <c:pt idx="26">
                  <c:v>54</c:v>
                </c:pt>
                <c:pt idx="27">
                  <c:v>53</c:v>
                </c:pt>
                <c:pt idx="28">
                  <c:v>52</c:v>
                </c:pt>
                <c:pt idx="29">
                  <c:v>51</c:v>
                </c:pt>
                <c:pt idx="30">
                  <c:v>50</c:v>
                </c:pt>
                <c:pt idx="31">
                  <c:v>49</c:v>
                </c:pt>
                <c:pt idx="32">
                  <c:v>48</c:v>
                </c:pt>
                <c:pt idx="33">
                  <c:v>47</c:v>
                </c:pt>
                <c:pt idx="34">
                  <c:v>46</c:v>
                </c:pt>
                <c:pt idx="35">
                  <c:v>45</c:v>
                </c:pt>
                <c:pt idx="36">
                  <c:v>44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40</c:v>
                </c:pt>
                <c:pt idx="41">
                  <c:v>39</c:v>
                </c:pt>
                <c:pt idx="42">
                  <c:v>38</c:v>
                </c:pt>
                <c:pt idx="43">
                  <c:v>37</c:v>
                </c:pt>
                <c:pt idx="44">
                  <c:v>36</c:v>
                </c:pt>
                <c:pt idx="45">
                  <c:v>35</c:v>
                </c:pt>
                <c:pt idx="46">
                  <c:v>34</c:v>
                </c:pt>
                <c:pt idx="47">
                  <c:v>33</c:v>
                </c:pt>
                <c:pt idx="48">
                  <c:v>32</c:v>
                </c:pt>
                <c:pt idx="49">
                  <c:v>31</c:v>
                </c:pt>
                <c:pt idx="50">
                  <c:v>30</c:v>
                </c:pt>
                <c:pt idx="51">
                  <c:v>29</c:v>
                </c:pt>
                <c:pt idx="52">
                  <c:v>28</c:v>
                </c:pt>
                <c:pt idx="53">
                  <c:v>27</c:v>
                </c:pt>
                <c:pt idx="54">
                  <c:v>26</c:v>
                </c:pt>
                <c:pt idx="55">
                  <c:v>25</c:v>
                </c:pt>
                <c:pt idx="56">
                  <c:v>24</c:v>
                </c:pt>
                <c:pt idx="57">
                  <c:v>23</c:v>
                </c:pt>
                <c:pt idx="58">
                  <c:v>22</c:v>
                </c:pt>
                <c:pt idx="59">
                  <c:v>21</c:v>
                </c:pt>
                <c:pt idx="60">
                  <c:v>20</c:v>
                </c:pt>
                <c:pt idx="61">
                  <c:v>19</c:v>
                </c:pt>
                <c:pt idx="62">
                  <c:v>18</c:v>
                </c:pt>
                <c:pt idx="63">
                  <c:v>17</c:v>
                </c:pt>
                <c:pt idx="64">
                  <c:v>16</c:v>
                </c:pt>
                <c:pt idx="65">
                  <c:v>15</c:v>
                </c:pt>
                <c:pt idx="66">
                  <c:v>14</c:v>
                </c:pt>
                <c:pt idx="67">
                  <c:v>13</c:v>
                </c:pt>
                <c:pt idx="68">
                  <c:v>12</c:v>
                </c:pt>
                <c:pt idx="69">
                  <c:v>11</c:v>
                </c:pt>
                <c:pt idx="70">
                  <c:v>10</c:v>
                </c:pt>
                <c:pt idx="71">
                  <c:v>9</c:v>
                </c:pt>
                <c:pt idx="72">
                  <c:v>8</c:v>
                </c:pt>
                <c:pt idx="73">
                  <c:v>7</c:v>
                </c:pt>
                <c:pt idx="74">
                  <c:v>6</c:v>
                </c:pt>
                <c:pt idx="75">
                  <c:v>5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0</c:v>
                </c:pt>
                <c:pt idx="81">
                  <c:v>-1</c:v>
                </c:pt>
                <c:pt idx="82">
                  <c:v>-2</c:v>
                </c:pt>
                <c:pt idx="83">
                  <c:v>-3</c:v>
                </c:pt>
                <c:pt idx="84">
                  <c:v>-4</c:v>
                </c:pt>
                <c:pt idx="85">
                  <c:v>-5</c:v>
                </c:pt>
                <c:pt idx="86">
                  <c:v>-6</c:v>
                </c:pt>
                <c:pt idx="87">
                  <c:v>-7</c:v>
                </c:pt>
                <c:pt idx="88">
                  <c:v>-8</c:v>
                </c:pt>
                <c:pt idx="89">
                  <c:v>-9</c:v>
                </c:pt>
                <c:pt idx="90">
                  <c:v>-10</c:v>
                </c:pt>
                <c:pt idx="91">
                  <c:v>-11</c:v>
                </c:pt>
                <c:pt idx="92">
                  <c:v>-12</c:v>
                </c:pt>
                <c:pt idx="93">
                  <c:v>-13</c:v>
                </c:pt>
                <c:pt idx="94">
                  <c:v>-14</c:v>
                </c:pt>
                <c:pt idx="95">
                  <c:v>-15</c:v>
                </c:pt>
                <c:pt idx="96">
                  <c:v>-16</c:v>
                </c:pt>
                <c:pt idx="97">
                  <c:v>-17</c:v>
                </c:pt>
                <c:pt idx="98">
                  <c:v>-18</c:v>
                </c:pt>
                <c:pt idx="99">
                  <c:v>-19</c:v>
                </c:pt>
                <c:pt idx="100">
                  <c:v>-20</c:v>
                </c:pt>
                <c:pt idx="101">
                  <c:v>-21</c:v>
                </c:pt>
                <c:pt idx="102">
                  <c:v>-22</c:v>
                </c:pt>
                <c:pt idx="103">
                  <c:v>-23</c:v>
                </c:pt>
                <c:pt idx="104">
                  <c:v>-24</c:v>
                </c:pt>
                <c:pt idx="105">
                  <c:v>-25</c:v>
                </c:pt>
                <c:pt idx="106">
                  <c:v>-26</c:v>
                </c:pt>
                <c:pt idx="107">
                  <c:v>-27</c:v>
                </c:pt>
                <c:pt idx="108">
                  <c:v>-28</c:v>
                </c:pt>
                <c:pt idx="109">
                  <c:v>-29</c:v>
                </c:pt>
                <c:pt idx="110">
                  <c:v>-30</c:v>
                </c:pt>
                <c:pt idx="111">
                  <c:v>-31</c:v>
                </c:pt>
                <c:pt idx="112">
                  <c:v>-32</c:v>
                </c:pt>
                <c:pt idx="113">
                  <c:v>-33</c:v>
                </c:pt>
                <c:pt idx="114">
                  <c:v>-34</c:v>
                </c:pt>
                <c:pt idx="115">
                  <c:v>-35</c:v>
                </c:pt>
                <c:pt idx="116">
                  <c:v>-36</c:v>
                </c:pt>
                <c:pt idx="117">
                  <c:v>-37</c:v>
                </c:pt>
                <c:pt idx="118">
                  <c:v>-38</c:v>
                </c:pt>
                <c:pt idx="119">
                  <c:v>-39</c:v>
                </c:pt>
                <c:pt idx="120">
                  <c:v>-40</c:v>
                </c:pt>
                <c:pt idx="121">
                  <c:v>-41</c:v>
                </c:pt>
                <c:pt idx="122">
                  <c:v>-42</c:v>
                </c:pt>
                <c:pt idx="123">
                  <c:v>-43</c:v>
                </c:pt>
                <c:pt idx="124">
                  <c:v>-44</c:v>
                </c:pt>
                <c:pt idx="125">
                  <c:v>-45</c:v>
                </c:pt>
                <c:pt idx="126">
                  <c:v>-46</c:v>
                </c:pt>
                <c:pt idx="127">
                  <c:v>-47</c:v>
                </c:pt>
                <c:pt idx="128">
                  <c:v>-48</c:v>
                </c:pt>
                <c:pt idx="129">
                  <c:v>-49</c:v>
                </c:pt>
                <c:pt idx="130">
                  <c:v>-50</c:v>
                </c:pt>
                <c:pt idx="131">
                  <c:v>-51</c:v>
                </c:pt>
                <c:pt idx="132">
                  <c:v>-52</c:v>
                </c:pt>
                <c:pt idx="133">
                  <c:v>-53</c:v>
                </c:pt>
                <c:pt idx="134">
                  <c:v>-54</c:v>
                </c:pt>
                <c:pt idx="135">
                  <c:v>-55</c:v>
                </c:pt>
                <c:pt idx="136">
                  <c:v>-56</c:v>
                </c:pt>
                <c:pt idx="137">
                  <c:v>-57</c:v>
                </c:pt>
                <c:pt idx="138">
                  <c:v>-58</c:v>
                </c:pt>
                <c:pt idx="139">
                  <c:v>-59</c:v>
                </c:pt>
                <c:pt idx="140">
                  <c:v>-60</c:v>
                </c:pt>
                <c:pt idx="141">
                  <c:v>-61</c:v>
                </c:pt>
                <c:pt idx="142">
                  <c:v>-62</c:v>
                </c:pt>
                <c:pt idx="143">
                  <c:v>-63</c:v>
                </c:pt>
                <c:pt idx="144">
                  <c:v>-64</c:v>
                </c:pt>
                <c:pt idx="145">
                  <c:v>-65</c:v>
                </c:pt>
                <c:pt idx="146">
                  <c:v>-66</c:v>
                </c:pt>
                <c:pt idx="147">
                  <c:v>-67</c:v>
                </c:pt>
                <c:pt idx="148">
                  <c:v>-68</c:v>
                </c:pt>
                <c:pt idx="149">
                  <c:v>-69</c:v>
                </c:pt>
                <c:pt idx="150">
                  <c:v>-70</c:v>
                </c:pt>
                <c:pt idx="151">
                  <c:v>-71</c:v>
                </c:pt>
                <c:pt idx="152">
                  <c:v>-72</c:v>
                </c:pt>
                <c:pt idx="153">
                  <c:v>-73</c:v>
                </c:pt>
                <c:pt idx="154">
                  <c:v>-74</c:v>
                </c:pt>
                <c:pt idx="155">
                  <c:v>-75</c:v>
                </c:pt>
                <c:pt idx="156">
                  <c:v>-76</c:v>
                </c:pt>
                <c:pt idx="157">
                  <c:v>-77</c:v>
                </c:pt>
                <c:pt idx="158">
                  <c:v>-78</c:v>
                </c:pt>
                <c:pt idx="159">
                  <c:v>-79</c:v>
                </c:pt>
                <c:pt idx="160">
                  <c:v>-80</c:v>
                </c:pt>
                <c:pt idx="161">
                  <c:v>-81</c:v>
                </c:pt>
                <c:pt idx="162">
                  <c:v>-82</c:v>
                </c:pt>
                <c:pt idx="163">
                  <c:v>-83</c:v>
                </c:pt>
                <c:pt idx="164">
                  <c:v>-84</c:v>
                </c:pt>
                <c:pt idx="165">
                  <c:v>-85</c:v>
                </c:pt>
                <c:pt idx="166">
                  <c:v>-86</c:v>
                </c:pt>
                <c:pt idx="167">
                  <c:v>-87</c:v>
                </c:pt>
                <c:pt idx="168">
                  <c:v>-88</c:v>
                </c:pt>
                <c:pt idx="169">
                  <c:v>-89</c:v>
                </c:pt>
                <c:pt idx="170">
                  <c:v>-90</c:v>
                </c:pt>
                <c:pt idx="171">
                  <c:v>-91</c:v>
                </c:pt>
                <c:pt idx="172">
                  <c:v>-92</c:v>
                </c:pt>
                <c:pt idx="173">
                  <c:v>-93</c:v>
                </c:pt>
                <c:pt idx="174">
                  <c:v>-94</c:v>
                </c:pt>
                <c:pt idx="175">
                  <c:v>-95</c:v>
                </c:pt>
                <c:pt idx="176">
                  <c:v>-96</c:v>
                </c:pt>
                <c:pt idx="177">
                  <c:v>-97</c:v>
                </c:pt>
                <c:pt idx="178">
                  <c:v>-98</c:v>
                </c:pt>
                <c:pt idx="179">
                  <c:v>-99</c:v>
                </c:pt>
                <c:pt idx="180">
                  <c:v>-100</c:v>
                </c:pt>
                <c:pt idx="181">
                  <c:v>-101</c:v>
                </c:pt>
                <c:pt idx="182">
                  <c:v>-102</c:v>
                </c:pt>
                <c:pt idx="183">
                  <c:v>-103</c:v>
                </c:pt>
                <c:pt idx="184">
                  <c:v>-104</c:v>
                </c:pt>
                <c:pt idx="185">
                  <c:v>-105</c:v>
                </c:pt>
                <c:pt idx="186">
                  <c:v>-106</c:v>
                </c:pt>
                <c:pt idx="187">
                  <c:v>-107</c:v>
                </c:pt>
                <c:pt idx="188">
                  <c:v>-108</c:v>
                </c:pt>
                <c:pt idx="189">
                  <c:v>-109</c:v>
                </c:pt>
                <c:pt idx="190">
                  <c:v>-110</c:v>
                </c:pt>
                <c:pt idx="191">
                  <c:v>-111</c:v>
                </c:pt>
                <c:pt idx="192">
                  <c:v>-112</c:v>
                </c:pt>
                <c:pt idx="193">
                  <c:v>-113</c:v>
                </c:pt>
                <c:pt idx="194">
                  <c:v>-114</c:v>
                </c:pt>
                <c:pt idx="195">
                  <c:v>-115</c:v>
                </c:pt>
                <c:pt idx="196">
                  <c:v>-116</c:v>
                </c:pt>
                <c:pt idx="197">
                  <c:v>-117</c:v>
                </c:pt>
                <c:pt idx="198">
                  <c:v>-118</c:v>
                </c:pt>
                <c:pt idx="199">
                  <c:v>-119</c:v>
                </c:pt>
                <c:pt idx="200">
                  <c:v>-120</c:v>
                </c:pt>
                <c:pt idx="201">
                  <c:v>-121</c:v>
                </c:pt>
                <c:pt idx="202">
                  <c:v>-122</c:v>
                </c:pt>
                <c:pt idx="203">
                  <c:v>-123</c:v>
                </c:pt>
                <c:pt idx="204">
                  <c:v>-124</c:v>
                </c:pt>
                <c:pt idx="205">
                  <c:v>-125</c:v>
                </c:pt>
                <c:pt idx="206">
                  <c:v>-126</c:v>
                </c:pt>
                <c:pt idx="207">
                  <c:v>-127</c:v>
                </c:pt>
                <c:pt idx="208">
                  <c:v>-128</c:v>
                </c:pt>
                <c:pt idx="209">
                  <c:v>-129</c:v>
                </c:pt>
                <c:pt idx="210">
                  <c:v>-130</c:v>
                </c:pt>
                <c:pt idx="211">
                  <c:v>-131</c:v>
                </c:pt>
                <c:pt idx="212">
                  <c:v>-132</c:v>
                </c:pt>
                <c:pt idx="213">
                  <c:v>-133</c:v>
                </c:pt>
                <c:pt idx="214">
                  <c:v>-134</c:v>
                </c:pt>
                <c:pt idx="215">
                  <c:v>-135</c:v>
                </c:pt>
                <c:pt idx="216">
                  <c:v>-136</c:v>
                </c:pt>
                <c:pt idx="217">
                  <c:v>-137</c:v>
                </c:pt>
                <c:pt idx="218">
                  <c:v>-138</c:v>
                </c:pt>
                <c:pt idx="219">
                  <c:v>-139</c:v>
                </c:pt>
                <c:pt idx="220">
                  <c:v>-140</c:v>
                </c:pt>
                <c:pt idx="221">
                  <c:v>-141</c:v>
                </c:pt>
                <c:pt idx="222">
                  <c:v>-142</c:v>
                </c:pt>
                <c:pt idx="223">
                  <c:v>-143</c:v>
                </c:pt>
                <c:pt idx="224">
                  <c:v>-144</c:v>
                </c:pt>
                <c:pt idx="225">
                  <c:v>-145</c:v>
                </c:pt>
                <c:pt idx="226">
                  <c:v>-146</c:v>
                </c:pt>
                <c:pt idx="227">
                  <c:v>-147</c:v>
                </c:pt>
                <c:pt idx="228">
                  <c:v>-148</c:v>
                </c:pt>
                <c:pt idx="229">
                  <c:v>-149</c:v>
                </c:pt>
                <c:pt idx="230">
                  <c:v>-150</c:v>
                </c:pt>
                <c:pt idx="231">
                  <c:v>-151</c:v>
                </c:pt>
                <c:pt idx="232">
                  <c:v>-152</c:v>
                </c:pt>
                <c:pt idx="233">
                  <c:v>-153</c:v>
                </c:pt>
                <c:pt idx="234">
                  <c:v>-154</c:v>
                </c:pt>
                <c:pt idx="235">
                  <c:v>-155</c:v>
                </c:pt>
                <c:pt idx="236">
                  <c:v>-156</c:v>
                </c:pt>
                <c:pt idx="237">
                  <c:v>-157</c:v>
                </c:pt>
                <c:pt idx="238">
                  <c:v>-158</c:v>
                </c:pt>
                <c:pt idx="239">
                  <c:v>-159</c:v>
                </c:pt>
                <c:pt idx="240">
                  <c:v>-160</c:v>
                </c:pt>
                <c:pt idx="241">
                  <c:v>-161</c:v>
                </c:pt>
                <c:pt idx="242">
                  <c:v>-162</c:v>
                </c:pt>
                <c:pt idx="243">
                  <c:v>-163</c:v>
                </c:pt>
                <c:pt idx="244">
                  <c:v>-164</c:v>
                </c:pt>
                <c:pt idx="245">
                  <c:v>-165</c:v>
                </c:pt>
                <c:pt idx="246">
                  <c:v>-166</c:v>
                </c:pt>
                <c:pt idx="247">
                  <c:v>-167</c:v>
                </c:pt>
                <c:pt idx="248">
                  <c:v>-168</c:v>
                </c:pt>
                <c:pt idx="249">
                  <c:v>-169</c:v>
                </c:pt>
                <c:pt idx="250">
                  <c:v>-170</c:v>
                </c:pt>
                <c:pt idx="251">
                  <c:v>-171</c:v>
                </c:pt>
                <c:pt idx="252">
                  <c:v>-172</c:v>
                </c:pt>
                <c:pt idx="253">
                  <c:v>-173</c:v>
                </c:pt>
                <c:pt idx="254">
                  <c:v>-174</c:v>
                </c:pt>
                <c:pt idx="255">
                  <c:v>-175</c:v>
                </c:pt>
                <c:pt idx="256">
                  <c:v>-176</c:v>
                </c:pt>
                <c:pt idx="257">
                  <c:v>-177</c:v>
                </c:pt>
                <c:pt idx="258">
                  <c:v>-178</c:v>
                </c:pt>
                <c:pt idx="259">
                  <c:v>-179</c:v>
                </c:pt>
                <c:pt idx="260">
                  <c:v>-180</c:v>
                </c:pt>
                <c:pt idx="261">
                  <c:v>-181</c:v>
                </c:pt>
                <c:pt idx="262">
                  <c:v>-182</c:v>
                </c:pt>
                <c:pt idx="263">
                  <c:v>-183</c:v>
                </c:pt>
                <c:pt idx="264">
                  <c:v>-184</c:v>
                </c:pt>
                <c:pt idx="265">
                  <c:v>-185</c:v>
                </c:pt>
                <c:pt idx="266">
                  <c:v>-186</c:v>
                </c:pt>
                <c:pt idx="267">
                  <c:v>-187</c:v>
                </c:pt>
                <c:pt idx="268">
                  <c:v>-188</c:v>
                </c:pt>
                <c:pt idx="269">
                  <c:v>-189</c:v>
                </c:pt>
                <c:pt idx="270">
                  <c:v>-190</c:v>
                </c:pt>
                <c:pt idx="271">
                  <c:v>-191</c:v>
                </c:pt>
                <c:pt idx="272">
                  <c:v>-192</c:v>
                </c:pt>
                <c:pt idx="273">
                  <c:v>-193</c:v>
                </c:pt>
                <c:pt idx="274">
                  <c:v>-194</c:v>
                </c:pt>
                <c:pt idx="275">
                  <c:v>-195</c:v>
                </c:pt>
                <c:pt idx="276">
                  <c:v>-196</c:v>
                </c:pt>
                <c:pt idx="277">
                  <c:v>-197</c:v>
                </c:pt>
                <c:pt idx="278">
                  <c:v>-198</c:v>
                </c:pt>
                <c:pt idx="279">
                  <c:v>-199</c:v>
                </c:pt>
                <c:pt idx="280">
                  <c:v>-200</c:v>
                </c:pt>
                <c:pt idx="281">
                  <c:v>-201</c:v>
                </c:pt>
                <c:pt idx="282">
                  <c:v>-202</c:v>
                </c:pt>
                <c:pt idx="283">
                  <c:v>-203</c:v>
                </c:pt>
                <c:pt idx="284">
                  <c:v>-204</c:v>
                </c:pt>
                <c:pt idx="285">
                  <c:v>-205</c:v>
                </c:pt>
                <c:pt idx="286">
                  <c:v>-206</c:v>
                </c:pt>
                <c:pt idx="287">
                  <c:v>-207</c:v>
                </c:pt>
                <c:pt idx="288">
                  <c:v>-208</c:v>
                </c:pt>
                <c:pt idx="289">
                  <c:v>-209</c:v>
                </c:pt>
                <c:pt idx="290">
                  <c:v>-210</c:v>
                </c:pt>
                <c:pt idx="291">
                  <c:v>-211</c:v>
                </c:pt>
                <c:pt idx="292">
                  <c:v>-212</c:v>
                </c:pt>
                <c:pt idx="293">
                  <c:v>-213</c:v>
                </c:pt>
                <c:pt idx="294">
                  <c:v>-214</c:v>
                </c:pt>
                <c:pt idx="295">
                  <c:v>-215</c:v>
                </c:pt>
                <c:pt idx="296">
                  <c:v>-216</c:v>
                </c:pt>
                <c:pt idx="297">
                  <c:v>-217</c:v>
                </c:pt>
                <c:pt idx="298">
                  <c:v>-218</c:v>
                </c:pt>
                <c:pt idx="299">
                  <c:v>-219</c:v>
                </c:pt>
                <c:pt idx="300">
                  <c:v>-220</c:v>
                </c:pt>
                <c:pt idx="301">
                  <c:v>-221</c:v>
                </c:pt>
                <c:pt idx="302">
                  <c:v>-222</c:v>
                </c:pt>
                <c:pt idx="303">
                  <c:v>-223</c:v>
                </c:pt>
                <c:pt idx="304">
                  <c:v>-224</c:v>
                </c:pt>
                <c:pt idx="305">
                  <c:v>-225</c:v>
                </c:pt>
                <c:pt idx="306">
                  <c:v>-226</c:v>
                </c:pt>
                <c:pt idx="307">
                  <c:v>-227</c:v>
                </c:pt>
                <c:pt idx="308">
                  <c:v>-228</c:v>
                </c:pt>
                <c:pt idx="309">
                  <c:v>-229</c:v>
                </c:pt>
                <c:pt idx="310">
                  <c:v>-230</c:v>
                </c:pt>
                <c:pt idx="311">
                  <c:v>-231</c:v>
                </c:pt>
                <c:pt idx="312">
                  <c:v>-232</c:v>
                </c:pt>
                <c:pt idx="313">
                  <c:v>-233</c:v>
                </c:pt>
                <c:pt idx="314">
                  <c:v>-234</c:v>
                </c:pt>
                <c:pt idx="315">
                  <c:v>-235</c:v>
                </c:pt>
                <c:pt idx="316">
                  <c:v>-236</c:v>
                </c:pt>
                <c:pt idx="317">
                  <c:v>-237</c:v>
                </c:pt>
                <c:pt idx="318">
                  <c:v>-238</c:v>
                </c:pt>
                <c:pt idx="319">
                  <c:v>-239</c:v>
                </c:pt>
                <c:pt idx="320">
                  <c:v>-240</c:v>
                </c:pt>
                <c:pt idx="321">
                  <c:v>-241</c:v>
                </c:pt>
                <c:pt idx="322">
                  <c:v>-242</c:v>
                </c:pt>
                <c:pt idx="323">
                  <c:v>-243</c:v>
                </c:pt>
                <c:pt idx="324">
                  <c:v>-244</c:v>
                </c:pt>
                <c:pt idx="325">
                  <c:v>-245</c:v>
                </c:pt>
              </c:numCache>
            </c:numRef>
          </c:xVal>
          <c:yVal>
            <c:numRef>
              <c:f>'θ ϵ (90,180)'!$Q$11:$Q$336</c:f>
              <c:numCache>
                <c:formatCode>General</c:formatCode>
                <c:ptCount val="326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65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  <c:pt idx="21">
                  <c:v>65</c:v>
                </c:pt>
                <c:pt idx="22">
                  <c:v>65</c:v>
                </c:pt>
                <c:pt idx="23">
                  <c:v>65</c:v>
                </c:pt>
                <c:pt idx="24">
                  <c:v>65</c:v>
                </c:pt>
                <c:pt idx="25">
                  <c:v>65</c:v>
                </c:pt>
                <c:pt idx="26">
                  <c:v>65</c:v>
                </c:pt>
                <c:pt idx="27">
                  <c:v>65</c:v>
                </c:pt>
                <c:pt idx="28">
                  <c:v>65</c:v>
                </c:pt>
                <c:pt idx="29">
                  <c:v>65</c:v>
                </c:pt>
                <c:pt idx="30">
                  <c:v>65</c:v>
                </c:pt>
                <c:pt idx="31">
                  <c:v>65</c:v>
                </c:pt>
                <c:pt idx="32">
                  <c:v>65</c:v>
                </c:pt>
                <c:pt idx="33">
                  <c:v>65</c:v>
                </c:pt>
                <c:pt idx="34">
                  <c:v>65</c:v>
                </c:pt>
                <c:pt idx="35">
                  <c:v>65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65</c:v>
                </c:pt>
                <c:pt idx="117">
                  <c:v>65</c:v>
                </c:pt>
                <c:pt idx="118">
                  <c:v>65</c:v>
                </c:pt>
                <c:pt idx="119">
                  <c:v>65</c:v>
                </c:pt>
                <c:pt idx="120">
                  <c:v>65</c:v>
                </c:pt>
                <c:pt idx="121">
                  <c:v>65</c:v>
                </c:pt>
                <c:pt idx="122">
                  <c:v>65</c:v>
                </c:pt>
                <c:pt idx="123">
                  <c:v>65</c:v>
                </c:pt>
                <c:pt idx="124">
                  <c:v>65</c:v>
                </c:pt>
                <c:pt idx="125">
                  <c:v>65</c:v>
                </c:pt>
                <c:pt idx="126">
                  <c:v>65</c:v>
                </c:pt>
                <c:pt idx="127">
                  <c:v>65</c:v>
                </c:pt>
                <c:pt idx="128">
                  <c:v>65</c:v>
                </c:pt>
                <c:pt idx="129">
                  <c:v>65</c:v>
                </c:pt>
                <c:pt idx="130">
                  <c:v>65</c:v>
                </c:pt>
                <c:pt idx="131">
                  <c:v>65</c:v>
                </c:pt>
                <c:pt idx="132">
                  <c:v>65</c:v>
                </c:pt>
                <c:pt idx="133">
                  <c:v>65</c:v>
                </c:pt>
                <c:pt idx="134">
                  <c:v>65</c:v>
                </c:pt>
                <c:pt idx="135">
                  <c:v>65</c:v>
                </c:pt>
                <c:pt idx="136">
                  <c:v>65</c:v>
                </c:pt>
                <c:pt idx="137">
                  <c:v>65</c:v>
                </c:pt>
                <c:pt idx="138">
                  <c:v>65</c:v>
                </c:pt>
                <c:pt idx="139">
                  <c:v>65</c:v>
                </c:pt>
                <c:pt idx="140">
                  <c:v>65</c:v>
                </c:pt>
                <c:pt idx="141">
                  <c:v>65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65</c:v>
                </c:pt>
                <c:pt idx="147">
                  <c:v>65</c:v>
                </c:pt>
                <c:pt idx="148">
                  <c:v>65</c:v>
                </c:pt>
                <c:pt idx="149">
                  <c:v>65</c:v>
                </c:pt>
                <c:pt idx="150">
                  <c:v>65</c:v>
                </c:pt>
                <c:pt idx="151">
                  <c:v>65</c:v>
                </c:pt>
                <c:pt idx="152">
                  <c:v>65</c:v>
                </c:pt>
                <c:pt idx="153">
                  <c:v>65</c:v>
                </c:pt>
                <c:pt idx="154">
                  <c:v>65</c:v>
                </c:pt>
                <c:pt idx="155">
                  <c:v>65</c:v>
                </c:pt>
                <c:pt idx="156">
                  <c:v>65</c:v>
                </c:pt>
                <c:pt idx="157">
                  <c:v>65</c:v>
                </c:pt>
                <c:pt idx="158">
                  <c:v>65</c:v>
                </c:pt>
                <c:pt idx="159">
                  <c:v>65</c:v>
                </c:pt>
                <c:pt idx="160">
                  <c:v>65</c:v>
                </c:pt>
                <c:pt idx="161">
                  <c:v>65</c:v>
                </c:pt>
                <c:pt idx="162">
                  <c:v>65</c:v>
                </c:pt>
                <c:pt idx="163">
                  <c:v>65</c:v>
                </c:pt>
                <c:pt idx="164">
                  <c:v>65</c:v>
                </c:pt>
                <c:pt idx="165">
                  <c:v>65</c:v>
                </c:pt>
                <c:pt idx="166">
                  <c:v>65</c:v>
                </c:pt>
                <c:pt idx="167">
                  <c:v>65</c:v>
                </c:pt>
                <c:pt idx="168">
                  <c:v>65</c:v>
                </c:pt>
                <c:pt idx="169">
                  <c:v>65</c:v>
                </c:pt>
                <c:pt idx="170">
                  <c:v>65</c:v>
                </c:pt>
                <c:pt idx="171">
                  <c:v>65</c:v>
                </c:pt>
                <c:pt idx="172">
                  <c:v>65</c:v>
                </c:pt>
                <c:pt idx="173">
                  <c:v>65</c:v>
                </c:pt>
                <c:pt idx="174">
                  <c:v>65</c:v>
                </c:pt>
                <c:pt idx="175">
                  <c:v>65</c:v>
                </c:pt>
                <c:pt idx="176">
                  <c:v>65</c:v>
                </c:pt>
                <c:pt idx="177">
                  <c:v>65</c:v>
                </c:pt>
                <c:pt idx="178">
                  <c:v>65</c:v>
                </c:pt>
                <c:pt idx="179">
                  <c:v>65</c:v>
                </c:pt>
                <c:pt idx="180">
                  <c:v>65</c:v>
                </c:pt>
                <c:pt idx="181">
                  <c:v>65</c:v>
                </c:pt>
                <c:pt idx="182">
                  <c:v>65</c:v>
                </c:pt>
                <c:pt idx="183">
                  <c:v>65</c:v>
                </c:pt>
                <c:pt idx="184">
                  <c:v>65</c:v>
                </c:pt>
                <c:pt idx="185">
                  <c:v>65</c:v>
                </c:pt>
                <c:pt idx="186">
                  <c:v>65</c:v>
                </c:pt>
                <c:pt idx="187">
                  <c:v>65</c:v>
                </c:pt>
                <c:pt idx="188">
                  <c:v>65</c:v>
                </c:pt>
                <c:pt idx="189">
                  <c:v>65</c:v>
                </c:pt>
                <c:pt idx="190">
                  <c:v>65</c:v>
                </c:pt>
                <c:pt idx="191">
                  <c:v>65</c:v>
                </c:pt>
                <c:pt idx="192">
                  <c:v>65</c:v>
                </c:pt>
                <c:pt idx="193">
                  <c:v>65</c:v>
                </c:pt>
                <c:pt idx="194">
                  <c:v>65</c:v>
                </c:pt>
                <c:pt idx="195">
                  <c:v>65</c:v>
                </c:pt>
                <c:pt idx="196">
                  <c:v>65</c:v>
                </c:pt>
                <c:pt idx="197">
                  <c:v>65</c:v>
                </c:pt>
                <c:pt idx="198">
                  <c:v>65</c:v>
                </c:pt>
                <c:pt idx="199">
                  <c:v>65</c:v>
                </c:pt>
                <c:pt idx="200">
                  <c:v>65</c:v>
                </c:pt>
                <c:pt idx="201">
                  <c:v>65</c:v>
                </c:pt>
                <c:pt idx="202">
                  <c:v>65</c:v>
                </c:pt>
                <c:pt idx="203">
                  <c:v>65</c:v>
                </c:pt>
                <c:pt idx="204">
                  <c:v>65</c:v>
                </c:pt>
                <c:pt idx="205">
                  <c:v>65</c:v>
                </c:pt>
                <c:pt idx="206">
                  <c:v>65</c:v>
                </c:pt>
                <c:pt idx="207">
                  <c:v>65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65</c:v>
                </c:pt>
                <c:pt idx="212">
                  <c:v>65</c:v>
                </c:pt>
                <c:pt idx="213">
                  <c:v>65</c:v>
                </c:pt>
                <c:pt idx="214">
                  <c:v>65</c:v>
                </c:pt>
                <c:pt idx="215">
                  <c:v>65</c:v>
                </c:pt>
                <c:pt idx="216">
                  <c:v>65</c:v>
                </c:pt>
                <c:pt idx="217">
                  <c:v>65</c:v>
                </c:pt>
                <c:pt idx="218">
                  <c:v>65</c:v>
                </c:pt>
                <c:pt idx="219">
                  <c:v>65</c:v>
                </c:pt>
                <c:pt idx="220">
                  <c:v>65</c:v>
                </c:pt>
                <c:pt idx="221">
                  <c:v>65</c:v>
                </c:pt>
                <c:pt idx="222">
                  <c:v>65</c:v>
                </c:pt>
                <c:pt idx="223">
                  <c:v>65</c:v>
                </c:pt>
                <c:pt idx="224">
                  <c:v>65</c:v>
                </c:pt>
                <c:pt idx="225">
                  <c:v>65</c:v>
                </c:pt>
                <c:pt idx="226">
                  <c:v>65</c:v>
                </c:pt>
                <c:pt idx="227">
                  <c:v>65</c:v>
                </c:pt>
                <c:pt idx="228">
                  <c:v>65</c:v>
                </c:pt>
                <c:pt idx="229">
                  <c:v>65</c:v>
                </c:pt>
                <c:pt idx="230">
                  <c:v>65</c:v>
                </c:pt>
                <c:pt idx="231">
                  <c:v>65</c:v>
                </c:pt>
                <c:pt idx="232">
                  <c:v>65</c:v>
                </c:pt>
                <c:pt idx="233">
                  <c:v>65</c:v>
                </c:pt>
                <c:pt idx="234">
                  <c:v>65</c:v>
                </c:pt>
                <c:pt idx="235">
                  <c:v>65</c:v>
                </c:pt>
                <c:pt idx="236">
                  <c:v>65</c:v>
                </c:pt>
                <c:pt idx="237">
                  <c:v>65</c:v>
                </c:pt>
                <c:pt idx="238">
                  <c:v>65</c:v>
                </c:pt>
                <c:pt idx="239">
                  <c:v>65</c:v>
                </c:pt>
                <c:pt idx="240">
                  <c:v>65</c:v>
                </c:pt>
                <c:pt idx="241">
                  <c:v>65</c:v>
                </c:pt>
                <c:pt idx="242">
                  <c:v>65</c:v>
                </c:pt>
                <c:pt idx="243">
                  <c:v>65</c:v>
                </c:pt>
                <c:pt idx="244">
                  <c:v>65</c:v>
                </c:pt>
                <c:pt idx="245">
                  <c:v>65</c:v>
                </c:pt>
                <c:pt idx="246">
                  <c:v>65</c:v>
                </c:pt>
                <c:pt idx="247">
                  <c:v>65</c:v>
                </c:pt>
                <c:pt idx="248">
                  <c:v>65</c:v>
                </c:pt>
                <c:pt idx="249">
                  <c:v>65</c:v>
                </c:pt>
                <c:pt idx="250">
                  <c:v>65</c:v>
                </c:pt>
                <c:pt idx="251">
                  <c:v>65</c:v>
                </c:pt>
                <c:pt idx="252">
                  <c:v>65</c:v>
                </c:pt>
                <c:pt idx="253">
                  <c:v>65</c:v>
                </c:pt>
                <c:pt idx="254">
                  <c:v>65</c:v>
                </c:pt>
                <c:pt idx="255">
                  <c:v>65</c:v>
                </c:pt>
                <c:pt idx="256">
                  <c:v>65</c:v>
                </c:pt>
                <c:pt idx="257">
                  <c:v>65</c:v>
                </c:pt>
                <c:pt idx="258">
                  <c:v>65</c:v>
                </c:pt>
                <c:pt idx="259">
                  <c:v>65</c:v>
                </c:pt>
                <c:pt idx="260">
                  <c:v>65</c:v>
                </c:pt>
                <c:pt idx="261">
                  <c:v>65</c:v>
                </c:pt>
                <c:pt idx="262">
                  <c:v>65</c:v>
                </c:pt>
                <c:pt idx="263">
                  <c:v>65</c:v>
                </c:pt>
                <c:pt idx="264">
                  <c:v>65</c:v>
                </c:pt>
                <c:pt idx="265">
                  <c:v>65</c:v>
                </c:pt>
                <c:pt idx="266">
                  <c:v>65</c:v>
                </c:pt>
                <c:pt idx="267">
                  <c:v>65</c:v>
                </c:pt>
                <c:pt idx="268">
                  <c:v>65</c:v>
                </c:pt>
                <c:pt idx="269">
                  <c:v>65</c:v>
                </c:pt>
                <c:pt idx="270">
                  <c:v>65</c:v>
                </c:pt>
                <c:pt idx="271">
                  <c:v>65</c:v>
                </c:pt>
                <c:pt idx="272">
                  <c:v>65</c:v>
                </c:pt>
                <c:pt idx="273">
                  <c:v>65</c:v>
                </c:pt>
                <c:pt idx="274">
                  <c:v>65</c:v>
                </c:pt>
                <c:pt idx="275">
                  <c:v>65</c:v>
                </c:pt>
                <c:pt idx="276">
                  <c:v>65</c:v>
                </c:pt>
                <c:pt idx="277">
                  <c:v>65</c:v>
                </c:pt>
                <c:pt idx="278">
                  <c:v>65</c:v>
                </c:pt>
                <c:pt idx="279">
                  <c:v>65</c:v>
                </c:pt>
                <c:pt idx="280">
                  <c:v>65</c:v>
                </c:pt>
                <c:pt idx="281">
                  <c:v>65</c:v>
                </c:pt>
                <c:pt idx="282">
                  <c:v>65</c:v>
                </c:pt>
                <c:pt idx="283">
                  <c:v>65</c:v>
                </c:pt>
                <c:pt idx="284">
                  <c:v>65</c:v>
                </c:pt>
                <c:pt idx="285">
                  <c:v>65</c:v>
                </c:pt>
                <c:pt idx="286">
                  <c:v>65</c:v>
                </c:pt>
                <c:pt idx="287">
                  <c:v>65</c:v>
                </c:pt>
                <c:pt idx="288">
                  <c:v>65</c:v>
                </c:pt>
                <c:pt idx="289">
                  <c:v>65</c:v>
                </c:pt>
                <c:pt idx="290">
                  <c:v>65</c:v>
                </c:pt>
                <c:pt idx="291">
                  <c:v>65</c:v>
                </c:pt>
                <c:pt idx="292">
                  <c:v>65</c:v>
                </c:pt>
                <c:pt idx="293">
                  <c:v>65</c:v>
                </c:pt>
                <c:pt idx="294">
                  <c:v>65</c:v>
                </c:pt>
                <c:pt idx="295">
                  <c:v>65</c:v>
                </c:pt>
                <c:pt idx="296">
                  <c:v>65</c:v>
                </c:pt>
                <c:pt idx="297">
                  <c:v>65</c:v>
                </c:pt>
                <c:pt idx="298">
                  <c:v>65</c:v>
                </c:pt>
                <c:pt idx="299">
                  <c:v>65</c:v>
                </c:pt>
                <c:pt idx="300">
                  <c:v>65</c:v>
                </c:pt>
                <c:pt idx="301">
                  <c:v>65</c:v>
                </c:pt>
                <c:pt idx="302">
                  <c:v>65</c:v>
                </c:pt>
                <c:pt idx="303">
                  <c:v>65</c:v>
                </c:pt>
                <c:pt idx="304">
                  <c:v>65</c:v>
                </c:pt>
                <c:pt idx="305">
                  <c:v>65</c:v>
                </c:pt>
                <c:pt idx="306">
                  <c:v>65</c:v>
                </c:pt>
                <c:pt idx="307">
                  <c:v>65</c:v>
                </c:pt>
                <c:pt idx="308">
                  <c:v>65</c:v>
                </c:pt>
                <c:pt idx="309">
                  <c:v>65</c:v>
                </c:pt>
                <c:pt idx="310">
                  <c:v>65</c:v>
                </c:pt>
                <c:pt idx="311">
                  <c:v>65</c:v>
                </c:pt>
                <c:pt idx="312">
                  <c:v>65</c:v>
                </c:pt>
                <c:pt idx="313">
                  <c:v>65</c:v>
                </c:pt>
                <c:pt idx="314">
                  <c:v>65</c:v>
                </c:pt>
                <c:pt idx="315">
                  <c:v>65</c:v>
                </c:pt>
                <c:pt idx="316">
                  <c:v>65</c:v>
                </c:pt>
                <c:pt idx="317">
                  <c:v>65</c:v>
                </c:pt>
                <c:pt idx="318">
                  <c:v>65</c:v>
                </c:pt>
                <c:pt idx="319">
                  <c:v>65</c:v>
                </c:pt>
                <c:pt idx="320">
                  <c:v>65</c:v>
                </c:pt>
                <c:pt idx="321">
                  <c:v>65</c:v>
                </c:pt>
                <c:pt idx="322">
                  <c:v>65</c:v>
                </c:pt>
                <c:pt idx="323">
                  <c:v>65</c:v>
                </c:pt>
                <c:pt idx="324">
                  <c:v>65</c:v>
                </c:pt>
                <c:pt idx="325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6C-4FC4-89C7-9851AA99A26D}"/>
            </c:ext>
          </c:extLst>
        </c:ser>
        <c:ser>
          <c:idx val="5"/>
          <c:order val="5"/>
          <c:tx>
            <c:v>Ray</c:v>
          </c:tx>
          <c:spPr>
            <a:ln w="25400">
              <a:prstDash val="dash"/>
            </a:ln>
          </c:spPr>
          <c:marker>
            <c:symbol val="plus"/>
            <c:size val="2"/>
            <c:spPr>
              <a:ln w="6350">
                <a:solidFill>
                  <a:schemeClr val="accent6">
                    <a:shade val="76000"/>
                    <a:shade val="95000"/>
                    <a:satMod val="105000"/>
                    <a:alpha val="0"/>
                  </a:schemeClr>
                </a:solidFill>
              </a:ln>
            </c:spPr>
          </c:marker>
          <c:xVal>
            <c:numRef>
              <c:f>'θ ϵ (90,180)'!$V$11:$V$171</c:f>
              <c:numCache>
                <c:formatCode>General</c:formatCode>
                <c:ptCount val="161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39</c:v>
                </c:pt>
                <c:pt idx="12">
                  <c:v>38</c:v>
                </c:pt>
                <c:pt idx="13">
                  <c:v>37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29</c:v>
                </c:pt>
                <c:pt idx="22">
                  <c:v>28</c:v>
                </c:pt>
                <c:pt idx="23">
                  <c:v>27</c:v>
                </c:pt>
                <c:pt idx="24">
                  <c:v>26</c:v>
                </c:pt>
                <c:pt idx="25">
                  <c:v>25</c:v>
                </c:pt>
                <c:pt idx="26">
                  <c:v>24</c:v>
                </c:pt>
                <c:pt idx="27">
                  <c:v>23</c:v>
                </c:pt>
                <c:pt idx="28">
                  <c:v>22</c:v>
                </c:pt>
                <c:pt idx="29">
                  <c:v>21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-1</c:v>
                </c:pt>
                <c:pt idx="52">
                  <c:v>-2</c:v>
                </c:pt>
                <c:pt idx="53">
                  <c:v>-3</c:v>
                </c:pt>
                <c:pt idx="54">
                  <c:v>-4</c:v>
                </c:pt>
                <c:pt idx="55">
                  <c:v>-5</c:v>
                </c:pt>
                <c:pt idx="56">
                  <c:v>-6</c:v>
                </c:pt>
                <c:pt idx="57">
                  <c:v>-7</c:v>
                </c:pt>
                <c:pt idx="58">
                  <c:v>-8</c:v>
                </c:pt>
                <c:pt idx="59">
                  <c:v>-9</c:v>
                </c:pt>
                <c:pt idx="60">
                  <c:v>-10</c:v>
                </c:pt>
                <c:pt idx="61">
                  <c:v>-11</c:v>
                </c:pt>
                <c:pt idx="62">
                  <c:v>-12</c:v>
                </c:pt>
                <c:pt idx="63">
                  <c:v>-13</c:v>
                </c:pt>
                <c:pt idx="64">
                  <c:v>-14</c:v>
                </c:pt>
                <c:pt idx="65">
                  <c:v>-15</c:v>
                </c:pt>
                <c:pt idx="66">
                  <c:v>-16</c:v>
                </c:pt>
                <c:pt idx="67">
                  <c:v>-17</c:v>
                </c:pt>
                <c:pt idx="68">
                  <c:v>-18</c:v>
                </c:pt>
                <c:pt idx="69">
                  <c:v>-19</c:v>
                </c:pt>
                <c:pt idx="70">
                  <c:v>-20</c:v>
                </c:pt>
                <c:pt idx="71">
                  <c:v>-21</c:v>
                </c:pt>
                <c:pt idx="72">
                  <c:v>-22</c:v>
                </c:pt>
                <c:pt idx="73">
                  <c:v>-23</c:v>
                </c:pt>
                <c:pt idx="74">
                  <c:v>-24</c:v>
                </c:pt>
                <c:pt idx="75">
                  <c:v>-25</c:v>
                </c:pt>
                <c:pt idx="76">
                  <c:v>-26</c:v>
                </c:pt>
                <c:pt idx="77">
                  <c:v>-27</c:v>
                </c:pt>
                <c:pt idx="78">
                  <c:v>-28</c:v>
                </c:pt>
                <c:pt idx="79">
                  <c:v>-29</c:v>
                </c:pt>
                <c:pt idx="80">
                  <c:v>-30</c:v>
                </c:pt>
                <c:pt idx="81">
                  <c:v>-31</c:v>
                </c:pt>
                <c:pt idx="82">
                  <c:v>-32</c:v>
                </c:pt>
                <c:pt idx="83">
                  <c:v>-33</c:v>
                </c:pt>
                <c:pt idx="84">
                  <c:v>-34</c:v>
                </c:pt>
                <c:pt idx="85">
                  <c:v>-35</c:v>
                </c:pt>
                <c:pt idx="86">
                  <c:v>-36</c:v>
                </c:pt>
                <c:pt idx="87">
                  <c:v>-37</c:v>
                </c:pt>
                <c:pt idx="88">
                  <c:v>-38</c:v>
                </c:pt>
                <c:pt idx="89">
                  <c:v>-39</c:v>
                </c:pt>
                <c:pt idx="90">
                  <c:v>-40</c:v>
                </c:pt>
                <c:pt idx="91">
                  <c:v>-41</c:v>
                </c:pt>
                <c:pt idx="92">
                  <c:v>-42</c:v>
                </c:pt>
                <c:pt idx="93">
                  <c:v>-43</c:v>
                </c:pt>
                <c:pt idx="94">
                  <c:v>-44</c:v>
                </c:pt>
                <c:pt idx="95">
                  <c:v>-45</c:v>
                </c:pt>
                <c:pt idx="96">
                  <c:v>-46</c:v>
                </c:pt>
                <c:pt idx="97">
                  <c:v>-47</c:v>
                </c:pt>
                <c:pt idx="98">
                  <c:v>-48</c:v>
                </c:pt>
                <c:pt idx="99">
                  <c:v>-49</c:v>
                </c:pt>
                <c:pt idx="100">
                  <c:v>-50</c:v>
                </c:pt>
                <c:pt idx="101">
                  <c:v>-51</c:v>
                </c:pt>
                <c:pt idx="102">
                  <c:v>-52</c:v>
                </c:pt>
                <c:pt idx="103">
                  <c:v>-53</c:v>
                </c:pt>
                <c:pt idx="104">
                  <c:v>-54</c:v>
                </c:pt>
                <c:pt idx="105">
                  <c:v>-55</c:v>
                </c:pt>
                <c:pt idx="106">
                  <c:v>-56</c:v>
                </c:pt>
                <c:pt idx="107">
                  <c:v>-57</c:v>
                </c:pt>
                <c:pt idx="108">
                  <c:v>-58</c:v>
                </c:pt>
                <c:pt idx="109">
                  <c:v>-59</c:v>
                </c:pt>
                <c:pt idx="110">
                  <c:v>-60</c:v>
                </c:pt>
                <c:pt idx="111">
                  <c:v>-61</c:v>
                </c:pt>
                <c:pt idx="112">
                  <c:v>-62</c:v>
                </c:pt>
                <c:pt idx="113">
                  <c:v>-63</c:v>
                </c:pt>
                <c:pt idx="114">
                  <c:v>-64</c:v>
                </c:pt>
                <c:pt idx="115">
                  <c:v>-65</c:v>
                </c:pt>
                <c:pt idx="116">
                  <c:v>-66</c:v>
                </c:pt>
                <c:pt idx="117">
                  <c:v>-67</c:v>
                </c:pt>
                <c:pt idx="118">
                  <c:v>-68</c:v>
                </c:pt>
                <c:pt idx="119">
                  <c:v>-69</c:v>
                </c:pt>
                <c:pt idx="120">
                  <c:v>-70</c:v>
                </c:pt>
                <c:pt idx="121">
                  <c:v>-71</c:v>
                </c:pt>
                <c:pt idx="122">
                  <c:v>-72</c:v>
                </c:pt>
                <c:pt idx="123">
                  <c:v>-73</c:v>
                </c:pt>
                <c:pt idx="124">
                  <c:v>-74</c:v>
                </c:pt>
                <c:pt idx="125">
                  <c:v>-75</c:v>
                </c:pt>
                <c:pt idx="126">
                  <c:v>-76</c:v>
                </c:pt>
                <c:pt idx="127">
                  <c:v>-77</c:v>
                </c:pt>
                <c:pt idx="128">
                  <c:v>-78</c:v>
                </c:pt>
                <c:pt idx="129">
                  <c:v>-79</c:v>
                </c:pt>
                <c:pt idx="130">
                  <c:v>-80</c:v>
                </c:pt>
                <c:pt idx="131">
                  <c:v>-81</c:v>
                </c:pt>
                <c:pt idx="132">
                  <c:v>-82</c:v>
                </c:pt>
                <c:pt idx="133">
                  <c:v>-83</c:v>
                </c:pt>
                <c:pt idx="134">
                  <c:v>-84</c:v>
                </c:pt>
                <c:pt idx="135">
                  <c:v>-85</c:v>
                </c:pt>
                <c:pt idx="136">
                  <c:v>-86</c:v>
                </c:pt>
                <c:pt idx="137">
                  <c:v>-87</c:v>
                </c:pt>
                <c:pt idx="138">
                  <c:v>-88</c:v>
                </c:pt>
                <c:pt idx="139">
                  <c:v>-89</c:v>
                </c:pt>
                <c:pt idx="140">
                  <c:v>-90</c:v>
                </c:pt>
                <c:pt idx="141">
                  <c:v>-91</c:v>
                </c:pt>
                <c:pt idx="142">
                  <c:v>-92</c:v>
                </c:pt>
                <c:pt idx="143">
                  <c:v>-93</c:v>
                </c:pt>
                <c:pt idx="144">
                  <c:v>-94</c:v>
                </c:pt>
                <c:pt idx="145">
                  <c:v>-95</c:v>
                </c:pt>
                <c:pt idx="146">
                  <c:v>-96</c:v>
                </c:pt>
                <c:pt idx="147">
                  <c:v>-97</c:v>
                </c:pt>
                <c:pt idx="148">
                  <c:v>-98</c:v>
                </c:pt>
                <c:pt idx="149">
                  <c:v>-99</c:v>
                </c:pt>
                <c:pt idx="150">
                  <c:v>-100</c:v>
                </c:pt>
                <c:pt idx="151">
                  <c:v>-101</c:v>
                </c:pt>
                <c:pt idx="152">
                  <c:v>-102</c:v>
                </c:pt>
                <c:pt idx="153">
                  <c:v>-103</c:v>
                </c:pt>
                <c:pt idx="154">
                  <c:v>-104</c:v>
                </c:pt>
                <c:pt idx="155">
                  <c:v>-105</c:v>
                </c:pt>
                <c:pt idx="156">
                  <c:v>-106</c:v>
                </c:pt>
                <c:pt idx="157">
                  <c:v>-107</c:v>
                </c:pt>
                <c:pt idx="158">
                  <c:v>-108</c:v>
                </c:pt>
                <c:pt idx="159">
                  <c:v>-109</c:v>
                </c:pt>
                <c:pt idx="160">
                  <c:v>-110</c:v>
                </c:pt>
              </c:numCache>
            </c:numRef>
          </c:xVal>
          <c:yVal>
            <c:numRef>
              <c:f>'θ ϵ (90,180)'!$U$11:$U$171</c:f>
              <c:numCache>
                <c:formatCode>General</c:formatCode>
                <c:ptCount val="161"/>
                <c:pt idx="0">
                  <c:v>-45.816558700871184</c:v>
                </c:pt>
                <c:pt idx="1">
                  <c:v>-44.900227526853762</c:v>
                </c:pt>
                <c:pt idx="2">
                  <c:v>-43.983896352836339</c:v>
                </c:pt>
                <c:pt idx="3">
                  <c:v>-43.067565178818917</c:v>
                </c:pt>
                <c:pt idx="4">
                  <c:v>-42.151234004801488</c:v>
                </c:pt>
                <c:pt idx="5">
                  <c:v>-41.234902830784065</c:v>
                </c:pt>
                <c:pt idx="6">
                  <c:v>-40.318571656766643</c:v>
                </c:pt>
                <c:pt idx="7">
                  <c:v>-39.402240482749221</c:v>
                </c:pt>
                <c:pt idx="8">
                  <c:v>-38.485909308731799</c:v>
                </c:pt>
                <c:pt idx="9">
                  <c:v>-37.569578134714369</c:v>
                </c:pt>
                <c:pt idx="10">
                  <c:v>-36.653246960696947</c:v>
                </c:pt>
                <c:pt idx="11">
                  <c:v>-35.736915786679525</c:v>
                </c:pt>
                <c:pt idx="12">
                  <c:v>-34.820584612662103</c:v>
                </c:pt>
                <c:pt idx="13">
                  <c:v>-33.90425343864468</c:v>
                </c:pt>
                <c:pt idx="14">
                  <c:v>-32.987922264627251</c:v>
                </c:pt>
                <c:pt idx="15">
                  <c:v>-32.071591090609829</c:v>
                </c:pt>
                <c:pt idx="16">
                  <c:v>-31.155259916592406</c:v>
                </c:pt>
                <c:pt idx="17">
                  <c:v>-30.238928742574981</c:v>
                </c:pt>
                <c:pt idx="18">
                  <c:v>-29.322597568557558</c:v>
                </c:pt>
                <c:pt idx="19">
                  <c:v>-28.406266394540136</c:v>
                </c:pt>
                <c:pt idx="20">
                  <c:v>-27.48993522052271</c:v>
                </c:pt>
                <c:pt idx="21">
                  <c:v>-26.573604046505288</c:v>
                </c:pt>
                <c:pt idx="22">
                  <c:v>-25.657272872487862</c:v>
                </c:pt>
                <c:pt idx="23">
                  <c:v>-24.74094169847044</c:v>
                </c:pt>
                <c:pt idx="24">
                  <c:v>-23.824610524453018</c:v>
                </c:pt>
                <c:pt idx="25">
                  <c:v>-22.908279350435592</c:v>
                </c:pt>
                <c:pt idx="26">
                  <c:v>-21.99194817641817</c:v>
                </c:pt>
                <c:pt idx="27">
                  <c:v>-21.075617002400744</c:v>
                </c:pt>
                <c:pt idx="28">
                  <c:v>-20.159285828383322</c:v>
                </c:pt>
                <c:pt idx="29">
                  <c:v>-19.242954654365899</c:v>
                </c:pt>
                <c:pt idx="30">
                  <c:v>-18.326623480348474</c:v>
                </c:pt>
                <c:pt idx="31">
                  <c:v>-17.410292306331051</c:v>
                </c:pt>
                <c:pt idx="32">
                  <c:v>-16.493961132313625</c:v>
                </c:pt>
                <c:pt idx="33">
                  <c:v>-15.577629958296203</c:v>
                </c:pt>
                <c:pt idx="34">
                  <c:v>-14.661298784278779</c:v>
                </c:pt>
                <c:pt idx="35">
                  <c:v>-13.744967610261355</c:v>
                </c:pt>
                <c:pt idx="36">
                  <c:v>-12.828636436243931</c:v>
                </c:pt>
                <c:pt idx="37">
                  <c:v>-11.912305262226509</c:v>
                </c:pt>
                <c:pt idx="38">
                  <c:v>-10.995974088209085</c:v>
                </c:pt>
                <c:pt idx="39">
                  <c:v>-10.079642914191661</c:v>
                </c:pt>
                <c:pt idx="40">
                  <c:v>-9.1633117401742368</c:v>
                </c:pt>
                <c:pt idx="41">
                  <c:v>-8.2469805661568127</c:v>
                </c:pt>
                <c:pt idx="42">
                  <c:v>-7.3306493921393896</c:v>
                </c:pt>
                <c:pt idx="43">
                  <c:v>-6.4143182181219656</c:v>
                </c:pt>
                <c:pt idx="44">
                  <c:v>-5.4979870441045424</c:v>
                </c:pt>
                <c:pt idx="45">
                  <c:v>-4.5816558700871184</c:v>
                </c:pt>
                <c:pt idx="46">
                  <c:v>-3.6653246960696948</c:v>
                </c:pt>
                <c:pt idx="47">
                  <c:v>-2.7489935220522712</c:v>
                </c:pt>
                <c:pt idx="48">
                  <c:v>-1.8326623480348474</c:v>
                </c:pt>
                <c:pt idx="49">
                  <c:v>-0.9163311740174237</c:v>
                </c:pt>
                <c:pt idx="50">
                  <c:v>0</c:v>
                </c:pt>
                <c:pt idx="51">
                  <c:v>0.9163311740174237</c:v>
                </c:pt>
                <c:pt idx="52">
                  <c:v>1.8326623480348474</c:v>
                </c:pt>
                <c:pt idx="53">
                  <c:v>2.7489935220522712</c:v>
                </c:pt>
                <c:pt idx="54">
                  <c:v>3.6653246960696948</c:v>
                </c:pt>
                <c:pt idx="55">
                  <c:v>4.5816558700871184</c:v>
                </c:pt>
                <c:pt idx="56">
                  <c:v>5.4979870441045424</c:v>
                </c:pt>
                <c:pt idx="57">
                  <c:v>6.4143182181219656</c:v>
                </c:pt>
                <c:pt idx="58">
                  <c:v>7.3306493921393896</c:v>
                </c:pt>
                <c:pt idx="59">
                  <c:v>8.2469805661568127</c:v>
                </c:pt>
                <c:pt idx="60">
                  <c:v>9.1633117401742368</c:v>
                </c:pt>
                <c:pt idx="61">
                  <c:v>10.079642914191661</c:v>
                </c:pt>
                <c:pt idx="62">
                  <c:v>10.995974088209085</c:v>
                </c:pt>
                <c:pt idx="63">
                  <c:v>11.912305262226509</c:v>
                </c:pt>
                <c:pt idx="64">
                  <c:v>12.828636436243931</c:v>
                </c:pt>
                <c:pt idx="65">
                  <c:v>13.744967610261355</c:v>
                </c:pt>
                <c:pt idx="66">
                  <c:v>14.661298784278779</c:v>
                </c:pt>
                <c:pt idx="67">
                  <c:v>15.577629958296203</c:v>
                </c:pt>
                <c:pt idx="68">
                  <c:v>16.493961132313625</c:v>
                </c:pt>
                <c:pt idx="69">
                  <c:v>17.410292306331051</c:v>
                </c:pt>
                <c:pt idx="70">
                  <c:v>18.326623480348474</c:v>
                </c:pt>
                <c:pt idx="71">
                  <c:v>19.242954654365899</c:v>
                </c:pt>
                <c:pt idx="72">
                  <c:v>20.159285828383322</c:v>
                </c:pt>
                <c:pt idx="73">
                  <c:v>21.075617002400744</c:v>
                </c:pt>
                <c:pt idx="74">
                  <c:v>21.99194817641817</c:v>
                </c:pt>
                <c:pt idx="75">
                  <c:v>22.908279350435592</c:v>
                </c:pt>
                <c:pt idx="76">
                  <c:v>23.824610524453018</c:v>
                </c:pt>
                <c:pt idx="77">
                  <c:v>24.74094169847044</c:v>
                </c:pt>
                <c:pt idx="78">
                  <c:v>25.657272872487862</c:v>
                </c:pt>
                <c:pt idx="79">
                  <c:v>26.573604046505288</c:v>
                </c:pt>
                <c:pt idx="80">
                  <c:v>27.48993522052271</c:v>
                </c:pt>
                <c:pt idx="81">
                  <c:v>28.406266394540136</c:v>
                </c:pt>
                <c:pt idx="82">
                  <c:v>29.322597568557558</c:v>
                </c:pt>
                <c:pt idx="83">
                  <c:v>30.238928742574981</c:v>
                </c:pt>
                <c:pt idx="84">
                  <c:v>31.155259916592406</c:v>
                </c:pt>
                <c:pt idx="85">
                  <c:v>32.071591090609829</c:v>
                </c:pt>
                <c:pt idx="86">
                  <c:v>32.987922264627251</c:v>
                </c:pt>
                <c:pt idx="87">
                  <c:v>33.90425343864468</c:v>
                </c:pt>
                <c:pt idx="88">
                  <c:v>34.820584612662103</c:v>
                </c:pt>
                <c:pt idx="89">
                  <c:v>35.736915786679525</c:v>
                </c:pt>
                <c:pt idx="90">
                  <c:v>36.653246960696947</c:v>
                </c:pt>
                <c:pt idx="91">
                  <c:v>37.569578134714369</c:v>
                </c:pt>
                <c:pt idx="92">
                  <c:v>38.485909308731799</c:v>
                </c:pt>
                <c:pt idx="93">
                  <c:v>39.402240482749221</c:v>
                </c:pt>
                <c:pt idx="94">
                  <c:v>40.318571656766643</c:v>
                </c:pt>
                <c:pt idx="95">
                  <c:v>41.234902830784065</c:v>
                </c:pt>
                <c:pt idx="96">
                  <c:v>42.151234004801488</c:v>
                </c:pt>
                <c:pt idx="97">
                  <c:v>43.067565178818917</c:v>
                </c:pt>
                <c:pt idx="98">
                  <c:v>43.983896352836339</c:v>
                </c:pt>
                <c:pt idx="99">
                  <c:v>44.900227526853762</c:v>
                </c:pt>
                <c:pt idx="100">
                  <c:v>45.816558700871184</c:v>
                </c:pt>
                <c:pt idx="101">
                  <c:v>46.732889874888606</c:v>
                </c:pt>
                <c:pt idx="102">
                  <c:v>47.649221048906035</c:v>
                </c:pt>
                <c:pt idx="103">
                  <c:v>48.565552222923458</c:v>
                </c:pt>
                <c:pt idx="104">
                  <c:v>49.48188339694088</c:v>
                </c:pt>
                <c:pt idx="105">
                  <c:v>50.398214570958302</c:v>
                </c:pt>
                <c:pt idx="106">
                  <c:v>51.314545744975725</c:v>
                </c:pt>
                <c:pt idx="107">
                  <c:v>52.230876918993154</c:v>
                </c:pt>
                <c:pt idx="108">
                  <c:v>53.147208093010576</c:v>
                </c:pt>
                <c:pt idx="109">
                  <c:v>54.063539267027998</c:v>
                </c:pt>
                <c:pt idx="110">
                  <c:v>54.979870441045421</c:v>
                </c:pt>
                <c:pt idx="111">
                  <c:v>55.896201615062843</c:v>
                </c:pt>
                <c:pt idx="112">
                  <c:v>56.812532789080272</c:v>
                </c:pt>
                <c:pt idx="113">
                  <c:v>57.728863963097695</c:v>
                </c:pt>
                <c:pt idx="114">
                  <c:v>58.645195137115117</c:v>
                </c:pt>
                <c:pt idx="115">
                  <c:v>59.561526311132539</c:v>
                </c:pt>
                <c:pt idx="116">
                  <c:v>60.477857485149961</c:v>
                </c:pt>
                <c:pt idx="117">
                  <c:v>61.394188659167391</c:v>
                </c:pt>
                <c:pt idx="118">
                  <c:v>62.310519833184813</c:v>
                </c:pt>
                <c:pt idx="119">
                  <c:v>63.226851007202235</c:v>
                </c:pt>
                <c:pt idx="120">
                  <c:v>64.143182181219657</c:v>
                </c:pt>
                <c:pt idx="121">
                  <c:v>65.059513355237087</c:v>
                </c:pt>
                <c:pt idx="122">
                  <c:v>65.975844529254502</c:v>
                </c:pt>
                <c:pt idx="123">
                  <c:v>66.892175703271931</c:v>
                </c:pt>
                <c:pt idx="124">
                  <c:v>67.808506877289361</c:v>
                </c:pt>
                <c:pt idx="125">
                  <c:v>68.724838051306776</c:v>
                </c:pt>
                <c:pt idx="126">
                  <c:v>69.641169225324205</c:v>
                </c:pt>
                <c:pt idx="127">
                  <c:v>70.55750039934162</c:v>
                </c:pt>
                <c:pt idx="128">
                  <c:v>71.47383157335905</c:v>
                </c:pt>
                <c:pt idx="129">
                  <c:v>72.390162747376479</c:v>
                </c:pt>
                <c:pt idx="130">
                  <c:v>73.306493921393894</c:v>
                </c:pt>
                <c:pt idx="131">
                  <c:v>74.222825095411324</c:v>
                </c:pt>
                <c:pt idx="132">
                  <c:v>75.139156269428739</c:v>
                </c:pt>
                <c:pt idx="133">
                  <c:v>76.055487443446168</c:v>
                </c:pt>
                <c:pt idx="134">
                  <c:v>76.971818617463597</c:v>
                </c:pt>
                <c:pt idx="135">
                  <c:v>77.888149791481013</c:v>
                </c:pt>
                <c:pt idx="136">
                  <c:v>78.804480965498442</c:v>
                </c:pt>
                <c:pt idx="137">
                  <c:v>79.720812139515857</c:v>
                </c:pt>
                <c:pt idx="138">
                  <c:v>80.637143313533286</c:v>
                </c:pt>
                <c:pt idx="139">
                  <c:v>81.553474487550716</c:v>
                </c:pt>
                <c:pt idx="140">
                  <c:v>82.469805661568131</c:v>
                </c:pt>
                <c:pt idx="141">
                  <c:v>83.38613683558556</c:v>
                </c:pt>
                <c:pt idx="142">
                  <c:v>84.302468009602975</c:v>
                </c:pt>
                <c:pt idx="143">
                  <c:v>85.218799183620405</c:v>
                </c:pt>
                <c:pt idx="144">
                  <c:v>86.135130357637834</c:v>
                </c:pt>
                <c:pt idx="145">
                  <c:v>87.051461531655249</c:v>
                </c:pt>
                <c:pt idx="146">
                  <c:v>87.967792705672679</c:v>
                </c:pt>
                <c:pt idx="147">
                  <c:v>88.884123879690094</c:v>
                </c:pt>
                <c:pt idx="148">
                  <c:v>89.800455053707523</c:v>
                </c:pt>
                <c:pt idx="149">
                  <c:v>90.716786227724953</c:v>
                </c:pt>
                <c:pt idx="150">
                  <c:v>91.633117401742368</c:v>
                </c:pt>
                <c:pt idx="151">
                  <c:v>92.549448575759797</c:v>
                </c:pt>
                <c:pt idx="152">
                  <c:v>93.465779749777212</c:v>
                </c:pt>
                <c:pt idx="153">
                  <c:v>94.382110923794642</c:v>
                </c:pt>
                <c:pt idx="154">
                  <c:v>95.298442097812071</c:v>
                </c:pt>
                <c:pt idx="155">
                  <c:v>96.214773271829486</c:v>
                </c:pt>
                <c:pt idx="156">
                  <c:v>97.131104445846915</c:v>
                </c:pt>
                <c:pt idx="157">
                  <c:v>98.047435619864331</c:v>
                </c:pt>
                <c:pt idx="158">
                  <c:v>98.96376679388176</c:v>
                </c:pt>
                <c:pt idx="159">
                  <c:v>99.880097967899189</c:v>
                </c:pt>
                <c:pt idx="160">
                  <c:v>100.7964291419166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86C-4FC4-89C7-9851AA99A26D}"/>
            </c:ext>
          </c:extLst>
        </c:ser>
        <c:ser>
          <c:idx val="6"/>
          <c:order val="6"/>
          <c:tx>
            <c:v>Control zone</c:v>
          </c:tx>
          <c:spPr>
            <a:ln w="25400" cap="rnd" cmpd="dbl">
              <a:solidFill>
                <a:srgbClr val="0070C0"/>
              </a:solidFill>
              <a:prstDash val="sysDot"/>
            </a:ln>
          </c:spPr>
          <c:marker>
            <c:symbol val="square"/>
            <c:size val="2"/>
            <c:spPr>
              <a:ln w="0">
                <a:solidFill>
                  <a:schemeClr val="accent1">
                    <a:tint val="77000"/>
                    <a:shade val="95000"/>
                    <a:satMod val="105000"/>
                    <a:alpha val="0"/>
                  </a:schemeClr>
                </a:solidFill>
                <a:prstDash val="sysDot"/>
              </a:ln>
            </c:spPr>
          </c:marker>
          <c:xVal>
            <c:numRef>
              <c:f>'θ ϵ (90,180)'!$AA$17:$AA$377</c:f>
              <c:numCache>
                <c:formatCode>General</c:formatCode>
                <c:ptCount val="361"/>
                <c:pt idx="0">
                  <c:v>-47.914677587217206</c:v>
                </c:pt>
                <c:pt idx="1">
                  <c:v>-47.918183701828696</c:v>
                </c:pt>
                <c:pt idx="2">
                  <c:v>-47.928700977666693</c:v>
                </c:pt>
                <c:pt idx="3">
                  <c:v>-47.946226211067106</c:v>
                </c:pt>
                <c:pt idx="4">
                  <c:v>-47.97075406367405</c:v>
                </c:pt>
                <c:pt idx="5">
                  <c:v>-48.002277064066028</c:v>
                </c:pt>
                <c:pt idx="6">
                  <c:v>-48.040785610031747</c:v>
                </c:pt>
                <c:pt idx="7">
                  <c:v>-48.086267971495062</c:v>
                </c:pt>
                <c:pt idx="8">
                  <c:v>-48.138710294088085</c:v>
                </c:pt>
                <c:pt idx="9">
                  <c:v>-48.198096603371312</c:v>
                </c:pt>
                <c:pt idx="10">
                  <c:v>-48.264408809699674</c:v>
                </c:pt>
                <c:pt idx="11">
                  <c:v>-48.337626713732718</c:v>
                </c:pt>
                <c:pt idx="12">
                  <c:v>-48.417728012587617</c:v>
                </c:pt>
                <c:pt idx="13">
                  <c:v>-48.504688306632772</c:v>
                </c:pt>
                <c:pt idx="14">
                  <c:v>-48.598481106920218</c:v>
                </c:pt>
                <c:pt idx="15">
                  <c:v>-48.699077843254386</c:v>
                </c:pt>
                <c:pt idx="16">
                  <c:v>-48.806447872894893</c:v>
                </c:pt>
                <c:pt idx="17">
                  <c:v>-48.920558489890595</c:v>
                </c:pt>
                <c:pt idx="18">
                  <c:v>-49.041374935042143</c:v>
                </c:pt>
                <c:pt idx="19">
                  <c:v>-49.168860406489969</c:v>
                </c:pt>
                <c:pt idx="20">
                  <c:v>-49.30297607092448</c:v>
                </c:pt>
                <c:pt idx="21">
                  <c:v>-49.443681075415086</c:v>
                </c:pt>
                <c:pt idx="22">
                  <c:v>-49.590932559854387</c:v>
                </c:pt>
                <c:pt idx="23">
                  <c:v>-49.744685670013759</c:v>
                </c:pt>
                <c:pt idx="24">
                  <c:v>-49.904893571206415</c:v>
                </c:pt>
                <c:pt idx="25">
                  <c:v>-50.071507462553669</c:v>
                </c:pt>
                <c:pt idx="26">
                  <c:v>-50.244476591850201</c:v>
                </c:pt>
                <c:pt idx="27">
                  <c:v>-50.423748271023626</c:v>
                </c:pt>
                <c:pt idx="28">
                  <c:v>-50.609267892183851</c:v>
                </c:pt>
                <c:pt idx="29">
                  <c:v>-50.800978944257082</c:v>
                </c:pt>
                <c:pt idx="30">
                  <c:v>-50.998823030199702</c:v>
                </c:pt>
                <c:pt idx="31">
                  <c:v>-51.202739884786595</c:v>
                </c:pt>
                <c:pt idx="32">
                  <c:v>-51.412667392968459</c:v>
                </c:pt>
                <c:pt idx="33">
                  <c:v>-51.628541608792681</c:v>
                </c:pt>
                <c:pt idx="34">
                  <c:v>-51.850296774881912</c:v>
                </c:pt>
                <c:pt idx="35">
                  <c:v>-52.077865342464364</c:v>
                </c:pt>
                <c:pt idx="36">
                  <c:v>-52.31117799194984</c:v>
                </c:pt>
                <c:pt idx="37">
                  <c:v>-52.550163654045164</c:v>
                </c:pt>
                <c:pt idx="38">
                  <c:v>-52.794749531402559</c:v>
                </c:pt>
                <c:pt idx="39">
                  <c:v>-53.044861120794423</c:v>
                </c:pt>
                <c:pt idx="40">
                  <c:v>-53.300422235807737</c:v>
                </c:pt>
                <c:pt idx="41">
                  <c:v>-53.561355030051189</c:v>
                </c:pt>
                <c:pt idx="42">
                  <c:v>-53.827580020867956</c:v>
                </c:pt>
                <c:pt idx="43">
                  <c:v>-54.099016113546838</c:v>
                </c:pt>
                <c:pt idx="44">
                  <c:v>-54.375580626024544</c:v>
                </c:pt>
                <c:pt idx="45">
                  <c:v>-54.657189314071452</c:v>
                </c:pt>
                <c:pt idx="46">
                  <c:v>-54.943756396953162</c:v>
                </c:pt>
                <c:pt idx="47">
                  <c:v>-55.235194583560201</c:v>
                </c:pt>
                <c:pt idx="48">
                  <c:v>-55.531415098997691</c:v>
                </c:pt>
                <c:pt idx="49">
                  <c:v>-55.832327711627087</c:v>
                </c:pt>
                <c:pt idx="50">
                  <c:v>-56.137840760551569</c:v>
                </c:pt>
                <c:pt idx="51">
                  <c:v>-56.447861183536865</c:v>
                </c:pt>
                <c:pt idx="52">
                  <c:v>-56.762294545358905</c:v>
                </c:pt>
                <c:pt idx="53">
                  <c:v>-57.081045066569686</c:v>
                </c:pt>
                <c:pt idx="54">
                  <c:v>-57.404015652672648</c:v>
                </c:pt>
                <c:pt idx="55">
                  <c:v>-57.731107923698573</c:v>
                </c:pt>
                <c:pt idx="56">
                  <c:v>-58.0622222441731</c:v>
                </c:pt>
                <c:pt idx="57">
                  <c:v>-58.397257753466619</c:v>
                </c:pt>
                <c:pt idx="58">
                  <c:v>-58.736112396517456</c:v>
                </c:pt>
                <c:pt idx="59">
                  <c:v>-59.078682954918762</c:v>
                </c:pt>
                <c:pt idx="60">
                  <c:v>-59.424865078359907</c:v>
                </c:pt>
                <c:pt idx="61">
                  <c:v>-59.77455331641255</c:v>
                </c:pt>
                <c:pt idx="62">
                  <c:v>-60.127641150651861</c:v>
                </c:pt>
                <c:pt idx="63">
                  <c:v>-60.484021027103104</c:v>
                </c:pt>
                <c:pt idx="64">
                  <c:v>-60.843584389003574</c:v>
                </c:pt>
                <c:pt idx="65">
                  <c:v>-61.206221709870071</c:v>
                </c:pt>
                <c:pt idx="66">
                  <c:v>-61.571822526861716</c:v>
                </c:pt>
                <c:pt idx="67">
                  <c:v>-61.940275474427992</c:v>
                </c:pt>
                <c:pt idx="68">
                  <c:v>-62.311468318231796</c:v>
                </c:pt>
                <c:pt idx="69">
                  <c:v>-62.685287989337063</c:v>
                </c:pt>
                <c:pt idx="70">
                  <c:v>-63.061620618650721</c:v>
                </c:pt>
                <c:pt idx="71">
                  <c:v>-63.440351571608254</c:v>
                </c:pt>
                <c:pt idx="72">
                  <c:v>-63.821365483092542</c:v>
                </c:pt>
                <c:pt idx="73">
                  <c:v>-64.204546292575188</c:v>
                </c:pt>
                <c:pt idx="74">
                  <c:v>-64.589777279469672</c:v>
                </c:pt>
                <c:pt idx="75">
                  <c:v>-64.976941098685543</c:v>
                </c:pt>
                <c:pt idx="76">
                  <c:v>-65.365919816372951</c:v>
                </c:pt>
                <c:pt idx="77">
                  <c:v>-65.756594945846388</c:v>
                </c:pt>
                <c:pt idx="78">
                  <c:v>-66.148847483676803</c:v>
                </c:pt>
                <c:pt idx="79">
                  <c:v>-66.542557945941383</c:v>
                </c:pt>
                <c:pt idx="80">
                  <c:v>-66.937606404619359</c:v>
                </c:pt>
                <c:pt idx="81">
                  <c:v>-67.333872524123279</c:v>
                </c:pt>
                <c:pt idx="82">
                  <c:v>-67.731235597954438</c:v>
                </c:pt>
                <c:pt idx="83">
                  <c:v>-68.129574585471204</c:v>
                </c:pt>
                <c:pt idx="84">
                  <c:v>-68.528768148759184</c:v>
                </c:pt>
                <c:pt idx="85">
                  <c:v>-68.928694689591921</c:v>
                </c:pt>
                <c:pt idx="86">
                  <c:v>-69.329232386470906</c:v>
                </c:pt>
                <c:pt idx="87">
                  <c:v>-69.730259231733569</c:v>
                </c:pt>
                <c:pt idx="88">
                  <c:v>-70.131653068718009</c:v>
                </c:pt>
                <c:pt idx="89">
                  <c:v>-70.533291628973103</c:v>
                </c:pt>
                <c:pt idx="90">
                  <c:v>-70.935052569502616</c:v>
                </c:pt>
                <c:pt idx="91">
                  <c:v>-71.33681351003213</c:v>
                </c:pt>
                <c:pt idx="92">
                  <c:v>-71.738452070287209</c:v>
                </c:pt>
                <c:pt idx="93">
                  <c:v>-72.139845907271663</c:v>
                </c:pt>
                <c:pt idx="94">
                  <c:v>-72.540872752534327</c:v>
                </c:pt>
                <c:pt idx="95">
                  <c:v>-72.941410449413311</c:v>
                </c:pt>
                <c:pt idx="96">
                  <c:v>-73.341336990246049</c:v>
                </c:pt>
                <c:pt idx="97">
                  <c:v>-73.740530553534015</c:v>
                </c:pt>
                <c:pt idx="98">
                  <c:v>-74.138869541050781</c:v>
                </c:pt>
                <c:pt idx="99">
                  <c:v>-74.536232614881953</c:v>
                </c:pt>
                <c:pt idx="100">
                  <c:v>-74.932498734385874</c:v>
                </c:pt>
                <c:pt idx="101">
                  <c:v>-75.327547193063836</c:v>
                </c:pt>
                <c:pt idx="102">
                  <c:v>-75.721257655328415</c:v>
                </c:pt>
                <c:pt idx="103">
                  <c:v>-76.113510193158845</c:v>
                </c:pt>
                <c:pt idx="104">
                  <c:v>-76.504185322632267</c:v>
                </c:pt>
                <c:pt idx="105">
                  <c:v>-76.893164040319689</c:v>
                </c:pt>
                <c:pt idx="106">
                  <c:v>-77.280327859535561</c:v>
                </c:pt>
                <c:pt idx="107">
                  <c:v>-77.665558846430045</c:v>
                </c:pt>
                <c:pt idx="108">
                  <c:v>-78.048739655912684</c:v>
                </c:pt>
                <c:pt idx="109">
                  <c:v>-78.429753567396972</c:v>
                </c:pt>
                <c:pt idx="110">
                  <c:v>-78.808484520354511</c:v>
                </c:pt>
                <c:pt idx="111">
                  <c:v>-79.184817149668163</c:v>
                </c:pt>
                <c:pt idx="112">
                  <c:v>-79.558636820773444</c:v>
                </c:pt>
                <c:pt idx="113">
                  <c:v>-79.929829664577241</c:v>
                </c:pt>
                <c:pt idx="114">
                  <c:v>-80.29828261214351</c:v>
                </c:pt>
                <c:pt idx="115">
                  <c:v>-80.663883429135154</c:v>
                </c:pt>
                <c:pt idx="116">
                  <c:v>-81.026520750001666</c:v>
                </c:pt>
                <c:pt idx="117">
                  <c:v>-81.386084111902136</c:v>
                </c:pt>
                <c:pt idx="118">
                  <c:v>-81.742463988353364</c:v>
                </c:pt>
                <c:pt idx="119">
                  <c:v>-82.095551822592682</c:v>
                </c:pt>
                <c:pt idx="120">
                  <c:v>-82.445240060645318</c:v>
                </c:pt>
                <c:pt idx="121">
                  <c:v>-82.791422184086471</c:v>
                </c:pt>
                <c:pt idx="122">
                  <c:v>-83.133992742487777</c:v>
                </c:pt>
                <c:pt idx="123">
                  <c:v>-83.472847385538614</c:v>
                </c:pt>
                <c:pt idx="124">
                  <c:v>-83.807882894832133</c:v>
                </c:pt>
                <c:pt idx="125">
                  <c:v>-84.138997215306659</c:v>
                </c:pt>
                <c:pt idx="126">
                  <c:v>-84.466089486332578</c:v>
                </c:pt>
                <c:pt idx="127">
                  <c:v>-84.789060072435547</c:v>
                </c:pt>
                <c:pt idx="128">
                  <c:v>-85.10781059364632</c:v>
                </c:pt>
                <c:pt idx="129">
                  <c:v>-85.42224395546836</c:v>
                </c:pt>
                <c:pt idx="130">
                  <c:v>-85.732264378453664</c:v>
                </c:pt>
                <c:pt idx="131">
                  <c:v>-86.03777742737816</c:v>
                </c:pt>
                <c:pt idx="132">
                  <c:v>-86.338690040007549</c:v>
                </c:pt>
                <c:pt idx="133">
                  <c:v>-86.634910555445032</c:v>
                </c:pt>
                <c:pt idx="134">
                  <c:v>-86.926348742052056</c:v>
                </c:pt>
                <c:pt idx="135">
                  <c:v>-87.212915824933773</c:v>
                </c:pt>
                <c:pt idx="136">
                  <c:v>-87.494524512980689</c:v>
                </c:pt>
                <c:pt idx="137">
                  <c:v>-87.771089025458394</c:v>
                </c:pt>
                <c:pt idx="138">
                  <c:v>-88.042525118137277</c:v>
                </c:pt>
                <c:pt idx="139">
                  <c:v>-88.308750108954044</c:v>
                </c:pt>
                <c:pt idx="140">
                  <c:v>-88.569682903197503</c:v>
                </c:pt>
                <c:pt idx="141">
                  <c:v>-88.82524401821081</c:v>
                </c:pt>
                <c:pt idx="142">
                  <c:v>-89.075355607602674</c:v>
                </c:pt>
                <c:pt idx="143">
                  <c:v>-89.319941484960069</c:v>
                </c:pt>
                <c:pt idx="144">
                  <c:v>-89.558927147055385</c:v>
                </c:pt>
                <c:pt idx="145">
                  <c:v>-89.792239796540869</c:v>
                </c:pt>
                <c:pt idx="146">
                  <c:v>-90.019808364123321</c:v>
                </c:pt>
                <c:pt idx="147">
                  <c:v>-90.241563530212559</c:v>
                </c:pt>
                <c:pt idx="148">
                  <c:v>-90.457437746036774</c:v>
                </c:pt>
                <c:pt idx="149">
                  <c:v>-90.667365254218637</c:v>
                </c:pt>
                <c:pt idx="150">
                  <c:v>-90.871282108805531</c:v>
                </c:pt>
                <c:pt idx="151">
                  <c:v>-91.069126194748151</c:v>
                </c:pt>
                <c:pt idx="152">
                  <c:v>-91.260837246821382</c:v>
                </c:pt>
                <c:pt idx="153">
                  <c:v>-91.446356867981592</c:v>
                </c:pt>
                <c:pt idx="154">
                  <c:v>-91.625628547155031</c:v>
                </c:pt>
                <c:pt idx="155">
                  <c:v>-91.798597676451564</c:v>
                </c:pt>
                <c:pt idx="156">
                  <c:v>-91.965211567798818</c:v>
                </c:pt>
                <c:pt idx="157">
                  <c:v>-92.125419468991467</c:v>
                </c:pt>
                <c:pt idx="158">
                  <c:v>-92.279172579150838</c:v>
                </c:pt>
                <c:pt idx="159">
                  <c:v>-92.426424063590147</c:v>
                </c:pt>
                <c:pt idx="160">
                  <c:v>-92.56712906808076</c:v>
                </c:pt>
                <c:pt idx="161">
                  <c:v>-92.701244732515264</c:v>
                </c:pt>
                <c:pt idx="162">
                  <c:v>-92.82873020396309</c:v>
                </c:pt>
                <c:pt idx="163">
                  <c:v>-92.949546649114637</c:v>
                </c:pt>
                <c:pt idx="164">
                  <c:v>-93.06365726611034</c:v>
                </c:pt>
                <c:pt idx="165">
                  <c:v>-93.171027295750847</c:v>
                </c:pt>
                <c:pt idx="166">
                  <c:v>-93.271624032085015</c:v>
                </c:pt>
                <c:pt idx="167">
                  <c:v>-93.36541683237246</c:v>
                </c:pt>
                <c:pt idx="168">
                  <c:v>-93.452377126417616</c:v>
                </c:pt>
                <c:pt idx="169">
                  <c:v>-93.532478425272515</c:v>
                </c:pt>
                <c:pt idx="170">
                  <c:v>-93.605696329305559</c:v>
                </c:pt>
                <c:pt idx="171">
                  <c:v>-93.672008535633921</c:v>
                </c:pt>
                <c:pt idx="172">
                  <c:v>-93.731394844917148</c:v>
                </c:pt>
                <c:pt idx="173">
                  <c:v>-93.783837167510171</c:v>
                </c:pt>
                <c:pt idx="174">
                  <c:v>-93.829319528973485</c:v>
                </c:pt>
                <c:pt idx="175">
                  <c:v>-93.867828074939212</c:v>
                </c:pt>
                <c:pt idx="176">
                  <c:v>-93.899351075331182</c:v>
                </c:pt>
                <c:pt idx="177">
                  <c:v>-93.923878927938119</c:v>
                </c:pt>
                <c:pt idx="178">
                  <c:v>-93.941404161338539</c:v>
                </c:pt>
                <c:pt idx="179">
                  <c:v>-93.951921437176537</c:v>
                </c:pt>
                <c:pt idx="180">
                  <c:v>-93.955427551788034</c:v>
                </c:pt>
                <c:pt idx="181">
                  <c:v>-93.951921437176537</c:v>
                </c:pt>
                <c:pt idx="182">
                  <c:v>-93.941404161338539</c:v>
                </c:pt>
                <c:pt idx="183">
                  <c:v>-93.923878927938119</c:v>
                </c:pt>
                <c:pt idx="184">
                  <c:v>-93.899351075331182</c:v>
                </c:pt>
                <c:pt idx="185">
                  <c:v>-93.867828074939212</c:v>
                </c:pt>
                <c:pt idx="186">
                  <c:v>-93.829319528973485</c:v>
                </c:pt>
                <c:pt idx="187">
                  <c:v>-93.783837167510171</c:v>
                </c:pt>
                <c:pt idx="188">
                  <c:v>-93.731394844917148</c:v>
                </c:pt>
                <c:pt idx="189">
                  <c:v>-93.672008535633921</c:v>
                </c:pt>
                <c:pt idx="190">
                  <c:v>-93.605696329305559</c:v>
                </c:pt>
                <c:pt idx="191">
                  <c:v>-93.532478425272515</c:v>
                </c:pt>
                <c:pt idx="192">
                  <c:v>-93.452377126417616</c:v>
                </c:pt>
                <c:pt idx="193">
                  <c:v>-93.36541683237246</c:v>
                </c:pt>
                <c:pt idx="194">
                  <c:v>-93.271624032085015</c:v>
                </c:pt>
                <c:pt idx="195">
                  <c:v>-93.171027295750847</c:v>
                </c:pt>
                <c:pt idx="196">
                  <c:v>-93.06365726611034</c:v>
                </c:pt>
                <c:pt idx="197">
                  <c:v>-92.949546649114637</c:v>
                </c:pt>
                <c:pt idx="198">
                  <c:v>-92.82873020396309</c:v>
                </c:pt>
                <c:pt idx="199">
                  <c:v>-92.701244732515264</c:v>
                </c:pt>
                <c:pt idx="200">
                  <c:v>-92.56712906808076</c:v>
                </c:pt>
                <c:pt idx="201">
                  <c:v>-92.426424063590147</c:v>
                </c:pt>
                <c:pt idx="202">
                  <c:v>-92.279172579150838</c:v>
                </c:pt>
                <c:pt idx="203">
                  <c:v>-92.125419468991481</c:v>
                </c:pt>
                <c:pt idx="204">
                  <c:v>-91.965211567798832</c:v>
                </c:pt>
                <c:pt idx="205">
                  <c:v>-91.798597676451564</c:v>
                </c:pt>
                <c:pt idx="206">
                  <c:v>-91.625628547155031</c:v>
                </c:pt>
                <c:pt idx="207">
                  <c:v>-91.446356867981606</c:v>
                </c:pt>
                <c:pt idx="208">
                  <c:v>-91.260837246821382</c:v>
                </c:pt>
                <c:pt idx="209">
                  <c:v>-91.069126194748151</c:v>
                </c:pt>
                <c:pt idx="210">
                  <c:v>-90.871282108805531</c:v>
                </c:pt>
                <c:pt idx="211">
                  <c:v>-90.667365254218637</c:v>
                </c:pt>
                <c:pt idx="212">
                  <c:v>-90.457437746036774</c:v>
                </c:pt>
                <c:pt idx="213">
                  <c:v>-90.241563530212545</c:v>
                </c:pt>
                <c:pt idx="214">
                  <c:v>-90.019808364123321</c:v>
                </c:pt>
                <c:pt idx="215">
                  <c:v>-89.792239796540883</c:v>
                </c:pt>
                <c:pt idx="216">
                  <c:v>-89.5589271470554</c:v>
                </c:pt>
                <c:pt idx="217">
                  <c:v>-89.319941484960069</c:v>
                </c:pt>
                <c:pt idx="218">
                  <c:v>-89.075355607602674</c:v>
                </c:pt>
                <c:pt idx="219">
                  <c:v>-88.82524401821081</c:v>
                </c:pt>
                <c:pt idx="220">
                  <c:v>-88.569682903197503</c:v>
                </c:pt>
                <c:pt idx="221">
                  <c:v>-88.308750108954044</c:v>
                </c:pt>
                <c:pt idx="222">
                  <c:v>-88.042525118137277</c:v>
                </c:pt>
                <c:pt idx="223">
                  <c:v>-87.771089025458394</c:v>
                </c:pt>
                <c:pt idx="224">
                  <c:v>-87.494524512980689</c:v>
                </c:pt>
                <c:pt idx="225">
                  <c:v>-87.212915824933788</c:v>
                </c:pt>
                <c:pt idx="226">
                  <c:v>-86.92634874205207</c:v>
                </c:pt>
                <c:pt idx="227">
                  <c:v>-86.634910555445046</c:v>
                </c:pt>
                <c:pt idx="228">
                  <c:v>-86.338690040007549</c:v>
                </c:pt>
                <c:pt idx="229">
                  <c:v>-86.03777742737816</c:v>
                </c:pt>
                <c:pt idx="230">
                  <c:v>-85.732264378453664</c:v>
                </c:pt>
                <c:pt idx="231">
                  <c:v>-85.42224395546836</c:v>
                </c:pt>
                <c:pt idx="232">
                  <c:v>-85.10781059364632</c:v>
                </c:pt>
                <c:pt idx="233">
                  <c:v>-84.789060072435547</c:v>
                </c:pt>
                <c:pt idx="234">
                  <c:v>-84.466089486332578</c:v>
                </c:pt>
                <c:pt idx="235">
                  <c:v>-84.138997215306659</c:v>
                </c:pt>
                <c:pt idx="236">
                  <c:v>-83.807882894832147</c:v>
                </c:pt>
                <c:pt idx="237">
                  <c:v>-83.472847385538614</c:v>
                </c:pt>
                <c:pt idx="238">
                  <c:v>-83.133992742487777</c:v>
                </c:pt>
                <c:pt idx="239">
                  <c:v>-82.791422184086471</c:v>
                </c:pt>
                <c:pt idx="240">
                  <c:v>-82.445240060645332</c:v>
                </c:pt>
                <c:pt idx="241">
                  <c:v>-82.095551822592682</c:v>
                </c:pt>
                <c:pt idx="242">
                  <c:v>-81.742463988353364</c:v>
                </c:pt>
                <c:pt idx="243">
                  <c:v>-81.386084111902136</c:v>
                </c:pt>
                <c:pt idx="244">
                  <c:v>-81.026520750001666</c:v>
                </c:pt>
                <c:pt idx="245">
                  <c:v>-80.663883429135169</c:v>
                </c:pt>
                <c:pt idx="246">
                  <c:v>-80.29828261214351</c:v>
                </c:pt>
                <c:pt idx="247">
                  <c:v>-79.929829664577241</c:v>
                </c:pt>
                <c:pt idx="248">
                  <c:v>-79.558636820773444</c:v>
                </c:pt>
                <c:pt idx="249">
                  <c:v>-79.184817149668177</c:v>
                </c:pt>
                <c:pt idx="250">
                  <c:v>-78.808484520354526</c:v>
                </c:pt>
                <c:pt idx="251">
                  <c:v>-78.429753567396972</c:v>
                </c:pt>
                <c:pt idx="252">
                  <c:v>-78.048739655912698</c:v>
                </c:pt>
                <c:pt idx="253">
                  <c:v>-77.665558846430045</c:v>
                </c:pt>
                <c:pt idx="254">
                  <c:v>-77.280327859535561</c:v>
                </c:pt>
                <c:pt idx="255">
                  <c:v>-76.893164040319675</c:v>
                </c:pt>
                <c:pt idx="256">
                  <c:v>-76.504185322632267</c:v>
                </c:pt>
                <c:pt idx="257">
                  <c:v>-76.113510193158859</c:v>
                </c:pt>
                <c:pt idx="258">
                  <c:v>-75.721257655328429</c:v>
                </c:pt>
                <c:pt idx="259">
                  <c:v>-75.32754719306385</c:v>
                </c:pt>
                <c:pt idx="260">
                  <c:v>-74.932498734385874</c:v>
                </c:pt>
                <c:pt idx="261">
                  <c:v>-74.536232614881953</c:v>
                </c:pt>
                <c:pt idx="262">
                  <c:v>-74.138869541050781</c:v>
                </c:pt>
                <c:pt idx="263">
                  <c:v>-73.740530553534015</c:v>
                </c:pt>
                <c:pt idx="264">
                  <c:v>-73.341336990246049</c:v>
                </c:pt>
                <c:pt idx="265">
                  <c:v>-72.941410449413311</c:v>
                </c:pt>
                <c:pt idx="266">
                  <c:v>-72.540872752534341</c:v>
                </c:pt>
                <c:pt idx="267">
                  <c:v>-72.139845907271678</c:v>
                </c:pt>
                <c:pt idx="268">
                  <c:v>-71.738452070287238</c:v>
                </c:pt>
                <c:pt idx="269">
                  <c:v>-71.33681351003213</c:v>
                </c:pt>
                <c:pt idx="270">
                  <c:v>-70.935052569502616</c:v>
                </c:pt>
                <c:pt idx="271">
                  <c:v>-70.533291628973103</c:v>
                </c:pt>
                <c:pt idx="272">
                  <c:v>-70.131653068718009</c:v>
                </c:pt>
                <c:pt idx="273">
                  <c:v>-69.730259231733569</c:v>
                </c:pt>
                <c:pt idx="274">
                  <c:v>-69.329232386470906</c:v>
                </c:pt>
                <c:pt idx="275">
                  <c:v>-68.928694689591936</c:v>
                </c:pt>
                <c:pt idx="276">
                  <c:v>-68.528768148759198</c:v>
                </c:pt>
                <c:pt idx="277">
                  <c:v>-68.129574585471204</c:v>
                </c:pt>
                <c:pt idx="278">
                  <c:v>-67.731235597954438</c:v>
                </c:pt>
                <c:pt idx="279">
                  <c:v>-67.333872524123294</c:v>
                </c:pt>
                <c:pt idx="280">
                  <c:v>-66.937606404619373</c:v>
                </c:pt>
                <c:pt idx="281">
                  <c:v>-66.542557945941411</c:v>
                </c:pt>
                <c:pt idx="282">
                  <c:v>-66.148847483676832</c:v>
                </c:pt>
                <c:pt idx="283">
                  <c:v>-65.756594945846388</c:v>
                </c:pt>
                <c:pt idx="284">
                  <c:v>-65.365919816372966</c:v>
                </c:pt>
                <c:pt idx="285">
                  <c:v>-64.976941098685543</c:v>
                </c:pt>
                <c:pt idx="286">
                  <c:v>-64.589777279469658</c:v>
                </c:pt>
                <c:pt idx="287">
                  <c:v>-64.204546292575188</c:v>
                </c:pt>
                <c:pt idx="288">
                  <c:v>-63.821365483092549</c:v>
                </c:pt>
                <c:pt idx="289">
                  <c:v>-63.440351571608261</c:v>
                </c:pt>
                <c:pt idx="290">
                  <c:v>-63.061620618650736</c:v>
                </c:pt>
                <c:pt idx="291">
                  <c:v>-62.685287989337084</c:v>
                </c:pt>
                <c:pt idx="292">
                  <c:v>-62.311468318231796</c:v>
                </c:pt>
                <c:pt idx="293">
                  <c:v>-61.940275474427999</c:v>
                </c:pt>
                <c:pt idx="294">
                  <c:v>-61.571822526861709</c:v>
                </c:pt>
                <c:pt idx="295">
                  <c:v>-61.206221709870064</c:v>
                </c:pt>
                <c:pt idx="296">
                  <c:v>-60.843584389003574</c:v>
                </c:pt>
                <c:pt idx="297">
                  <c:v>-60.484021027103104</c:v>
                </c:pt>
                <c:pt idx="298">
                  <c:v>-60.127641150651868</c:v>
                </c:pt>
                <c:pt idx="299">
                  <c:v>-59.774553316412565</c:v>
                </c:pt>
                <c:pt idx="300">
                  <c:v>-59.424865078359907</c:v>
                </c:pt>
                <c:pt idx="301">
                  <c:v>-59.078682954918769</c:v>
                </c:pt>
                <c:pt idx="302">
                  <c:v>-58.736112396517456</c:v>
                </c:pt>
                <c:pt idx="303">
                  <c:v>-58.397257753466633</c:v>
                </c:pt>
                <c:pt idx="304">
                  <c:v>-58.062222244173107</c:v>
                </c:pt>
                <c:pt idx="305">
                  <c:v>-57.731107923698573</c:v>
                </c:pt>
                <c:pt idx="306">
                  <c:v>-57.404015652672655</c:v>
                </c:pt>
                <c:pt idx="307">
                  <c:v>-57.0810450665697</c:v>
                </c:pt>
                <c:pt idx="308">
                  <c:v>-56.762294545358898</c:v>
                </c:pt>
                <c:pt idx="309">
                  <c:v>-56.447861183536865</c:v>
                </c:pt>
                <c:pt idx="310">
                  <c:v>-56.137840760551569</c:v>
                </c:pt>
                <c:pt idx="311">
                  <c:v>-55.832327711627087</c:v>
                </c:pt>
                <c:pt idx="312">
                  <c:v>-55.531415098997698</c:v>
                </c:pt>
                <c:pt idx="313">
                  <c:v>-55.235194583560208</c:v>
                </c:pt>
                <c:pt idx="314">
                  <c:v>-54.943756396953177</c:v>
                </c:pt>
                <c:pt idx="315">
                  <c:v>-54.657189314071459</c:v>
                </c:pt>
                <c:pt idx="316">
                  <c:v>-54.375580626024558</c:v>
                </c:pt>
                <c:pt idx="317">
                  <c:v>-54.099016113546831</c:v>
                </c:pt>
                <c:pt idx="318">
                  <c:v>-53.827580020867956</c:v>
                </c:pt>
                <c:pt idx="319">
                  <c:v>-53.561355030051189</c:v>
                </c:pt>
                <c:pt idx="320">
                  <c:v>-53.300422235807744</c:v>
                </c:pt>
                <c:pt idx="321">
                  <c:v>-53.04486112079443</c:v>
                </c:pt>
                <c:pt idx="322">
                  <c:v>-52.794749531402573</c:v>
                </c:pt>
                <c:pt idx="323">
                  <c:v>-52.550163654045164</c:v>
                </c:pt>
                <c:pt idx="324">
                  <c:v>-52.31117799194984</c:v>
                </c:pt>
                <c:pt idx="325">
                  <c:v>-52.077865342464364</c:v>
                </c:pt>
                <c:pt idx="326">
                  <c:v>-51.850296774881912</c:v>
                </c:pt>
                <c:pt idx="327">
                  <c:v>-51.628541608792681</c:v>
                </c:pt>
                <c:pt idx="328">
                  <c:v>-51.412667392968473</c:v>
                </c:pt>
                <c:pt idx="329">
                  <c:v>-51.202739884786595</c:v>
                </c:pt>
                <c:pt idx="330">
                  <c:v>-50.998823030199709</c:v>
                </c:pt>
                <c:pt idx="331">
                  <c:v>-50.800978944257075</c:v>
                </c:pt>
                <c:pt idx="332">
                  <c:v>-50.609267892183851</c:v>
                </c:pt>
                <c:pt idx="333">
                  <c:v>-50.423748271023634</c:v>
                </c:pt>
                <c:pt idx="334">
                  <c:v>-50.244476591850194</c:v>
                </c:pt>
                <c:pt idx="335">
                  <c:v>-50.071507462553669</c:v>
                </c:pt>
                <c:pt idx="336">
                  <c:v>-49.904893571206408</c:v>
                </c:pt>
                <c:pt idx="337">
                  <c:v>-49.744685670013766</c:v>
                </c:pt>
                <c:pt idx="338">
                  <c:v>-49.590932559854394</c:v>
                </c:pt>
                <c:pt idx="339">
                  <c:v>-49.4436810754151</c:v>
                </c:pt>
                <c:pt idx="340">
                  <c:v>-49.30297607092448</c:v>
                </c:pt>
                <c:pt idx="341">
                  <c:v>-49.168860406489969</c:v>
                </c:pt>
                <c:pt idx="342">
                  <c:v>-49.041374935042143</c:v>
                </c:pt>
                <c:pt idx="343">
                  <c:v>-48.920558489890595</c:v>
                </c:pt>
                <c:pt idx="344">
                  <c:v>-48.8064478728949</c:v>
                </c:pt>
                <c:pt idx="345">
                  <c:v>-48.699077843254386</c:v>
                </c:pt>
                <c:pt idx="346">
                  <c:v>-48.598481106920218</c:v>
                </c:pt>
                <c:pt idx="347">
                  <c:v>-48.504688306632772</c:v>
                </c:pt>
                <c:pt idx="348">
                  <c:v>-48.417728012587617</c:v>
                </c:pt>
                <c:pt idx="349">
                  <c:v>-48.337626713732718</c:v>
                </c:pt>
                <c:pt idx="350">
                  <c:v>-48.264408809699674</c:v>
                </c:pt>
                <c:pt idx="351">
                  <c:v>-48.198096603371319</c:v>
                </c:pt>
                <c:pt idx="352">
                  <c:v>-48.138710294088085</c:v>
                </c:pt>
                <c:pt idx="353">
                  <c:v>-48.086267971495062</c:v>
                </c:pt>
                <c:pt idx="354">
                  <c:v>-48.040785610031747</c:v>
                </c:pt>
                <c:pt idx="355">
                  <c:v>-48.002277064066028</c:v>
                </c:pt>
                <c:pt idx="356">
                  <c:v>-47.97075406367405</c:v>
                </c:pt>
                <c:pt idx="357">
                  <c:v>-47.946226211067106</c:v>
                </c:pt>
                <c:pt idx="358">
                  <c:v>-47.928700977666693</c:v>
                </c:pt>
                <c:pt idx="359">
                  <c:v>-47.918183701828696</c:v>
                </c:pt>
                <c:pt idx="360">
                  <c:v>-47.914677587217206</c:v>
                </c:pt>
              </c:numCache>
            </c:numRef>
          </c:xVal>
          <c:yVal>
            <c:numRef>
              <c:f>'θ ϵ (90,180)'!$AB$17:$AB$377</c:f>
              <c:numCache>
                <c:formatCode>General</c:formatCode>
                <c:ptCount val="361"/>
                <c:pt idx="0">
                  <c:v>65</c:v>
                </c:pt>
                <c:pt idx="1">
                  <c:v>65.401760940529513</c:v>
                </c:pt>
                <c:pt idx="2">
                  <c:v>65.803399500784607</c:v>
                </c:pt>
                <c:pt idx="3">
                  <c:v>66.204793337769047</c:v>
                </c:pt>
                <c:pt idx="4">
                  <c:v>66.60582018303171</c:v>
                </c:pt>
                <c:pt idx="5">
                  <c:v>67.006357879910695</c:v>
                </c:pt>
                <c:pt idx="6">
                  <c:v>67.406284420743432</c:v>
                </c:pt>
                <c:pt idx="7">
                  <c:v>67.805477984031413</c:v>
                </c:pt>
                <c:pt idx="8">
                  <c:v>68.203816971548179</c:v>
                </c:pt>
                <c:pt idx="9">
                  <c:v>68.601180045379337</c:v>
                </c:pt>
                <c:pt idx="10">
                  <c:v>68.997446164883257</c:v>
                </c:pt>
                <c:pt idx="11">
                  <c:v>69.39249462356122</c:v>
                </c:pt>
                <c:pt idx="12">
                  <c:v>69.786205085825799</c:v>
                </c:pt>
                <c:pt idx="13">
                  <c:v>70.178457623656243</c:v>
                </c:pt>
                <c:pt idx="14">
                  <c:v>70.569132753129651</c:v>
                </c:pt>
                <c:pt idx="15">
                  <c:v>70.958111470817073</c:v>
                </c:pt>
                <c:pt idx="16">
                  <c:v>71.345275290032944</c:v>
                </c:pt>
                <c:pt idx="17">
                  <c:v>71.730506276927429</c:v>
                </c:pt>
                <c:pt idx="18">
                  <c:v>72.113687086410067</c:v>
                </c:pt>
                <c:pt idx="19">
                  <c:v>72.494700997894356</c:v>
                </c:pt>
                <c:pt idx="20">
                  <c:v>72.873431950851895</c:v>
                </c:pt>
                <c:pt idx="21">
                  <c:v>73.249764580165547</c:v>
                </c:pt>
                <c:pt idx="22">
                  <c:v>73.623584251270827</c:v>
                </c:pt>
                <c:pt idx="23">
                  <c:v>73.994777095074625</c:v>
                </c:pt>
                <c:pt idx="24">
                  <c:v>74.363230042640907</c:v>
                </c:pt>
                <c:pt idx="25">
                  <c:v>74.728830859632552</c:v>
                </c:pt>
                <c:pt idx="26">
                  <c:v>75.091468180499049</c:v>
                </c:pt>
                <c:pt idx="27">
                  <c:v>75.451031542399505</c:v>
                </c:pt>
                <c:pt idx="28">
                  <c:v>75.807411418850762</c:v>
                </c:pt>
                <c:pt idx="29">
                  <c:v>76.160499253090066</c:v>
                </c:pt>
                <c:pt idx="30">
                  <c:v>76.510187491142702</c:v>
                </c:pt>
                <c:pt idx="31">
                  <c:v>76.856369614583855</c:v>
                </c:pt>
                <c:pt idx="32">
                  <c:v>77.198940172985161</c:v>
                </c:pt>
                <c:pt idx="33">
                  <c:v>77.537794816035998</c:v>
                </c:pt>
                <c:pt idx="34">
                  <c:v>77.872830325329517</c:v>
                </c:pt>
                <c:pt idx="35">
                  <c:v>78.203944645804043</c:v>
                </c:pt>
                <c:pt idx="36">
                  <c:v>78.531036916829962</c:v>
                </c:pt>
                <c:pt idx="37">
                  <c:v>78.85400750293293</c:v>
                </c:pt>
                <c:pt idx="38">
                  <c:v>79.172758024143704</c:v>
                </c:pt>
                <c:pt idx="39">
                  <c:v>79.487191385965744</c:v>
                </c:pt>
                <c:pt idx="40">
                  <c:v>79.797211808951047</c:v>
                </c:pt>
                <c:pt idx="41">
                  <c:v>80.102724857875529</c:v>
                </c:pt>
                <c:pt idx="42">
                  <c:v>80.403637470504933</c:v>
                </c:pt>
                <c:pt idx="43">
                  <c:v>80.699857985942415</c:v>
                </c:pt>
                <c:pt idx="44">
                  <c:v>80.991296172549454</c:v>
                </c:pt>
                <c:pt idx="45">
                  <c:v>81.277863255431157</c:v>
                </c:pt>
                <c:pt idx="46">
                  <c:v>81.559471943478059</c:v>
                </c:pt>
                <c:pt idx="47">
                  <c:v>81.836036455955778</c:v>
                </c:pt>
                <c:pt idx="48">
                  <c:v>82.107472548634661</c:v>
                </c:pt>
                <c:pt idx="49">
                  <c:v>82.373697539451427</c:v>
                </c:pt>
                <c:pt idx="50">
                  <c:v>82.634630333694872</c:v>
                </c:pt>
                <c:pt idx="51">
                  <c:v>82.890191448708194</c:v>
                </c:pt>
                <c:pt idx="52">
                  <c:v>83.140303038100058</c:v>
                </c:pt>
                <c:pt idx="53">
                  <c:v>83.384888915457452</c:v>
                </c:pt>
                <c:pt idx="54">
                  <c:v>83.623874577552783</c:v>
                </c:pt>
                <c:pt idx="55">
                  <c:v>83.857187227038253</c:v>
                </c:pt>
                <c:pt idx="56">
                  <c:v>84.084755794620705</c:v>
                </c:pt>
                <c:pt idx="57">
                  <c:v>84.306510960709929</c:v>
                </c:pt>
                <c:pt idx="58">
                  <c:v>84.522385176534158</c:v>
                </c:pt>
                <c:pt idx="59">
                  <c:v>84.732312684716021</c:v>
                </c:pt>
                <c:pt idx="60">
                  <c:v>84.936229539302914</c:v>
                </c:pt>
                <c:pt idx="61">
                  <c:v>85.134073625245534</c:v>
                </c:pt>
                <c:pt idx="62">
                  <c:v>85.325784677318765</c:v>
                </c:pt>
                <c:pt idx="63">
                  <c:v>85.51130429847899</c:v>
                </c:pt>
                <c:pt idx="64">
                  <c:v>85.690575977652415</c:v>
                </c:pt>
                <c:pt idx="65">
                  <c:v>85.863545106948948</c:v>
                </c:pt>
                <c:pt idx="66">
                  <c:v>86.030158998296201</c:v>
                </c:pt>
                <c:pt idx="67">
                  <c:v>86.190366899488851</c:v>
                </c:pt>
                <c:pt idx="68">
                  <c:v>86.344120009648236</c:v>
                </c:pt>
                <c:pt idx="69">
                  <c:v>86.491371494087531</c:v>
                </c:pt>
                <c:pt idx="70">
                  <c:v>86.63207649857813</c:v>
                </c:pt>
                <c:pt idx="71">
                  <c:v>86.766192163012647</c:v>
                </c:pt>
                <c:pt idx="72">
                  <c:v>86.893677634460474</c:v>
                </c:pt>
                <c:pt idx="73">
                  <c:v>87.014494079612021</c:v>
                </c:pt>
                <c:pt idx="74">
                  <c:v>87.128604696607724</c:v>
                </c:pt>
                <c:pt idx="75">
                  <c:v>87.23597472624823</c:v>
                </c:pt>
                <c:pt idx="76">
                  <c:v>87.336571462582398</c:v>
                </c:pt>
                <c:pt idx="77">
                  <c:v>87.430364262869844</c:v>
                </c:pt>
                <c:pt idx="78">
                  <c:v>87.517324556915</c:v>
                </c:pt>
                <c:pt idx="79">
                  <c:v>87.597425855769899</c:v>
                </c:pt>
                <c:pt idx="80">
                  <c:v>87.670643759802942</c:v>
                </c:pt>
                <c:pt idx="81">
                  <c:v>87.736955966131305</c:v>
                </c:pt>
                <c:pt idx="82">
                  <c:v>87.796342275414531</c:v>
                </c:pt>
                <c:pt idx="83">
                  <c:v>87.848784598007555</c:v>
                </c:pt>
                <c:pt idx="84">
                  <c:v>87.894266959470869</c:v>
                </c:pt>
                <c:pt idx="85">
                  <c:v>87.932775505436581</c:v>
                </c:pt>
                <c:pt idx="86">
                  <c:v>87.964298505828566</c:v>
                </c:pt>
                <c:pt idx="87">
                  <c:v>87.988826358435517</c:v>
                </c:pt>
                <c:pt idx="88">
                  <c:v>88.006351591835923</c:v>
                </c:pt>
                <c:pt idx="89">
                  <c:v>88.016868867673921</c:v>
                </c:pt>
                <c:pt idx="90">
                  <c:v>88.020374982285404</c:v>
                </c:pt>
                <c:pt idx="91">
                  <c:v>88.016868867673921</c:v>
                </c:pt>
                <c:pt idx="92">
                  <c:v>88.006351591835923</c:v>
                </c:pt>
                <c:pt idx="93">
                  <c:v>87.988826358435517</c:v>
                </c:pt>
                <c:pt idx="94">
                  <c:v>87.964298505828566</c:v>
                </c:pt>
                <c:pt idx="95">
                  <c:v>87.932775505436581</c:v>
                </c:pt>
                <c:pt idx="96">
                  <c:v>87.894266959470869</c:v>
                </c:pt>
                <c:pt idx="97">
                  <c:v>87.848784598007555</c:v>
                </c:pt>
                <c:pt idx="98">
                  <c:v>87.796342275414531</c:v>
                </c:pt>
                <c:pt idx="99">
                  <c:v>87.736955966131291</c:v>
                </c:pt>
                <c:pt idx="100">
                  <c:v>87.670643759802942</c:v>
                </c:pt>
                <c:pt idx="101">
                  <c:v>87.597425855769899</c:v>
                </c:pt>
                <c:pt idx="102">
                  <c:v>87.517324556915</c:v>
                </c:pt>
                <c:pt idx="103">
                  <c:v>87.430364262869844</c:v>
                </c:pt>
                <c:pt idx="104">
                  <c:v>87.336571462582398</c:v>
                </c:pt>
                <c:pt idx="105">
                  <c:v>87.23597472624823</c:v>
                </c:pt>
                <c:pt idx="106">
                  <c:v>87.128604696607724</c:v>
                </c:pt>
                <c:pt idx="107">
                  <c:v>87.014494079612021</c:v>
                </c:pt>
                <c:pt idx="108">
                  <c:v>86.893677634460474</c:v>
                </c:pt>
                <c:pt idx="109">
                  <c:v>86.766192163012647</c:v>
                </c:pt>
                <c:pt idx="110">
                  <c:v>86.63207649857813</c:v>
                </c:pt>
                <c:pt idx="111">
                  <c:v>86.491371494087531</c:v>
                </c:pt>
                <c:pt idx="112">
                  <c:v>86.344120009648236</c:v>
                </c:pt>
                <c:pt idx="113">
                  <c:v>86.190366899488851</c:v>
                </c:pt>
                <c:pt idx="114">
                  <c:v>86.030158998296201</c:v>
                </c:pt>
                <c:pt idx="115">
                  <c:v>85.863545106948948</c:v>
                </c:pt>
                <c:pt idx="116">
                  <c:v>85.690575977652415</c:v>
                </c:pt>
                <c:pt idx="117">
                  <c:v>85.51130429847899</c:v>
                </c:pt>
                <c:pt idx="118">
                  <c:v>85.325784677318765</c:v>
                </c:pt>
                <c:pt idx="119">
                  <c:v>85.134073625245549</c:v>
                </c:pt>
                <c:pt idx="120">
                  <c:v>84.936229539302914</c:v>
                </c:pt>
                <c:pt idx="121">
                  <c:v>84.732312684716021</c:v>
                </c:pt>
                <c:pt idx="122">
                  <c:v>84.522385176534158</c:v>
                </c:pt>
                <c:pt idx="123">
                  <c:v>84.306510960709929</c:v>
                </c:pt>
                <c:pt idx="124">
                  <c:v>84.084755794620705</c:v>
                </c:pt>
                <c:pt idx="125">
                  <c:v>83.857187227038267</c:v>
                </c:pt>
                <c:pt idx="126">
                  <c:v>83.623874577552783</c:v>
                </c:pt>
                <c:pt idx="127">
                  <c:v>83.384888915457452</c:v>
                </c:pt>
                <c:pt idx="128">
                  <c:v>83.140303038100058</c:v>
                </c:pt>
                <c:pt idx="129">
                  <c:v>82.890191448708194</c:v>
                </c:pt>
                <c:pt idx="130">
                  <c:v>82.634630333694872</c:v>
                </c:pt>
                <c:pt idx="131">
                  <c:v>82.373697539451427</c:v>
                </c:pt>
                <c:pt idx="132">
                  <c:v>82.107472548634661</c:v>
                </c:pt>
                <c:pt idx="133">
                  <c:v>81.836036455955778</c:v>
                </c:pt>
                <c:pt idx="134">
                  <c:v>81.559471943478073</c:v>
                </c:pt>
                <c:pt idx="135">
                  <c:v>81.277863255431157</c:v>
                </c:pt>
                <c:pt idx="136">
                  <c:v>80.991296172549454</c:v>
                </c:pt>
                <c:pt idx="137">
                  <c:v>80.699857985942415</c:v>
                </c:pt>
                <c:pt idx="138">
                  <c:v>80.403637470504933</c:v>
                </c:pt>
                <c:pt idx="139">
                  <c:v>80.102724857875529</c:v>
                </c:pt>
                <c:pt idx="140">
                  <c:v>79.797211808951047</c:v>
                </c:pt>
                <c:pt idx="141">
                  <c:v>79.487191385965758</c:v>
                </c:pt>
                <c:pt idx="142">
                  <c:v>79.172758024143718</c:v>
                </c:pt>
                <c:pt idx="143">
                  <c:v>78.85400750293293</c:v>
                </c:pt>
                <c:pt idx="144">
                  <c:v>78.531036916829976</c:v>
                </c:pt>
                <c:pt idx="145">
                  <c:v>78.203944645804043</c:v>
                </c:pt>
                <c:pt idx="146">
                  <c:v>77.872830325329517</c:v>
                </c:pt>
                <c:pt idx="147">
                  <c:v>77.537794816035998</c:v>
                </c:pt>
                <c:pt idx="148">
                  <c:v>77.198940172985161</c:v>
                </c:pt>
                <c:pt idx="149">
                  <c:v>76.856369614583855</c:v>
                </c:pt>
                <c:pt idx="150">
                  <c:v>76.510187491142702</c:v>
                </c:pt>
                <c:pt idx="151">
                  <c:v>76.160499253090066</c:v>
                </c:pt>
                <c:pt idx="152">
                  <c:v>75.807411418850762</c:v>
                </c:pt>
                <c:pt idx="153">
                  <c:v>75.451031542399519</c:v>
                </c:pt>
                <c:pt idx="154">
                  <c:v>75.091468180499035</c:v>
                </c:pt>
                <c:pt idx="155">
                  <c:v>74.728830859632552</c:v>
                </c:pt>
                <c:pt idx="156">
                  <c:v>74.363230042640907</c:v>
                </c:pt>
                <c:pt idx="157">
                  <c:v>73.994777095074639</c:v>
                </c:pt>
                <c:pt idx="158">
                  <c:v>73.623584251270827</c:v>
                </c:pt>
                <c:pt idx="159">
                  <c:v>73.249764580165547</c:v>
                </c:pt>
                <c:pt idx="160">
                  <c:v>72.873431950851895</c:v>
                </c:pt>
                <c:pt idx="161">
                  <c:v>72.49470099789437</c:v>
                </c:pt>
                <c:pt idx="162">
                  <c:v>72.113687086410067</c:v>
                </c:pt>
                <c:pt idx="163">
                  <c:v>71.730506276927429</c:v>
                </c:pt>
                <c:pt idx="164">
                  <c:v>71.345275290032959</c:v>
                </c:pt>
                <c:pt idx="165">
                  <c:v>70.958111470817073</c:v>
                </c:pt>
                <c:pt idx="166">
                  <c:v>70.569132753129651</c:v>
                </c:pt>
                <c:pt idx="167">
                  <c:v>70.178457623656229</c:v>
                </c:pt>
                <c:pt idx="168">
                  <c:v>69.786205085825799</c:v>
                </c:pt>
                <c:pt idx="169">
                  <c:v>69.392494623561234</c:v>
                </c:pt>
                <c:pt idx="170">
                  <c:v>68.997446164883257</c:v>
                </c:pt>
                <c:pt idx="171">
                  <c:v>68.601180045379337</c:v>
                </c:pt>
                <c:pt idx="172">
                  <c:v>68.203816971548179</c:v>
                </c:pt>
                <c:pt idx="173">
                  <c:v>67.805477984031413</c:v>
                </c:pt>
                <c:pt idx="174">
                  <c:v>67.406284420743432</c:v>
                </c:pt>
                <c:pt idx="175">
                  <c:v>67.006357879910709</c:v>
                </c:pt>
                <c:pt idx="176">
                  <c:v>66.60582018303171</c:v>
                </c:pt>
                <c:pt idx="177">
                  <c:v>66.204793337769047</c:v>
                </c:pt>
                <c:pt idx="178">
                  <c:v>65.803399500784593</c:v>
                </c:pt>
                <c:pt idx="179">
                  <c:v>65.401760940529513</c:v>
                </c:pt>
                <c:pt idx="180">
                  <c:v>65</c:v>
                </c:pt>
                <c:pt idx="181">
                  <c:v>64.598239059470487</c:v>
                </c:pt>
                <c:pt idx="182">
                  <c:v>64.196600499215393</c:v>
                </c:pt>
                <c:pt idx="183">
                  <c:v>63.79520666223096</c:v>
                </c:pt>
                <c:pt idx="184">
                  <c:v>63.394179816968297</c:v>
                </c:pt>
                <c:pt idx="185">
                  <c:v>62.993642120089312</c:v>
                </c:pt>
                <c:pt idx="186">
                  <c:v>62.593715579256582</c:v>
                </c:pt>
                <c:pt idx="187">
                  <c:v>62.194522015968587</c:v>
                </c:pt>
                <c:pt idx="188">
                  <c:v>61.796183028451829</c:v>
                </c:pt>
                <c:pt idx="189">
                  <c:v>61.39881995462067</c:v>
                </c:pt>
                <c:pt idx="190">
                  <c:v>61.002553835116743</c:v>
                </c:pt>
                <c:pt idx="191">
                  <c:v>60.60750537643878</c:v>
                </c:pt>
                <c:pt idx="192">
                  <c:v>60.213794914174201</c:v>
                </c:pt>
                <c:pt idx="193">
                  <c:v>59.821542376343764</c:v>
                </c:pt>
                <c:pt idx="194">
                  <c:v>59.430867246870349</c:v>
                </c:pt>
                <c:pt idx="195">
                  <c:v>59.041888529182941</c:v>
                </c:pt>
                <c:pt idx="196">
                  <c:v>58.654724709967056</c:v>
                </c:pt>
                <c:pt idx="197">
                  <c:v>58.269493723072586</c:v>
                </c:pt>
                <c:pt idx="198">
                  <c:v>57.886312913589919</c:v>
                </c:pt>
                <c:pt idx="199">
                  <c:v>57.505299002105637</c:v>
                </c:pt>
                <c:pt idx="200">
                  <c:v>57.126568049148105</c:v>
                </c:pt>
                <c:pt idx="201">
                  <c:v>56.750235419834446</c:v>
                </c:pt>
                <c:pt idx="202">
                  <c:v>56.376415748729173</c:v>
                </c:pt>
                <c:pt idx="203">
                  <c:v>56.005222904925382</c:v>
                </c:pt>
                <c:pt idx="204">
                  <c:v>55.636769957359107</c:v>
                </c:pt>
                <c:pt idx="205">
                  <c:v>55.271169140367462</c:v>
                </c:pt>
                <c:pt idx="206">
                  <c:v>54.908531819500965</c:v>
                </c:pt>
                <c:pt idx="207">
                  <c:v>54.548968457600495</c:v>
                </c:pt>
                <c:pt idx="208">
                  <c:v>54.192588581149245</c:v>
                </c:pt>
                <c:pt idx="209">
                  <c:v>53.839500746909934</c:v>
                </c:pt>
                <c:pt idx="210">
                  <c:v>53.489812508857291</c:v>
                </c:pt>
                <c:pt idx="211">
                  <c:v>53.143630385416152</c:v>
                </c:pt>
                <c:pt idx="212">
                  <c:v>52.801059827014839</c:v>
                </c:pt>
                <c:pt idx="213">
                  <c:v>52.462205183964002</c:v>
                </c:pt>
                <c:pt idx="214">
                  <c:v>52.127169674670483</c:v>
                </c:pt>
                <c:pt idx="215">
                  <c:v>51.796055354195964</c:v>
                </c:pt>
                <c:pt idx="216">
                  <c:v>51.468963083170038</c:v>
                </c:pt>
                <c:pt idx="217">
                  <c:v>51.145992497067077</c:v>
                </c:pt>
                <c:pt idx="218">
                  <c:v>50.827241975856296</c:v>
                </c:pt>
                <c:pt idx="219">
                  <c:v>50.512808614034249</c:v>
                </c:pt>
                <c:pt idx="220">
                  <c:v>50.202788191048953</c:v>
                </c:pt>
                <c:pt idx="221">
                  <c:v>49.897275142124464</c:v>
                </c:pt>
                <c:pt idx="222">
                  <c:v>49.596362529495075</c:v>
                </c:pt>
                <c:pt idx="223">
                  <c:v>49.300142014057585</c:v>
                </c:pt>
                <c:pt idx="224">
                  <c:v>49.008703827450546</c:v>
                </c:pt>
                <c:pt idx="225">
                  <c:v>48.722136744568843</c:v>
                </c:pt>
                <c:pt idx="226">
                  <c:v>48.440528056521941</c:v>
                </c:pt>
                <c:pt idx="227">
                  <c:v>48.163963544044222</c:v>
                </c:pt>
                <c:pt idx="228">
                  <c:v>47.892527451365339</c:v>
                </c:pt>
                <c:pt idx="229">
                  <c:v>47.626302460548587</c:v>
                </c:pt>
                <c:pt idx="230">
                  <c:v>47.365369666305121</c:v>
                </c:pt>
                <c:pt idx="231">
                  <c:v>47.109808551291799</c:v>
                </c:pt>
                <c:pt idx="232">
                  <c:v>46.859696961899942</c:v>
                </c:pt>
                <c:pt idx="233">
                  <c:v>46.615111084542548</c:v>
                </c:pt>
                <c:pt idx="234">
                  <c:v>46.376125422447224</c:v>
                </c:pt>
                <c:pt idx="235">
                  <c:v>46.142812772961747</c:v>
                </c:pt>
                <c:pt idx="236">
                  <c:v>45.915244205379295</c:v>
                </c:pt>
                <c:pt idx="237">
                  <c:v>45.693489039290064</c:v>
                </c:pt>
                <c:pt idx="238">
                  <c:v>45.477614823465842</c:v>
                </c:pt>
                <c:pt idx="239">
                  <c:v>45.267687315283979</c:v>
                </c:pt>
                <c:pt idx="240">
                  <c:v>45.063770460697093</c:v>
                </c:pt>
                <c:pt idx="241">
                  <c:v>44.865926374754451</c:v>
                </c:pt>
                <c:pt idx="242">
                  <c:v>44.674215322681235</c:v>
                </c:pt>
                <c:pt idx="243">
                  <c:v>44.488695701521017</c:v>
                </c:pt>
                <c:pt idx="244">
                  <c:v>44.309424022347585</c:v>
                </c:pt>
                <c:pt idx="245">
                  <c:v>44.136454893051052</c:v>
                </c:pt>
                <c:pt idx="246">
                  <c:v>43.969841001703792</c:v>
                </c:pt>
                <c:pt idx="247">
                  <c:v>43.809633100511149</c:v>
                </c:pt>
                <c:pt idx="248">
                  <c:v>43.655879990351778</c:v>
                </c:pt>
                <c:pt idx="249">
                  <c:v>43.508628505912476</c:v>
                </c:pt>
                <c:pt idx="250">
                  <c:v>43.36792350142187</c:v>
                </c:pt>
                <c:pt idx="251">
                  <c:v>43.233807836987353</c:v>
                </c:pt>
                <c:pt idx="252">
                  <c:v>43.106322365539526</c:v>
                </c:pt>
                <c:pt idx="253">
                  <c:v>42.985505920387986</c:v>
                </c:pt>
                <c:pt idx="254">
                  <c:v>42.871395303392276</c:v>
                </c:pt>
                <c:pt idx="255">
                  <c:v>42.76402527375177</c:v>
                </c:pt>
                <c:pt idx="256">
                  <c:v>42.663428537417602</c:v>
                </c:pt>
                <c:pt idx="257">
                  <c:v>42.569635737130156</c:v>
                </c:pt>
                <c:pt idx="258">
                  <c:v>42.482675443085</c:v>
                </c:pt>
                <c:pt idx="259">
                  <c:v>42.402574144230108</c:v>
                </c:pt>
                <c:pt idx="260">
                  <c:v>42.329356240197058</c:v>
                </c:pt>
                <c:pt idx="261">
                  <c:v>42.263044033868702</c:v>
                </c:pt>
                <c:pt idx="262">
                  <c:v>42.203657724585469</c:v>
                </c:pt>
                <c:pt idx="263">
                  <c:v>42.151215401992445</c:v>
                </c:pt>
                <c:pt idx="264">
                  <c:v>42.105733040529131</c:v>
                </c:pt>
                <c:pt idx="265">
                  <c:v>42.067224494563412</c:v>
                </c:pt>
                <c:pt idx="266">
                  <c:v>42.035701494171434</c:v>
                </c:pt>
                <c:pt idx="267">
                  <c:v>42.01117364156449</c:v>
                </c:pt>
                <c:pt idx="268">
                  <c:v>41.993648408164084</c:v>
                </c:pt>
                <c:pt idx="269">
                  <c:v>41.983131132326079</c:v>
                </c:pt>
                <c:pt idx="270">
                  <c:v>41.979625017714589</c:v>
                </c:pt>
                <c:pt idx="271">
                  <c:v>41.983131132326079</c:v>
                </c:pt>
                <c:pt idx="272">
                  <c:v>41.993648408164077</c:v>
                </c:pt>
                <c:pt idx="273">
                  <c:v>42.01117364156449</c:v>
                </c:pt>
                <c:pt idx="274">
                  <c:v>42.035701494171434</c:v>
                </c:pt>
                <c:pt idx="275">
                  <c:v>42.067224494563412</c:v>
                </c:pt>
                <c:pt idx="276">
                  <c:v>42.105733040529131</c:v>
                </c:pt>
                <c:pt idx="277">
                  <c:v>42.151215401992445</c:v>
                </c:pt>
                <c:pt idx="278">
                  <c:v>42.203657724585469</c:v>
                </c:pt>
                <c:pt idx="279">
                  <c:v>42.263044033868695</c:v>
                </c:pt>
                <c:pt idx="280">
                  <c:v>42.329356240197058</c:v>
                </c:pt>
                <c:pt idx="281">
                  <c:v>42.402574144230101</c:v>
                </c:pt>
                <c:pt idx="282">
                  <c:v>42.482675443085</c:v>
                </c:pt>
                <c:pt idx="283">
                  <c:v>42.569635737130156</c:v>
                </c:pt>
                <c:pt idx="284">
                  <c:v>42.663428537417595</c:v>
                </c:pt>
                <c:pt idx="285">
                  <c:v>42.76402527375177</c:v>
                </c:pt>
                <c:pt idx="286">
                  <c:v>42.871395303392276</c:v>
                </c:pt>
                <c:pt idx="287">
                  <c:v>42.985505920387979</c:v>
                </c:pt>
                <c:pt idx="288">
                  <c:v>43.106322365539526</c:v>
                </c:pt>
                <c:pt idx="289">
                  <c:v>43.233807836987346</c:v>
                </c:pt>
                <c:pt idx="290">
                  <c:v>43.367923501421856</c:v>
                </c:pt>
                <c:pt idx="291">
                  <c:v>43.508628505912469</c:v>
                </c:pt>
                <c:pt idx="292">
                  <c:v>43.655879990351771</c:v>
                </c:pt>
                <c:pt idx="293">
                  <c:v>43.809633100511142</c:v>
                </c:pt>
                <c:pt idx="294">
                  <c:v>43.969841001703799</c:v>
                </c:pt>
                <c:pt idx="295">
                  <c:v>44.136454893051052</c:v>
                </c:pt>
                <c:pt idx="296">
                  <c:v>44.309424022347585</c:v>
                </c:pt>
                <c:pt idx="297">
                  <c:v>44.48869570152101</c:v>
                </c:pt>
                <c:pt idx="298">
                  <c:v>44.674215322681235</c:v>
                </c:pt>
                <c:pt idx="299">
                  <c:v>44.865926374754451</c:v>
                </c:pt>
                <c:pt idx="300">
                  <c:v>45.063770460697086</c:v>
                </c:pt>
                <c:pt idx="301">
                  <c:v>45.267687315283979</c:v>
                </c:pt>
                <c:pt idx="302">
                  <c:v>45.477614823465835</c:v>
                </c:pt>
                <c:pt idx="303">
                  <c:v>45.693489039290057</c:v>
                </c:pt>
                <c:pt idx="304">
                  <c:v>45.915244205379281</c:v>
                </c:pt>
                <c:pt idx="305">
                  <c:v>46.142812772961747</c:v>
                </c:pt>
                <c:pt idx="306">
                  <c:v>46.376125422447217</c:v>
                </c:pt>
                <c:pt idx="307">
                  <c:v>46.615111084542548</c:v>
                </c:pt>
                <c:pt idx="308">
                  <c:v>46.859696961899949</c:v>
                </c:pt>
                <c:pt idx="309">
                  <c:v>47.109808551291806</c:v>
                </c:pt>
                <c:pt idx="310">
                  <c:v>47.365369666305114</c:v>
                </c:pt>
                <c:pt idx="311">
                  <c:v>47.626302460548573</c:v>
                </c:pt>
                <c:pt idx="312">
                  <c:v>47.892527451365325</c:v>
                </c:pt>
                <c:pt idx="313">
                  <c:v>48.163963544044208</c:v>
                </c:pt>
                <c:pt idx="314">
                  <c:v>48.44052805652192</c:v>
                </c:pt>
                <c:pt idx="315">
                  <c:v>48.722136744568829</c:v>
                </c:pt>
                <c:pt idx="316">
                  <c:v>49.008703827450539</c:v>
                </c:pt>
                <c:pt idx="317">
                  <c:v>49.300142014057585</c:v>
                </c:pt>
                <c:pt idx="318">
                  <c:v>49.596362529495075</c:v>
                </c:pt>
                <c:pt idx="319">
                  <c:v>49.897275142124464</c:v>
                </c:pt>
                <c:pt idx="320">
                  <c:v>50.202788191048946</c:v>
                </c:pt>
                <c:pt idx="321">
                  <c:v>50.512808614034242</c:v>
                </c:pt>
                <c:pt idx="322">
                  <c:v>50.827241975856275</c:v>
                </c:pt>
                <c:pt idx="323">
                  <c:v>51.14599249706707</c:v>
                </c:pt>
                <c:pt idx="324">
                  <c:v>51.468963083170024</c:v>
                </c:pt>
                <c:pt idx="325">
                  <c:v>51.79605535419595</c:v>
                </c:pt>
                <c:pt idx="326">
                  <c:v>52.127169674670469</c:v>
                </c:pt>
                <c:pt idx="327">
                  <c:v>52.462205183964002</c:v>
                </c:pt>
                <c:pt idx="328">
                  <c:v>52.801059827014818</c:v>
                </c:pt>
                <c:pt idx="329">
                  <c:v>53.143630385416145</c:v>
                </c:pt>
                <c:pt idx="330">
                  <c:v>53.489812508857284</c:v>
                </c:pt>
                <c:pt idx="331">
                  <c:v>53.839500746909934</c:v>
                </c:pt>
                <c:pt idx="332">
                  <c:v>54.192588581149245</c:v>
                </c:pt>
                <c:pt idx="333">
                  <c:v>54.548968457600481</c:v>
                </c:pt>
                <c:pt idx="334">
                  <c:v>54.908531819500965</c:v>
                </c:pt>
                <c:pt idx="335">
                  <c:v>55.271169140367441</c:v>
                </c:pt>
                <c:pt idx="336">
                  <c:v>55.6367699573591</c:v>
                </c:pt>
                <c:pt idx="337">
                  <c:v>56.005222904925354</c:v>
                </c:pt>
                <c:pt idx="338">
                  <c:v>56.376415748729173</c:v>
                </c:pt>
                <c:pt idx="339">
                  <c:v>56.750235419834439</c:v>
                </c:pt>
                <c:pt idx="340">
                  <c:v>57.126568049148105</c:v>
                </c:pt>
                <c:pt idx="341">
                  <c:v>57.505299002105616</c:v>
                </c:pt>
                <c:pt idx="342">
                  <c:v>57.886312913589926</c:v>
                </c:pt>
                <c:pt idx="343">
                  <c:v>58.269493723072586</c:v>
                </c:pt>
                <c:pt idx="344">
                  <c:v>58.654724709967034</c:v>
                </c:pt>
                <c:pt idx="345">
                  <c:v>59.041888529182934</c:v>
                </c:pt>
                <c:pt idx="346">
                  <c:v>59.430867246870342</c:v>
                </c:pt>
                <c:pt idx="347">
                  <c:v>59.821542376343757</c:v>
                </c:pt>
                <c:pt idx="348">
                  <c:v>60.21379491417418</c:v>
                </c:pt>
                <c:pt idx="349">
                  <c:v>60.60750537643878</c:v>
                </c:pt>
                <c:pt idx="350">
                  <c:v>61.002553835116721</c:v>
                </c:pt>
                <c:pt idx="351">
                  <c:v>61.398819954620663</c:v>
                </c:pt>
                <c:pt idx="352">
                  <c:v>61.796183028451821</c:v>
                </c:pt>
                <c:pt idx="353">
                  <c:v>62.19452201596858</c:v>
                </c:pt>
                <c:pt idx="354">
                  <c:v>62.593715579256575</c:v>
                </c:pt>
                <c:pt idx="355">
                  <c:v>62.993642120089305</c:v>
                </c:pt>
                <c:pt idx="356">
                  <c:v>63.394179816968304</c:v>
                </c:pt>
                <c:pt idx="357">
                  <c:v>63.795206662230939</c:v>
                </c:pt>
                <c:pt idx="358">
                  <c:v>64.196600499215393</c:v>
                </c:pt>
                <c:pt idx="359">
                  <c:v>64.598239059470458</c:v>
                </c:pt>
                <c:pt idx="360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86C-4FC4-89C7-9851AA99A26D}"/>
            </c:ext>
          </c:extLst>
        </c:ser>
        <c:ser>
          <c:idx val="7"/>
          <c:order val="7"/>
          <c:tx>
            <c:v>Control zone moved</c:v>
          </c:tx>
          <c:spPr>
            <a:ln w="25400"/>
          </c:spPr>
          <c:marker>
            <c:symbol val="circle"/>
            <c:size val="3"/>
            <c:spPr>
              <a:ln w="6350"/>
            </c:spPr>
          </c:marker>
          <c:xVal>
            <c:numRef>
              <c:f>'θ ϵ (90,180)'!$AI$19:$AI$379</c:f>
              <c:numCache>
                <c:formatCode>General</c:formatCode>
                <c:ptCount val="361"/>
                <c:pt idx="0">
                  <c:v>-41.875052669682439</c:v>
                </c:pt>
                <c:pt idx="1">
                  <c:v>-41.878558784293929</c:v>
                </c:pt>
                <c:pt idx="2">
                  <c:v>-41.889076060131927</c:v>
                </c:pt>
                <c:pt idx="3">
                  <c:v>-41.90660129353234</c:v>
                </c:pt>
                <c:pt idx="4">
                  <c:v>-41.931129146139284</c:v>
                </c:pt>
                <c:pt idx="5">
                  <c:v>-41.962652146531262</c:v>
                </c:pt>
                <c:pt idx="6">
                  <c:v>-42.001160692496981</c:v>
                </c:pt>
                <c:pt idx="7">
                  <c:v>-42.046643053960295</c:v>
                </c:pt>
                <c:pt idx="8">
                  <c:v>-42.099085376553319</c:v>
                </c:pt>
                <c:pt idx="9">
                  <c:v>-42.158471685836545</c:v>
                </c:pt>
                <c:pt idx="10">
                  <c:v>-42.224783892164908</c:v>
                </c:pt>
                <c:pt idx="11">
                  <c:v>-42.298001796197951</c:v>
                </c:pt>
                <c:pt idx="12">
                  <c:v>-42.37810309505285</c:v>
                </c:pt>
                <c:pt idx="13">
                  <c:v>-42.465063389098006</c:v>
                </c:pt>
                <c:pt idx="14">
                  <c:v>-42.558856189385452</c:v>
                </c:pt>
                <c:pt idx="15">
                  <c:v>-42.65945292571962</c:v>
                </c:pt>
                <c:pt idx="16">
                  <c:v>-42.766822955360126</c:v>
                </c:pt>
                <c:pt idx="17">
                  <c:v>-42.880933572355829</c:v>
                </c:pt>
                <c:pt idx="18">
                  <c:v>-43.001750017507376</c:v>
                </c:pt>
                <c:pt idx="19">
                  <c:v>-43.129235488955203</c:v>
                </c:pt>
                <c:pt idx="20">
                  <c:v>-43.263351153389713</c:v>
                </c:pt>
                <c:pt idx="21">
                  <c:v>-43.404056157880319</c:v>
                </c:pt>
                <c:pt idx="22">
                  <c:v>-43.551307642319621</c:v>
                </c:pt>
                <c:pt idx="23">
                  <c:v>-43.705060752478992</c:v>
                </c:pt>
                <c:pt idx="24">
                  <c:v>-43.865268653671649</c:v>
                </c:pt>
                <c:pt idx="25">
                  <c:v>-44.031882545018902</c:v>
                </c:pt>
                <c:pt idx="26">
                  <c:v>-44.204851674315435</c:v>
                </c:pt>
                <c:pt idx="27">
                  <c:v>-44.38412335348886</c:v>
                </c:pt>
                <c:pt idx="28">
                  <c:v>-44.569642974649085</c:v>
                </c:pt>
                <c:pt idx="29">
                  <c:v>-44.761354026722316</c:v>
                </c:pt>
                <c:pt idx="30">
                  <c:v>-44.959198112664936</c:v>
                </c:pt>
                <c:pt idx="31">
                  <c:v>-45.163114967251829</c:v>
                </c:pt>
                <c:pt idx="32">
                  <c:v>-45.373042475433692</c:v>
                </c:pt>
                <c:pt idx="33">
                  <c:v>-45.588916691257914</c:v>
                </c:pt>
                <c:pt idx="34">
                  <c:v>-45.810671857347145</c:v>
                </c:pt>
                <c:pt idx="35">
                  <c:v>-46.038240424929597</c:v>
                </c:pt>
                <c:pt idx="36">
                  <c:v>-46.271553074415074</c:v>
                </c:pt>
                <c:pt idx="37">
                  <c:v>-46.510538736510398</c:v>
                </c:pt>
                <c:pt idx="38">
                  <c:v>-46.755124613867793</c:v>
                </c:pt>
                <c:pt idx="39">
                  <c:v>-47.005236203259656</c:v>
                </c:pt>
                <c:pt idx="40">
                  <c:v>-47.260797318272971</c:v>
                </c:pt>
                <c:pt idx="41">
                  <c:v>-47.521730112516423</c:v>
                </c:pt>
                <c:pt idx="42">
                  <c:v>-47.787955103333189</c:v>
                </c:pt>
                <c:pt idx="43">
                  <c:v>-48.059391196012072</c:v>
                </c:pt>
                <c:pt idx="44">
                  <c:v>-48.335955708489777</c:v>
                </c:pt>
                <c:pt idx="45">
                  <c:v>-48.617564396536686</c:v>
                </c:pt>
                <c:pt idx="46">
                  <c:v>-48.904131479418396</c:v>
                </c:pt>
                <c:pt idx="47">
                  <c:v>-49.195569666025435</c:v>
                </c:pt>
                <c:pt idx="48">
                  <c:v>-49.491790181462925</c:v>
                </c:pt>
                <c:pt idx="49">
                  <c:v>-49.792702794092321</c:v>
                </c:pt>
                <c:pt idx="50">
                  <c:v>-50.098215843016803</c:v>
                </c:pt>
                <c:pt idx="51">
                  <c:v>-50.408236266002099</c:v>
                </c:pt>
                <c:pt idx="52">
                  <c:v>-50.722669627824139</c:v>
                </c:pt>
                <c:pt idx="53">
                  <c:v>-51.04142014903492</c:v>
                </c:pt>
                <c:pt idx="54">
                  <c:v>-51.364390735137881</c:v>
                </c:pt>
                <c:pt idx="55">
                  <c:v>-51.691483006163807</c:v>
                </c:pt>
                <c:pt idx="56">
                  <c:v>-52.022597326638333</c:v>
                </c:pt>
                <c:pt idx="57">
                  <c:v>-52.357632835931852</c:v>
                </c:pt>
                <c:pt idx="58">
                  <c:v>-52.696487478982689</c:v>
                </c:pt>
                <c:pt idx="59">
                  <c:v>-53.039058037383995</c:v>
                </c:pt>
                <c:pt idx="60">
                  <c:v>-53.385240160825141</c:v>
                </c:pt>
                <c:pt idx="61">
                  <c:v>-53.734928398877784</c:v>
                </c:pt>
                <c:pt idx="62">
                  <c:v>-54.088016233117095</c:v>
                </c:pt>
                <c:pt idx="63">
                  <c:v>-54.444396109568338</c:v>
                </c:pt>
                <c:pt idx="64">
                  <c:v>-54.803959471468808</c:v>
                </c:pt>
                <c:pt idx="65">
                  <c:v>-55.166596792335305</c:v>
                </c:pt>
                <c:pt idx="66">
                  <c:v>-55.53219760932695</c:v>
                </c:pt>
                <c:pt idx="67">
                  <c:v>-55.900650556893225</c:v>
                </c:pt>
                <c:pt idx="68">
                  <c:v>-56.27184340069703</c:v>
                </c:pt>
                <c:pt idx="69">
                  <c:v>-56.645663071802296</c:v>
                </c:pt>
                <c:pt idx="70">
                  <c:v>-57.021995701115955</c:v>
                </c:pt>
                <c:pt idx="71">
                  <c:v>-57.400726654073488</c:v>
                </c:pt>
                <c:pt idx="72">
                  <c:v>-57.781740565557776</c:v>
                </c:pt>
                <c:pt idx="73">
                  <c:v>-58.164921375040421</c:v>
                </c:pt>
                <c:pt idx="74">
                  <c:v>-58.550152361934899</c:v>
                </c:pt>
                <c:pt idx="75">
                  <c:v>-58.937316181150784</c:v>
                </c:pt>
                <c:pt idx="76">
                  <c:v>-59.326294898838192</c:v>
                </c:pt>
                <c:pt idx="77">
                  <c:v>-59.716970028311614</c:v>
                </c:pt>
                <c:pt idx="78">
                  <c:v>-60.109222566142037</c:v>
                </c:pt>
                <c:pt idx="79">
                  <c:v>-60.502933028406623</c:v>
                </c:pt>
                <c:pt idx="80">
                  <c:v>-60.897981487084593</c:v>
                </c:pt>
                <c:pt idx="81">
                  <c:v>-61.294247606588513</c:v>
                </c:pt>
                <c:pt idx="82">
                  <c:v>-61.691610680419672</c:v>
                </c:pt>
                <c:pt idx="83">
                  <c:v>-62.089949667936445</c:v>
                </c:pt>
                <c:pt idx="84">
                  <c:v>-62.489143231224418</c:v>
                </c:pt>
                <c:pt idx="85">
                  <c:v>-62.889069772057155</c:v>
                </c:pt>
                <c:pt idx="86">
                  <c:v>-63.289607468936133</c:v>
                </c:pt>
                <c:pt idx="87">
                  <c:v>-63.690634314198796</c:v>
                </c:pt>
                <c:pt idx="88">
                  <c:v>-64.092028151183243</c:v>
                </c:pt>
                <c:pt idx="89">
                  <c:v>-64.493666711438337</c:v>
                </c:pt>
                <c:pt idx="90">
                  <c:v>-64.89542765196785</c:v>
                </c:pt>
                <c:pt idx="91">
                  <c:v>-65.297188592497363</c:v>
                </c:pt>
                <c:pt idx="92">
                  <c:v>-65.698827152752443</c:v>
                </c:pt>
                <c:pt idx="93">
                  <c:v>-66.100220989736897</c:v>
                </c:pt>
                <c:pt idx="94">
                  <c:v>-66.50124783499956</c:v>
                </c:pt>
                <c:pt idx="95">
                  <c:v>-66.901785531878545</c:v>
                </c:pt>
                <c:pt idx="96">
                  <c:v>-67.301712072711283</c:v>
                </c:pt>
                <c:pt idx="97">
                  <c:v>-67.700905635999248</c:v>
                </c:pt>
                <c:pt idx="98">
                  <c:v>-68.099244623516014</c:v>
                </c:pt>
                <c:pt idx="99">
                  <c:v>-68.496607697347187</c:v>
                </c:pt>
                <c:pt idx="100">
                  <c:v>-68.892873816851107</c:v>
                </c:pt>
                <c:pt idx="101">
                  <c:v>-69.28792227552907</c:v>
                </c:pt>
                <c:pt idx="102">
                  <c:v>-69.681632737793649</c:v>
                </c:pt>
                <c:pt idx="103">
                  <c:v>-70.073885275624079</c:v>
                </c:pt>
                <c:pt idx="104">
                  <c:v>-70.464560405097501</c:v>
                </c:pt>
                <c:pt idx="105">
                  <c:v>-70.853539122784923</c:v>
                </c:pt>
                <c:pt idx="106">
                  <c:v>-71.240702942000794</c:v>
                </c:pt>
                <c:pt idx="107">
                  <c:v>-71.625933928895279</c:v>
                </c:pt>
                <c:pt idx="108">
                  <c:v>-72.009114738377917</c:v>
                </c:pt>
                <c:pt idx="109">
                  <c:v>-72.390128649862206</c:v>
                </c:pt>
                <c:pt idx="110">
                  <c:v>-72.768859602819745</c:v>
                </c:pt>
                <c:pt idx="111">
                  <c:v>-73.145192232133397</c:v>
                </c:pt>
                <c:pt idx="112">
                  <c:v>-73.519011903238678</c:v>
                </c:pt>
                <c:pt idx="113">
                  <c:v>-73.890204747042475</c:v>
                </c:pt>
                <c:pt idx="114">
                  <c:v>-74.258657694608743</c:v>
                </c:pt>
                <c:pt idx="115">
                  <c:v>-74.624258511600388</c:v>
                </c:pt>
                <c:pt idx="116">
                  <c:v>-74.986895832466899</c:v>
                </c:pt>
                <c:pt idx="117">
                  <c:v>-75.346459194367355</c:v>
                </c:pt>
                <c:pt idx="118">
                  <c:v>-75.702839070818598</c:v>
                </c:pt>
                <c:pt idx="119">
                  <c:v>-76.055926905057916</c:v>
                </c:pt>
                <c:pt idx="120">
                  <c:v>-76.405615143110552</c:v>
                </c:pt>
                <c:pt idx="121">
                  <c:v>-76.751797266551705</c:v>
                </c:pt>
                <c:pt idx="122">
                  <c:v>-77.094367824953011</c:v>
                </c:pt>
                <c:pt idx="123">
                  <c:v>-77.433222468003848</c:v>
                </c:pt>
                <c:pt idx="124">
                  <c:v>-77.768257977297367</c:v>
                </c:pt>
                <c:pt idx="125">
                  <c:v>-78.099372297771879</c:v>
                </c:pt>
                <c:pt idx="126">
                  <c:v>-78.426464568797812</c:v>
                </c:pt>
                <c:pt idx="127">
                  <c:v>-78.74943515490078</c:v>
                </c:pt>
                <c:pt idx="128">
                  <c:v>-79.068185676111568</c:v>
                </c:pt>
                <c:pt idx="129">
                  <c:v>-79.382619037933594</c:v>
                </c:pt>
                <c:pt idx="130">
                  <c:v>-79.692639460918897</c:v>
                </c:pt>
                <c:pt idx="131">
                  <c:v>-79.998152509843393</c:v>
                </c:pt>
                <c:pt idx="132">
                  <c:v>-80.299065122472783</c:v>
                </c:pt>
                <c:pt idx="133">
                  <c:v>-80.595285637910266</c:v>
                </c:pt>
                <c:pt idx="134">
                  <c:v>-80.886723824517304</c:v>
                </c:pt>
                <c:pt idx="135">
                  <c:v>-81.173290907399007</c:v>
                </c:pt>
                <c:pt idx="136">
                  <c:v>-81.454899595445923</c:v>
                </c:pt>
                <c:pt idx="137">
                  <c:v>-81.731464107923628</c:v>
                </c:pt>
                <c:pt idx="138">
                  <c:v>-82.002900200602511</c:v>
                </c:pt>
                <c:pt idx="139">
                  <c:v>-82.269125191419278</c:v>
                </c:pt>
                <c:pt idx="140">
                  <c:v>-82.530057985662722</c:v>
                </c:pt>
                <c:pt idx="141">
                  <c:v>-82.785619100676044</c:v>
                </c:pt>
                <c:pt idx="142">
                  <c:v>-83.035730690067908</c:v>
                </c:pt>
                <c:pt idx="143">
                  <c:v>-83.280316567425302</c:v>
                </c:pt>
                <c:pt idx="144">
                  <c:v>-83.519302229520633</c:v>
                </c:pt>
                <c:pt idx="145">
                  <c:v>-83.752614879006103</c:v>
                </c:pt>
                <c:pt idx="146">
                  <c:v>-83.980183446588555</c:v>
                </c:pt>
                <c:pt idx="147">
                  <c:v>-84.201938612677793</c:v>
                </c:pt>
                <c:pt idx="148">
                  <c:v>-84.417812828502008</c:v>
                </c:pt>
                <c:pt idx="149">
                  <c:v>-84.627740336683871</c:v>
                </c:pt>
                <c:pt idx="150">
                  <c:v>-84.831657191270764</c:v>
                </c:pt>
                <c:pt idx="151">
                  <c:v>-85.029501277213384</c:v>
                </c:pt>
                <c:pt idx="152">
                  <c:v>-85.221212329286615</c:v>
                </c:pt>
                <c:pt idx="153">
                  <c:v>-85.40673195044684</c:v>
                </c:pt>
                <c:pt idx="154">
                  <c:v>-85.586003629620265</c:v>
                </c:pt>
                <c:pt idx="155">
                  <c:v>-85.758972758916798</c:v>
                </c:pt>
                <c:pt idx="156">
                  <c:v>-85.925586650264052</c:v>
                </c:pt>
                <c:pt idx="157">
                  <c:v>-86.085794551456701</c:v>
                </c:pt>
                <c:pt idx="158">
                  <c:v>-86.239547661616072</c:v>
                </c:pt>
                <c:pt idx="159">
                  <c:v>-86.386799146055381</c:v>
                </c:pt>
                <c:pt idx="160">
                  <c:v>-86.52750415054598</c:v>
                </c:pt>
                <c:pt idx="161">
                  <c:v>-86.661619814980497</c:v>
                </c:pt>
                <c:pt idx="162">
                  <c:v>-86.789105286428324</c:v>
                </c:pt>
                <c:pt idx="163">
                  <c:v>-86.909921731579871</c:v>
                </c:pt>
                <c:pt idx="164">
                  <c:v>-87.02403234857556</c:v>
                </c:pt>
                <c:pt idx="165">
                  <c:v>-87.13140237821608</c:v>
                </c:pt>
                <c:pt idx="166">
                  <c:v>-87.231999114550248</c:v>
                </c:pt>
                <c:pt idx="167">
                  <c:v>-87.325791914837694</c:v>
                </c:pt>
                <c:pt idx="168">
                  <c:v>-87.41275220888285</c:v>
                </c:pt>
                <c:pt idx="169">
                  <c:v>-87.492853507737749</c:v>
                </c:pt>
                <c:pt idx="170">
                  <c:v>-87.566071411770793</c:v>
                </c:pt>
                <c:pt idx="171">
                  <c:v>-87.632383618099141</c:v>
                </c:pt>
                <c:pt idx="172">
                  <c:v>-87.691769927382381</c:v>
                </c:pt>
                <c:pt idx="173">
                  <c:v>-87.744212249975405</c:v>
                </c:pt>
                <c:pt idx="174">
                  <c:v>-87.789694611438719</c:v>
                </c:pt>
                <c:pt idx="175">
                  <c:v>-87.828203157404431</c:v>
                </c:pt>
                <c:pt idx="176">
                  <c:v>-87.859726157796416</c:v>
                </c:pt>
                <c:pt idx="177">
                  <c:v>-87.884254010403367</c:v>
                </c:pt>
                <c:pt idx="178">
                  <c:v>-87.901779243803773</c:v>
                </c:pt>
                <c:pt idx="179">
                  <c:v>-87.912296519641771</c:v>
                </c:pt>
                <c:pt idx="180">
                  <c:v>-87.915802634253254</c:v>
                </c:pt>
                <c:pt idx="181">
                  <c:v>-87.912296519641771</c:v>
                </c:pt>
                <c:pt idx="182">
                  <c:v>-87.901779243803773</c:v>
                </c:pt>
                <c:pt idx="183">
                  <c:v>-87.884254010403367</c:v>
                </c:pt>
                <c:pt idx="184">
                  <c:v>-87.859726157796416</c:v>
                </c:pt>
                <c:pt idx="185">
                  <c:v>-87.828203157404431</c:v>
                </c:pt>
                <c:pt idx="186">
                  <c:v>-87.789694611438719</c:v>
                </c:pt>
                <c:pt idx="187">
                  <c:v>-87.744212249975405</c:v>
                </c:pt>
                <c:pt idx="188">
                  <c:v>-87.691769927382381</c:v>
                </c:pt>
                <c:pt idx="189">
                  <c:v>-87.632383618099155</c:v>
                </c:pt>
                <c:pt idx="190">
                  <c:v>-87.566071411770793</c:v>
                </c:pt>
                <c:pt idx="191">
                  <c:v>-87.492853507737749</c:v>
                </c:pt>
                <c:pt idx="192">
                  <c:v>-87.41275220888285</c:v>
                </c:pt>
                <c:pt idx="193">
                  <c:v>-87.325791914837694</c:v>
                </c:pt>
                <c:pt idx="194">
                  <c:v>-87.231999114550248</c:v>
                </c:pt>
                <c:pt idx="195">
                  <c:v>-87.13140237821608</c:v>
                </c:pt>
                <c:pt idx="196">
                  <c:v>-87.024032348575574</c:v>
                </c:pt>
                <c:pt idx="197">
                  <c:v>-86.909921731579871</c:v>
                </c:pt>
                <c:pt idx="198">
                  <c:v>-86.789105286428324</c:v>
                </c:pt>
                <c:pt idx="199">
                  <c:v>-86.661619814980497</c:v>
                </c:pt>
                <c:pt idx="200">
                  <c:v>-86.52750415054598</c:v>
                </c:pt>
                <c:pt idx="201">
                  <c:v>-86.386799146055381</c:v>
                </c:pt>
                <c:pt idx="202">
                  <c:v>-86.239547661616086</c:v>
                </c:pt>
                <c:pt idx="203">
                  <c:v>-86.085794551456701</c:v>
                </c:pt>
                <c:pt idx="204">
                  <c:v>-85.925586650264066</c:v>
                </c:pt>
                <c:pt idx="205">
                  <c:v>-85.758972758916798</c:v>
                </c:pt>
                <c:pt idx="206">
                  <c:v>-85.586003629620279</c:v>
                </c:pt>
                <c:pt idx="207">
                  <c:v>-85.40673195044684</c:v>
                </c:pt>
                <c:pt idx="208">
                  <c:v>-85.221212329286615</c:v>
                </c:pt>
                <c:pt idx="209">
                  <c:v>-85.029501277213399</c:v>
                </c:pt>
                <c:pt idx="210">
                  <c:v>-84.831657191270764</c:v>
                </c:pt>
                <c:pt idx="211">
                  <c:v>-84.627740336683871</c:v>
                </c:pt>
                <c:pt idx="212">
                  <c:v>-84.417812828502008</c:v>
                </c:pt>
                <c:pt idx="213">
                  <c:v>-84.201938612677793</c:v>
                </c:pt>
                <c:pt idx="214">
                  <c:v>-83.980183446588569</c:v>
                </c:pt>
                <c:pt idx="215">
                  <c:v>-83.752614879006117</c:v>
                </c:pt>
                <c:pt idx="216">
                  <c:v>-83.519302229520633</c:v>
                </c:pt>
                <c:pt idx="217">
                  <c:v>-83.280316567425302</c:v>
                </c:pt>
                <c:pt idx="218">
                  <c:v>-83.035730690067908</c:v>
                </c:pt>
                <c:pt idx="219">
                  <c:v>-82.785619100676044</c:v>
                </c:pt>
                <c:pt idx="220">
                  <c:v>-82.530057985662722</c:v>
                </c:pt>
                <c:pt idx="221">
                  <c:v>-82.269125191419278</c:v>
                </c:pt>
                <c:pt idx="222">
                  <c:v>-82.002900200602511</c:v>
                </c:pt>
                <c:pt idx="223">
                  <c:v>-81.731464107923628</c:v>
                </c:pt>
                <c:pt idx="224">
                  <c:v>-81.454899595445909</c:v>
                </c:pt>
                <c:pt idx="225">
                  <c:v>-81.173290907399021</c:v>
                </c:pt>
                <c:pt idx="226">
                  <c:v>-80.886723824517304</c:v>
                </c:pt>
                <c:pt idx="227">
                  <c:v>-80.59528563791028</c:v>
                </c:pt>
                <c:pt idx="228">
                  <c:v>-80.299065122472783</c:v>
                </c:pt>
                <c:pt idx="229">
                  <c:v>-79.998152509843393</c:v>
                </c:pt>
                <c:pt idx="230">
                  <c:v>-79.692639460918897</c:v>
                </c:pt>
                <c:pt idx="231">
                  <c:v>-79.382619037933594</c:v>
                </c:pt>
                <c:pt idx="232">
                  <c:v>-79.068185676111554</c:v>
                </c:pt>
                <c:pt idx="233">
                  <c:v>-78.74943515490078</c:v>
                </c:pt>
                <c:pt idx="234">
                  <c:v>-78.426464568797826</c:v>
                </c:pt>
                <c:pt idx="235">
                  <c:v>-78.099372297771893</c:v>
                </c:pt>
                <c:pt idx="236">
                  <c:v>-77.768257977297381</c:v>
                </c:pt>
                <c:pt idx="237">
                  <c:v>-77.433222468003848</c:v>
                </c:pt>
                <c:pt idx="238">
                  <c:v>-77.094367824953011</c:v>
                </c:pt>
                <c:pt idx="239">
                  <c:v>-76.751797266551705</c:v>
                </c:pt>
                <c:pt idx="240">
                  <c:v>-76.405615143110566</c:v>
                </c:pt>
                <c:pt idx="241">
                  <c:v>-76.055926905057916</c:v>
                </c:pt>
                <c:pt idx="242">
                  <c:v>-75.702839070818598</c:v>
                </c:pt>
                <c:pt idx="243">
                  <c:v>-75.34645919436737</c:v>
                </c:pt>
                <c:pt idx="244">
                  <c:v>-74.986895832466899</c:v>
                </c:pt>
                <c:pt idx="245">
                  <c:v>-74.624258511600402</c:v>
                </c:pt>
                <c:pt idx="246">
                  <c:v>-74.258657694608743</c:v>
                </c:pt>
                <c:pt idx="247">
                  <c:v>-73.890204747042475</c:v>
                </c:pt>
                <c:pt idx="248">
                  <c:v>-73.519011903238678</c:v>
                </c:pt>
                <c:pt idx="249">
                  <c:v>-73.145192232133411</c:v>
                </c:pt>
                <c:pt idx="250">
                  <c:v>-72.768859602819759</c:v>
                </c:pt>
                <c:pt idx="251">
                  <c:v>-72.390128649862206</c:v>
                </c:pt>
                <c:pt idx="252">
                  <c:v>-72.009114738377917</c:v>
                </c:pt>
                <c:pt idx="253">
                  <c:v>-71.625933928895279</c:v>
                </c:pt>
                <c:pt idx="254">
                  <c:v>-71.240702942000794</c:v>
                </c:pt>
                <c:pt idx="255">
                  <c:v>-70.853539122784909</c:v>
                </c:pt>
                <c:pt idx="256">
                  <c:v>-70.464560405097501</c:v>
                </c:pt>
                <c:pt idx="257">
                  <c:v>-70.073885275624093</c:v>
                </c:pt>
                <c:pt idx="258">
                  <c:v>-69.681632737793663</c:v>
                </c:pt>
                <c:pt idx="259">
                  <c:v>-69.287922275529084</c:v>
                </c:pt>
                <c:pt idx="260">
                  <c:v>-68.892873816851107</c:v>
                </c:pt>
                <c:pt idx="261">
                  <c:v>-68.496607697347187</c:v>
                </c:pt>
                <c:pt idx="262">
                  <c:v>-68.099244623516014</c:v>
                </c:pt>
                <c:pt idx="263">
                  <c:v>-67.700905635999248</c:v>
                </c:pt>
                <c:pt idx="264">
                  <c:v>-67.301712072711283</c:v>
                </c:pt>
                <c:pt idx="265">
                  <c:v>-66.901785531878545</c:v>
                </c:pt>
                <c:pt idx="266">
                  <c:v>-66.501247834999575</c:v>
                </c:pt>
                <c:pt idx="267">
                  <c:v>-66.100220989736911</c:v>
                </c:pt>
                <c:pt idx="268">
                  <c:v>-65.698827152752472</c:v>
                </c:pt>
                <c:pt idx="269">
                  <c:v>-65.297188592497363</c:v>
                </c:pt>
                <c:pt idx="270">
                  <c:v>-64.89542765196785</c:v>
                </c:pt>
                <c:pt idx="271">
                  <c:v>-64.493666711438337</c:v>
                </c:pt>
                <c:pt idx="272">
                  <c:v>-64.092028151183243</c:v>
                </c:pt>
                <c:pt idx="273">
                  <c:v>-63.690634314198796</c:v>
                </c:pt>
                <c:pt idx="274">
                  <c:v>-63.28960746893614</c:v>
                </c:pt>
                <c:pt idx="275">
                  <c:v>-62.889069772057162</c:v>
                </c:pt>
                <c:pt idx="276">
                  <c:v>-62.489143231224432</c:v>
                </c:pt>
                <c:pt idx="277">
                  <c:v>-62.089949667936438</c:v>
                </c:pt>
                <c:pt idx="278">
                  <c:v>-61.691610680419679</c:v>
                </c:pt>
                <c:pt idx="279">
                  <c:v>-61.29424760658852</c:v>
                </c:pt>
                <c:pt idx="280">
                  <c:v>-60.897981487084607</c:v>
                </c:pt>
                <c:pt idx="281">
                  <c:v>-60.502933028406638</c:v>
                </c:pt>
                <c:pt idx="282">
                  <c:v>-60.109222566142058</c:v>
                </c:pt>
                <c:pt idx="283">
                  <c:v>-59.716970028311614</c:v>
                </c:pt>
                <c:pt idx="284">
                  <c:v>-59.326294898838199</c:v>
                </c:pt>
                <c:pt idx="285">
                  <c:v>-58.937316181150777</c:v>
                </c:pt>
                <c:pt idx="286">
                  <c:v>-58.550152361934892</c:v>
                </c:pt>
                <c:pt idx="287">
                  <c:v>-58.164921375040421</c:v>
                </c:pt>
                <c:pt idx="288">
                  <c:v>-57.781740565557783</c:v>
                </c:pt>
                <c:pt idx="289">
                  <c:v>-57.400726654073495</c:v>
                </c:pt>
                <c:pt idx="290">
                  <c:v>-57.021995701115969</c:v>
                </c:pt>
                <c:pt idx="291">
                  <c:v>-56.645663071802318</c:v>
                </c:pt>
                <c:pt idx="292">
                  <c:v>-56.27184340069703</c:v>
                </c:pt>
                <c:pt idx="293">
                  <c:v>-55.900650556893233</c:v>
                </c:pt>
                <c:pt idx="294">
                  <c:v>-55.532197609326943</c:v>
                </c:pt>
                <c:pt idx="295">
                  <c:v>-55.166596792335298</c:v>
                </c:pt>
                <c:pt idx="296">
                  <c:v>-54.803959471468808</c:v>
                </c:pt>
                <c:pt idx="297">
                  <c:v>-54.444396109568338</c:v>
                </c:pt>
                <c:pt idx="298">
                  <c:v>-54.088016233117102</c:v>
                </c:pt>
                <c:pt idx="299">
                  <c:v>-53.734928398877798</c:v>
                </c:pt>
                <c:pt idx="300">
                  <c:v>-53.385240160825141</c:v>
                </c:pt>
                <c:pt idx="301">
                  <c:v>-53.039058037384002</c:v>
                </c:pt>
                <c:pt idx="302">
                  <c:v>-52.696487478982689</c:v>
                </c:pt>
                <c:pt idx="303">
                  <c:v>-52.357632835931867</c:v>
                </c:pt>
                <c:pt idx="304">
                  <c:v>-52.022597326638341</c:v>
                </c:pt>
                <c:pt idx="305">
                  <c:v>-51.691483006163807</c:v>
                </c:pt>
                <c:pt idx="306">
                  <c:v>-51.364390735137889</c:v>
                </c:pt>
                <c:pt idx="307">
                  <c:v>-51.041420149034934</c:v>
                </c:pt>
                <c:pt idx="308">
                  <c:v>-50.722669627824132</c:v>
                </c:pt>
                <c:pt idx="309">
                  <c:v>-50.408236266002099</c:v>
                </c:pt>
                <c:pt idx="310">
                  <c:v>-50.098215843016803</c:v>
                </c:pt>
                <c:pt idx="311">
                  <c:v>-49.792702794092321</c:v>
                </c:pt>
                <c:pt idx="312">
                  <c:v>-49.491790181462932</c:v>
                </c:pt>
                <c:pt idx="313">
                  <c:v>-49.195569666025442</c:v>
                </c:pt>
                <c:pt idx="314">
                  <c:v>-48.90413147941841</c:v>
                </c:pt>
                <c:pt idx="315">
                  <c:v>-48.617564396536693</c:v>
                </c:pt>
                <c:pt idx="316">
                  <c:v>-48.335955708489792</c:v>
                </c:pt>
                <c:pt idx="317">
                  <c:v>-48.059391196012065</c:v>
                </c:pt>
                <c:pt idx="318">
                  <c:v>-47.787955103333189</c:v>
                </c:pt>
                <c:pt idx="319">
                  <c:v>-47.521730112516423</c:v>
                </c:pt>
                <c:pt idx="320">
                  <c:v>-47.260797318272978</c:v>
                </c:pt>
                <c:pt idx="321">
                  <c:v>-47.005236203259663</c:v>
                </c:pt>
                <c:pt idx="322">
                  <c:v>-46.755124613867807</c:v>
                </c:pt>
                <c:pt idx="323">
                  <c:v>-46.510538736510398</c:v>
                </c:pt>
                <c:pt idx="324">
                  <c:v>-46.271553074415074</c:v>
                </c:pt>
                <c:pt idx="325">
                  <c:v>-46.038240424929597</c:v>
                </c:pt>
                <c:pt idx="326">
                  <c:v>-45.810671857347145</c:v>
                </c:pt>
                <c:pt idx="327">
                  <c:v>-45.588916691257914</c:v>
                </c:pt>
                <c:pt idx="328">
                  <c:v>-45.373042475433706</c:v>
                </c:pt>
                <c:pt idx="329">
                  <c:v>-45.163114967251829</c:v>
                </c:pt>
                <c:pt idx="330">
                  <c:v>-44.959198112664943</c:v>
                </c:pt>
                <c:pt idx="331">
                  <c:v>-44.761354026722309</c:v>
                </c:pt>
                <c:pt idx="332">
                  <c:v>-44.569642974649085</c:v>
                </c:pt>
                <c:pt idx="333">
                  <c:v>-44.384123353488867</c:v>
                </c:pt>
                <c:pt idx="334">
                  <c:v>-44.204851674315428</c:v>
                </c:pt>
                <c:pt idx="335">
                  <c:v>-44.031882545018902</c:v>
                </c:pt>
                <c:pt idx="336">
                  <c:v>-43.865268653671642</c:v>
                </c:pt>
                <c:pt idx="337">
                  <c:v>-43.705060752479</c:v>
                </c:pt>
                <c:pt idx="338">
                  <c:v>-43.551307642319628</c:v>
                </c:pt>
                <c:pt idx="339">
                  <c:v>-43.404056157880333</c:v>
                </c:pt>
                <c:pt idx="340">
                  <c:v>-43.263351153389713</c:v>
                </c:pt>
                <c:pt idx="341">
                  <c:v>-43.129235488955203</c:v>
                </c:pt>
                <c:pt idx="342">
                  <c:v>-43.001750017507376</c:v>
                </c:pt>
                <c:pt idx="343">
                  <c:v>-42.880933572355829</c:v>
                </c:pt>
                <c:pt idx="344">
                  <c:v>-42.766822955360134</c:v>
                </c:pt>
                <c:pt idx="345">
                  <c:v>-42.65945292571962</c:v>
                </c:pt>
                <c:pt idx="346">
                  <c:v>-42.558856189385452</c:v>
                </c:pt>
                <c:pt idx="347">
                  <c:v>-42.465063389098006</c:v>
                </c:pt>
                <c:pt idx="348">
                  <c:v>-42.37810309505285</c:v>
                </c:pt>
                <c:pt idx="349">
                  <c:v>-42.298001796197951</c:v>
                </c:pt>
                <c:pt idx="350">
                  <c:v>-42.224783892164908</c:v>
                </c:pt>
                <c:pt idx="351">
                  <c:v>-42.158471685836552</c:v>
                </c:pt>
                <c:pt idx="352">
                  <c:v>-42.099085376553319</c:v>
                </c:pt>
                <c:pt idx="353">
                  <c:v>-42.046643053960295</c:v>
                </c:pt>
                <c:pt idx="354">
                  <c:v>-42.001160692496981</c:v>
                </c:pt>
                <c:pt idx="355">
                  <c:v>-41.962652146531262</c:v>
                </c:pt>
                <c:pt idx="356">
                  <c:v>-41.931129146139284</c:v>
                </c:pt>
                <c:pt idx="357">
                  <c:v>-41.90660129353234</c:v>
                </c:pt>
                <c:pt idx="358">
                  <c:v>-41.889076060131927</c:v>
                </c:pt>
                <c:pt idx="359">
                  <c:v>-41.878558784293929</c:v>
                </c:pt>
                <c:pt idx="360">
                  <c:v>-41.875052669682439</c:v>
                </c:pt>
              </c:numCache>
            </c:numRef>
          </c:xVal>
          <c:yVal>
            <c:numRef>
              <c:f>'θ ϵ (90,180)'!$AJ$19:$AJ$379</c:f>
              <c:numCache>
                <c:formatCode>General</c:formatCode>
                <c:ptCount val="361"/>
                <c:pt idx="0">
                  <c:v>59.46570340869048</c:v>
                </c:pt>
                <c:pt idx="1">
                  <c:v>59.86746434922</c:v>
                </c:pt>
                <c:pt idx="2">
                  <c:v>60.269102909475087</c:v>
                </c:pt>
                <c:pt idx="3">
                  <c:v>60.670496746459527</c:v>
                </c:pt>
                <c:pt idx="4">
                  <c:v>61.07152359172219</c:v>
                </c:pt>
                <c:pt idx="5">
                  <c:v>61.472061288601175</c:v>
                </c:pt>
                <c:pt idx="6">
                  <c:v>61.871987829433913</c:v>
                </c:pt>
                <c:pt idx="7">
                  <c:v>62.271181392721886</c:v>
                </c:pt>
                <c:pt idx="8">
                  <c:v>62.669520380238652</c:v>
                </c:pt>
                <c:pt idx="9">
                  <c:v>63.06688345406981</c:v>
                </c:pt>
                <c:pt idx="10">
                  <c:v>63.463149573573737</c:v>
                </c:pt>
                <c:pt idx="11">
                  <c:v>63.858198032251707</c:v>
                </c:pt>
                <c:pt idx="12">
                  <c:v>64.251908494516286</c:v>
                </c:pt>
                <c:pt idx="13">
                  <c:v>64.644161032346716</c:v>
                </c:pt>
                <c:pt idx="14">
                  <c:v>65.034836161820138</c:v>
                </c:pt>
                <c:pt idx="15">
                  <c:v>65.423814879507546</c:v>
                </c:pt>
                <c:pt idx="16">
                  <c:v>65.810978698723432</c:v>
                </c:pt>
                <c:pt idx="17">
                  <c:v>66.196209685617902</c:v>
                </c:pt>
                <c:pt idx="18">
                  <c:v>66.579390495100554</c:v>
                </c:pt>
                <c:pt idx="19">
                  <c:v>66.960404406584843</c:v>
                </c:pt>
                <c:pt idx="20">
                  <c:v>67.339135359542368</c:v>
                </c:pt>
                <c:pt idx="21">
                  <c:v>67.715467988856034</c:v>
                </c:pt>
                <c:pt idx="22">
                  <c:v>68.0892876599613</c:v>
                </c:pt>
                <c:pt idx="23">
                  <c:v>68.460480503765098</c:v>
                </c:pt>
                <c:pt idx="24">
                  <c:v>68.82893345133138</c:v>
                </c:pt>
                <c:pt idx="25">
                  <c:v>69.194534268323025</c:v>
                </c:pt>
                <c:pt idx="26">
                  <c:v>69.557171589189522</c:v>
                </c:pt>
                <c:pt idx="27">
                  <c:v>69.916734951089992</c:v>
                </c:pt>
                <c:pt idx="28">
                  <c:v>70.273114827541235</c:v>
                </c:pt>
                <c:pt idx="29">
                  <c:v>70.626202661780553</c:v>
                </c:pt>
                <c:pt idx="30">
                  <c:v>70.975890899833189</c:v>
                </c:pt>
                <c:pt idx="31">
                  <c:v>71.322073023274328</c:v>
                </c:pt>
                <c:pt idx="32">
                  <c:v>71.664643581675648</c:v>
                </c:pt>
                <c:pt idx="33">
                  <c:v>72.003498224726485</c:v>
                </c:pt>
                <c:pt idx="34">
                  <c:v>72.338533734020004</c:v>
                </c:pt>
                <c:pt idx="35">
                  <c:v>72.669648054494516</c:v>
                </c:pt>
                <c:pt idx="36">
                  <c:v>72.996740325520449</c:v>
                </c:pt>
                <c:pt idx="37">
                  <c:v>73.319710911623403</c:v>
                </c:pt>
                <c:pt idx="38">
                  <c:v>73.638461432834191</c:v>
                </c:pt>
                <c:pt idx="39">
                  <c:v>73.952894794656231</c:v>
                </c:pt>
                <c:pt idx="40">
                  <c:v>74.262915217641535</c:v>
                </c:pt>
                <c:pt idx="41">
                  <c:v>74.568428266566016</c:v>
                </c:pt>
                <c:pt idx="42">
                  <c:v>74.869340879195406</c:v>
                </c:pt>
                <c:pt idx="43">
                  <c:v>75.165561394632903</c:v>
                </c:pt>
                <c:pt idx="44">
                  <c:v>75.456999581239927</c:v>
                </c:pt>
                <c:pt idx="45">
                  <c:v>75.743566664121644</c:v>
                </c:pt>
                <c:pt idx="46">
                  <c:v>76.025175352168546</c:v>
                </c:pt>
                <c:pt idx="47">
                  <c:v>76.301739864646265</c:v>
                </c:pt>
                <c:pt idx="48">
                  <c:v>76.573175957325134</c:v>
                </c:pt>
                <c:pt idx="49">
                  <c:v>76.8394009481419</c:v>
                </c:pt>
                <c:pt idx="50">
                  <c:v>77.100333742385359</c:v>
                </c:pt>
                <c:pt idx="51">
                  <c:v>77.355894857398681</c:v>
                </c:pt>
                <c:pt idx="52">
                  <c:v>77.606006446790531</c:v>
                </c:pt>
                <c:pt idx="53">
                  <c:v>77.850592324147925</c:v>
                </c:pt>
                <c:pt idx="54">
                  <c:v>78.089577986243256</c:v>
                </c:pt>
                <c:pt idx="55">
                  <c:v>78.32289063572874</c:v>
                </c:pt>
                <c:pt idx="56">
                  <c:v>78.550459203311192</c:v>
                </c:pt>
                <c:pt idx="57">
                  <c:v>78.772214369400416</c:v>
                </c:pt>
                <c:pt idx="58">
                  <c:v>78.988088585224645</c:v>
                </c:pt>
                <c:pt idx="59">
                  <c:v>79.198016093406494</c:v>
                </c:pt>
                <c:pt idx="60">
                  <c:v>79.401932947993387</c:v>
                </c:pt>
                <c:pt idx="61">
                  <c:v>79.599777033936022</c:v>
                </c:pt>
                <c:pt idx="62">
                  <c:v>79.791488086009252</c:v>
                </c:pt>
                <c:pt idx="63">
                  <c:v>79.977007707169463</c:v>
                </c:pt>
                <c:pt idx="64">
                  <c:v>80.156279386342902</c:v>
                </c:pt>
                <c:pt idx="65">
                  <c:v>80.329248515639435</c:v>
                </c:pt>
                <c:pt idx="66">
                  <c:v>80.495862406986689</c:v>
                </c:pt>
                <c:pt idx="67">
                  <c:v>80.656070308179338</c:v>
                </c:pt>
                <c:pt idx="68">
                  <c:v>80.809823418338709</c:v>
                </c:pt>
                <c:pt idx="69">
                  <c:v>80.957074902778004</c:v>
                </c:pt>
                <c:pt idx="70">
                  <c:v>81.097779907268617</c:v>
                </c:pt>
                <c:pt idx="71">
                  <c:v>81.23189557170312</c:v>
                </c:pt>
                <c:pt idx="72">
                  <c:v>81.359381043150947</c:v>
                </c:pt>
                <c:pt idx="73">
                  <c:v>81.480197488302494</c:v>
                </c:pt>
                <c:pt idx="74">
                  <c:v>81.594308105298197</c:v>
                </c:pt>
                <c:pt idx="75">
                  <c:v>81.701678134938703</c:v>
                </c:pt>
                <c:pt idx="76">
                  <c:v>81.802274871272886</c:v>
                </c:pt>
                <c:pt idx="77">
                  <c:v>81.896067671560331</c:v>
                </c:pt>
                <c:pt idx="78">
                  <c:v>81.983027965605473</c:v>
                </c:pt>
                <c:pt idx="79">
                  <c:v>82.063129264460372</c:v>
                </c:pt>
                <c:pt idx="80">
                  <c:v>82.136347168493415</c:v>
                </c:pt>
                <c:pt idx="81">
                  <c:v>82.202659374821778</c:v>
                </c:pt>
                <c:pt idx="82">
                  <c:v>82.262045684105018</c:v>
                </c:pt>
                <c:pt idx="83">
                  <c:v>82.314488006698028</c:v>
                </c:pt>
                <c:pt idx="84">
                  <c:v>82.359970368161356</c:v>
                </c:pt>
                <c:pt idx="85">
                  <c:v>82.398478914127068</c:v>
                </c:pt>
                <c:pt idx="86">
                  <c:v>82.430001914519039</c:v>
                </c:pt>
                <c:pt idx="87">
                  <c:v>82.45452976712599</c:v>
                </c:pt>
                <c:pt idx="88">
                  <c:v>82.472055000526396</c:v>
                </c:pt>
                <c:pt idx="89">
                  <c:v>82.482572276364408</c:v>
                </c:pt>
                <c:pt idx="90">
                  <c:v>82.486078390975891</c:v>
                </c:pt>
                <c:pt idx="91">
                  <c:v>82.482572276364408</c:v>
                </c:pt>
                <c:pt idx="92">
                  <c:v>82.472055000526396</c:v>
                </c:pt>
                <c:pt idx="93">
                  <c:v>82.45452976712599</c:v>
                </c:pt>
                <c:pt idx="94">
                  <c:v>82.430001914519039</c:v>
                </c:pt>
                <c:pt idx="95">
                  <c:v>82.398478914127068</c:v>
                </c:pt>
                <c:pt idx="96">
                  <c:v>82.359970368161356</c:v>
                </c:pt>
                <c:pt idx="97">
                  <c:v>82.314488006698028</c:v>
                </c:pt>
                <c:pt idx="98">
                  <c:v>82.262045684105018</c:v>
                </c:pt>
                <c:pt idx="99">
                  <c:v>82.202659374821778</c:v>
                </c:pt>
                <c:pt idx="100">
                  <c:v>82.136347168493415</c:v>
                </c:pt>
                <c:pt idx="101">
                  <c:v>82.063129264460372</c:v>
                </c:pt>
                <c:pt idx="102">
                  <c:v>81.983027965605487</c:v>
                </c:pt>
                <c:pt idx="103">
                  <c:v>81.896067671560331</c:v>
                </c:pt>
                <c:pt idx="104">
                  <c:v>81.802274871272886</c:v>
                </c:pt>
                <c:pt idx="105">
                  <c:v>81.701678134938703</c:v>
                </c:pt>
                <c:pt idx="106">
                  <c:v>81.594308105298197</c:v>
                </c:pt>
                <c:pt idx="107">
                  <c:v>81.480197488302494</c:v>
                </c:pt>
                <c:pt idx="108">
                  <c:v>81.359381043150947</c:v>
                </c:pt>
                <c:pt idx="109">
                  <c:v>81.231895571703134</c:v>
                </c:pt>
                <c:pt idx="110">
                  <c:v>81.097779907268617</c:v>
                </c:pt>
                <c:pt idx="111">
                  <c:v>80.957074902778004</c:v>
                </c:pt>
                <c:pt idx="112">
                  <c:v>80.809823418338709</c:v>
                </c:pt>
                <c:pt idx="113">
                  <c:v>80.656070308179338</c:v>
                </c:pt>
                <c:pt idx="114">
                  <c:v>80.495862406986689</c:v>
                </c:pt>
                <c:pt idx="115">
                  <c:v>80.329248515639435</c:v>
                </c:pt>
                <c:pt idx="116">
                  <c:v>80.156279386342902</c:v>
                </c:pt>
                <c:pt idx="117">
                  <c:v>79.977007707169463</c:v>
                </c:pt>
                <c:pt idx="118">
                  <c:v>79.791488086009252</c:v>
                </c:pt>
                <c:pt idx="119">
                  <c:v>79.599777033936022</c:v>
                </c:pt>
                <c:pt idx="120">
                  <c:v>79.401932947993402</c:v>
                </c:pt>
                <c:pt idx="121">
                  <c:v>79.198016093406494</c:v>
                </c:pt>
                <c:pt idx="122">
                  <c:v>78.988088585224645</c:v>
                </c:pt>
                <c:pt idx="123">
                  <c:v>78.772214369400416</c:v>
                </c:pt>
                <c:pt idx="124">
                  <c:v>78.550459203311192</c:v>
                </c:pt>
                <c:pt idx="125">
                  <c:v>78.32289063572874</c:v>
                </c:pt>
                <c:pt idx="126">
                  <c:v>78.089577986243256</c:v>
                </c:pt>
                <c:pt idx="127">
                  <c:v>77.850592324147925</c:v>
                </c:pt>
                <c:pt idx="128">
                  <c:v>77.606006446790531</c:v>
                </c:pt>
                <c:pt idx="129">
                  <c:v>77.355894857398681</c:v>
                </c:pt>
                <c:pt idx="130">
                  <c:v>77.100333742385359</c:v>
                </c:pt>
                <c:pt idx="131">
                  <c:v>76.8394009481419</c:v>
                </c:pt>
                <c:pt idx="132">
                  <c:v>76.573175957325148</c:v>
                </c:pt>
                <c:pt idx="133">
                  <c:v>76.301739864646265</c:v>
                </c:pt>
                <c:pt idx="134">
                  <c:v>76.02517535216856</c:v>
                </c:pt>
                <c:pt idx="135">
                  <c:v>75.743566664121644</c:v>
                </c:pt>
                <c:pt idx="136">
                  <c:v>75.456999581239927</c:v>
                </c:pt>
                <c:pt idx="137">
                  <c:v>75.165561394632903</c:v>
                </c:pt>
                <c:pt idx="138">
                  <c:v>74.869340879195406</c:v>
                </c:pt>
                <c:pt idx="139">
                  <c:v>74.568428266566016</c:v>
                </c:pt>
                <c:pt idx="140">
                  <c:v>74.262915217641535</c:v>
                </c:pt>
                <c:pt idx="141">
                  <c:v>73.952894794656231</c:v>
                </c:pt>
                <c:pt idx="142">
                  <c:v>73.638461432834191</c:v>
                </c:pt>
                <c:pt idx="143">
                  <c:v>73.319710911623403</c:v>
                </c:pt>
                <c:pt idx="144">
                  <c:v>72.996740325520449</c:v>
                </c:pt>
                <c:pt idx="145">
                  <c:v>72.66964805449453</c:v>
                </c:pt>
                <c:pt idx="146">
                  <c:v>72.338533734020004</c:v>
                </c:pt>
                <c:pt idx="147">
                  <c:v>72.003498224726471</c:v>
                </c:pt>
                <c:pt idx="148">
                  <c:v>71.664643581675648</c:v>
                </c:pt>
                <c:pt idx="149">
                  <c:v>71.322073023274328</c:v>
                </c:pt>
                <c:pt idx="150">
                  <c:v>70.975890899833189</c:v>
                </c:pt>
                <c:pt idx="151">
                  <c:v>70.626202661780553</c:v>
                </c:pt>
                <c:pt idx="152">
                  <c:v>70.273114827541235</c:v>
                </c:pt>
                <c:pt idx="153">
                  <c:v>69.916734951089992</c:v>
                </c:pt>
                <c:pt idx="154">
                  <c:v>69.557171589189522</c:v>
                </c:pt>
                <c:pt idx="155">
                  <c:v>69.194534268323025</c:v>
                </c:pt>
                <c:pt idx="156">
                  <c:v>68.82893345133138</c:v>
                </c:pt>
                <c:pt idx="157">
                  <c:v>68.460480503765112</c:v>
                </c:pt>
                <c:pt idx="158">
                  <c:v>68.089287659961315</c:v>
                </c:pt>
                <c:pt idx="159">
                  <c:v>67.715467988856034</c:v>
                </c:pt>
                <c:pt idx="160">
                  <c:v>67.339135359542382</c:v>
                </c:pt>
                <c:pt idx="161">
                  <c:v>66.960404406584857</c:v>
                </c:pt>
                <c:pt idx="162">
                  <c:v>66.579390495100554</c:v>
                </c:pt>
                <c:pt idx="163">
                  <c:v>66.196209685617916</c:v>
                </c:pt>
                <c:pt idx="164">
                  <c:v>65.810978698723446</c:v>
                </c:pt>
                <c:pt idx="165">
                  <c:v>65.42381487950756</c:v>
                </c:pt>
                <c:pt idx="166">
                  <c:v>65.034836161820138</c:v>
                </c:pt>
                <c:pt idx="167">
                  <c:v>64.644161032346716</c:v>
                </c:pt>
                <c:pt idx="168">
                  <c:v>64.251908494516286</c:v>
                </c:pt>
                <c:pt idx="169">
                  <c:v>63.858198032251707</c:v>
                </c:pt>
                <c:pt idx="170">
                  <c:v>63.46314957357373</c:v>
                </c:pt>
                <c:pt idx="171">
                  <c:v>63.066883454069817</c:v>
                </c:pt>
                <c:pt idx="172">
                  <c:v>62.669520380238659</c:v>
                </c:pt>
                <c:pt idx="173">
                  <c:v>62.271181392721886</c:v>
                </c:pt>
                <c:pt idx="174">
                  <c:v>61.871987829433913</c:v>
                </c:pt>
                <c:pt idx="175">
                  <c:v>61.472061288601182</c:v>
                </c:pt>
                <c:pt idx="176">
                  <c:v>61.071523591722197</c:v>
                </c:pt>
                <c:pt idx="177">
                  <c:v>60.670496746459527</c:v>
                </c:pt>
                <c:pt idx="178">
                  <c:v>60.26910290947508</c:v>
                </c:pt>
                <c:pt idx="179">
                  <c:v>59.867464349219993</c:v>
                </c:pt>
                <c:pt idx="180">
                  <c:v>59.46570340869048</c:v>
                </c:pt>
                <c:pt idx="181">
                  <c:v>59.063942468160967</c:v>
                </c:pt>
                <c:pt idx="182">
                  <c:v>58.662303907905873</c:v>
                </c:pt>
                <c:pt idx="183">
                  <c:v>58.26091007092144</c:v>
                </c:pt>
                <c:pt idx="184">
                  <c:v>57.859883225658777</c:v>
                </c:pt>
                <c:pt idx="185">
                  <c:v>57.459345528779792</c:v>
                </c:pt>
                <c:pt idx="186">
                  <c:v>57.059418987947062</c:v>
                </c:pt>
                <c:pt idx="187">
                  <c:v>56.660225424659068</c:v>
                </c:pt>
                <c:pt idx="188">
                  <c:v>56.261886437142309</c:v>
                </c:pt>
                <c:pt idx="189">
                  <c:v>55.86452336331115</c:v>
                </c:pt>
                <c:pt idx="190">
                  <c:v>55.468257243807223</c:v>
                </c:pt>
                <c:pt idx="191">
                  <c:v>55.07320878512926</c:v>
                </c:pt>
                <c:pt idx="192">
                  <c:v>54.679498322864681</c:v>
                </c:pt>
                <c:pt idx="193">
                  <c:v>54.287245785034244</c:v>
                </c:pt>
                <c:pt idx="194">
                  <c:v>53.896570655560829</c:v>
                </c:pt>
                <c:pt idx="195">
                  <c:v>53.507591937873421</c:v>
                </c:pt>
                <c:pt idx="196">
                  <c:v>53.120428118657536</c:v>
                </c:pt>
                <c:pt idx="197">
                  <c:v>52.735197131763059</c:v>
                </c:pt>
                <c:pt idx="198">
                  <c:v>52.352016322280406</c:v>
                </c:pt>
                <c:pt idx="199">
                  <c:v>51.971002410796117</c:v>
                </c:pt>
                <c:pt idx="200">
                  <c:v>51.592271457838585</c:v>
                </c:pt>
                <c:pt idx="201">
                  <c:v>51.215938828524926</c:v>
                </c:pt>
                <c:pt idx="202">
                  <c:v>50.84211915741966</c:v>
                </c:pt>
                <c:pt idx="203">
                  <c:v>50.470926313615863</c:v>
                </c:pt>
                <c:pt idx="204">
                  <c:v>50.102473366049587</c:v>
                </c:pt>
                <c:pt idx="205">
                  <c:v>49.736872549057935</c:v>
                </c:pt>
                <c:pt idx="206">
                  <c:v>49.374235228191445</c:v>
                </c:pt>
                <c:pt idx="207">
                  <c:v>49.014671866290982</c:v>
                </c:pt>
                <c:pt idx="208">
                  <c:v>48.658291989839725</c:v>
                </c:pt>
                <c:pt idx="209">
                  <c:v>48.305204155600414</c:v>
                </c:pt>
                <c:pt idx="210">
                  <c:v>47.955515917547771</c:v>
                </c:pt>
                <c:pt idx="211">
                  <c:v>47.609333794106632</c:v>
                </c:pt>
                <c:pt idx="212">
                  <c:v>47.266763235705319</c:v>
                </c:pt>
                <c:pt idx="213">
                  <c:v>46.927908592654482</c:v>
                </c:pt>
                <c:pt idx="214">
                  <c:v>46.592873083360963</c:v>
                </c:pt>
                <c:pt idx="215">
                  <c:v>46.261758762886444</c:v>
                </c:pt>
                <c:pt idx="216">
                  <c:v>45.934666491860511</c:v>
                </c:pt>
                <c:pt idx="217">
                  <c:v>45.611695905757557</c:v>
                </c:pt>
                <c:pt idx="218">
                  <c:v>45.292945384546783</c:v>
                </c:pt>
                <c:pt idx="219">
                  <c:v>44.978512022724729</c:v>
                </c:pt>
                <c:pt idx="220">
                  <c:v>44.668491599739433</c:v>
                </c:pt>
                <c:pt idx="221">
                  <c:v>44.362978550814944</c:v>
                </c:pt>
                <c:pt idx="222">
                  <c:v>44.062065938185555</c:v>
                </c:pt>
                <c:pt idx="223">
                  <c:v>43.765845422748065</c:v>
                </c:pt>
                <c:pt idx="224">
                  <c:v>43.474407236141026</c:v>
                </c:pt>
                <c:pt idx="225">
                  <c:v>43.187840153259316</c:v>
                </c:pt>
                <c:pt idx="226">
                  <c:v>42.906231465212414</c:v>
                </c:pt>
                <c:pt idx="227">
                  <c:v>42.629666952734709</c:v>
                </c:pt>
                <c:pt idx="228">
                  <c:v>42.358230860055826</c:v>
                </c:pt>
                <c:pt idx="229">
                  <c:v>42.09200586923906</c:v>
                </c:pt>
                <c:pt idx="230">
                  <c:v>41.831073074995601</c:v>
                </c:pt>
                <c:pt idx="231">
                  <c:v>41.575511959982279</c:v>
                </c:pt>
                <c:pt idx="232">
                  <c:v>41.325400370590422</c:v>
                </c:pt>
                <c:pt idx="233">
                  <c:v>41.080814493233035</c:v>
                </c:pt>
                <c:pt idx="234">
                  <c:v>40.841828831137704</c:v>
                </c:pt>
                <c:pt idx="235">
                  <c:v>40.608516181652227</c:v>
                </c:pt>
                <c:pt idx="236">
                  <c:v>40.380947614069783</c:v>
                </c:pt>
                <c:pt idx="237">
                  <c:v>40.159192447980544</c:v>
                </c:pt>
                <c:pt idx="238">
                  <c:v>39.943318232156315</c:v>
                </c:pt>
                <c:pt idx="239">
                  <c:v>39.733390723974466</c:v>
                </c:pt>
                <c:pt idx="240">
                  <c:v>39.529473869387573</c:v>
                </c:pt>
                <c:pt idx="241">
                  <c:v>39.331629783444939</c:v>
                </c:pt>
                <c:pt idx="242">
                  <c:v>39.139918731371708</c:v>
                </c:pt>
                <c:pt idx="243">
                  <c:v>38.954399110211497</c:v>
                </c:pt>
                <c:pt idx="244">
                  <c:v>38.775127431038065</c:v>
                </c:pt>
                <c:pt idx="245">
                  <c:v>38.60215830174154</c:v>
                </c:pt>
                <c:pt idx="246">
                  <c:v>38.435544410394272</c:v>
                </c:pt>
                <c:pt idx="247">
                  <c:v>38.275336509201622</c:v>
                </c:pt>
                <c:pt idx="248">
                  <c:v>38.121583399042251</c:v>
                </c:pt>
                <c:pt idx="249">
                  <c:v>37.974331914602956</c:v>
                </c:pt>
                <c:pt idx="250">
                  <c:v>37.833626910112343</c:v>
                </c:pt>
                <c:pt idx="251">
                  <c:v>37.699511245677826</c:v>
                </c:pt>
                <c:pt idx="252">
                  <c:v>37.572025774230013</c:v>
                </c:pt>
                <c:pt idx="253">
                  <c:v>37.451209329078466</c:v>
                </c:pt>
                <c:pt idx="254">
                  <c:v>37.337098712082756</c:v>
                </c:pt>
                <c:pt idx="255">
                  <c:v>37.22972868244225</c:v>
                </c:pt>
                <c:pt idx="256">
                  <c:v>37.129131946108075</c:v>
                </c:pt>
                <c:pt idx="257">
                  <c:v>37.035339145820643</c:v>
                </c:pt>
                <c:pt idx="258">
                  <c:v>36.948378851775487</c:v>
                </c:pt>
                <c:pt idx="259">
                  <c:v>36.868277552920588</c:v>
                </c:pt>
                <c:pt idx="260">
                  <c:v>36.795059648887538</c:v>
                </c:pt>
                <c:pt idx="261">
                  <c:v>36.728747442559182</c:v>
                </c:pt>
                <c:pt idx="262">
                  <c:v>36.669361133275942</c:v>
                </c:pt>
                <c:pt idx="263">
                  <c:v>36.616918810682932</c:v>
                </c:pt>
                <c:pt idx="264">
                  <c:v>36.571436449219611</c:v>
                </c:pt>
                <c:pt idx="265">
                  <c:v>36.532927903253892</c:v>
                </c:pt>
                <c:pt idx="266">
                  <c:v>36.501404902861921</c:v>
                </c:pt>
                <c:pt idx="267">
                  <c:v>36.47687705025497</c:v>
                </c:pt>
                <c:pt idx="268">
                  <c:v>36.459351816854564</c:v>
                </c:pt>
                <c:pt idx="269">
                  <c:v>36.448834541016559</c:v>
                </c:pt>
                <c:pt idx="270">
                  <c:v>36.445328426405069</c:v>
                </c:pt>
                <c:pt idx="271">
                  <c:v>36.448834541016559</c:v>
                </c:pt>
                <c:pt idx="272">
                  <c:v>36.459351816854564</c:v>
                </c:pt>
                <c:pt idx="273">
                  <c:v>36.47687705025497</c:v>
                </c:pt>
                <c:pt idx="274">
                  <c:v>36.501404902861914</c:v>
                </c:pt>
                <c:pt idx="275">
                  <c:v>36.532927903253892</c:v>
                </c:pt>
                <c:pt idx="276">
                  <c:v>36.571436449219611</c:v>
                </c:pt>
                <c:pt idx="277">
                  <c:v>36.616918810682932</c:v>
                </c:pt>
                <c:pt idx="278">
                  <c:v>36.669361133275942</c:v>
                </c:pt>
                <c:pt idx="279">
                  <c:v>36.728747442559182</c:v>
                </c:pt>
                <c:pt idx="280">
                  <c:v>36.795059648887531</c:v>
                </c:pt>
                <c:pt idx="281">
                  <c:v>36.868277552920581</c:v>
                </c:pt>
                <c:pt idx="282">
                  <c:v>36.948378851775473</c:v>
                </c:pt>
                <c:pt idx="283">
                  <c:v>37.035339145820636</c:v>
                </c:pt>
                <c:pt idx="284">
                  <c:v>37.129131946108075</c:v>
                </c:pt>
                <c:pt idx="285">
                  <c:v>37.22972868244225</c:v>
                </c:pt>
                <c:pt idx="286">
                  <c:v>37.337098712082764</c:v>
                </c:pt>
                <c:pt idx="287">
                  <c:v>37.451209329078466</c:v>
                </c:pt>
                <c:pt idx="288">
                  <c:v>37.572025774230013</c:v>
                </c:pt>
                <c:pt idx="289">
                  <c:v>37.699511245677826</c:v>
                </c:pt>
                <c:pt idx="290">
                  <c:v>37.833626910112343</c:v>
                </c:pt>
                <c:pt idx="291">
                  <c:v>37.974331914602942</c:v>
                </c:pt>
                <c:pt idx="292">
                  <c:v>38.121583399042251</c:v>
                </c:pt>
                <c:pt idx="293">
                  <c:v>38.275336509201622</c:v>
                </c:pt>
                <c:pt idx="294">
                  <c:v>38.435544410394279</c:v>
                </c:pt>
                <c:pt idx="295">
                  <c:v>38.602158301741525</c:v>
                </c:pt>
                <c:pt idx="296">
                  <c:v>38.775127431038058</c:v>
                </c:pt>
                <c:pt idx="297">
                  <c:v>38.954399110211497</c:v>
                </c:pt>
                <c:pt idx="298">
                  <c:v>39.139918731371708</c:v>
                </c:pt>
                <c:pt idx="299">
                  <c:v>39.331629783444939</c:v>
                </c:pt>
                <c:pt idx="300">
                  <c:v>39.529473869387573</c:v>
                </c:pt>
                <c:pt idx="301">
                  <c:v>39.733390723974459</c:v>
                </c:pt>
                <c:pt idx="302">
                  <c:v>39.943318232156315</c:v>
                </c:pt>
                <c:pt idx="303">
                  <c:v>40.159192447980537</c:v>
                </c:pt>
                <c:pt idx="304">
                  <c:v>40.380947614069768</c:v>
                </c:pt>
                <c:pt idx="305">
                  <c:v>40.60851618165222</c:v>
                </c:pt>
                <c:pt idx="306">
                  <c:v>40.841828831137704</c:v>
                </c:pt>
                <c:pt idx="307">
                  <c:v>41.080814493233028</c:v>
                </c:pt>
                <c:pt idx="308">
                  <c:v>41.32540037059043</c:v>
                </c:pt>
                <c:pt idx="309">
                  <c:v>41.575511959982286</c:v>
                </c:pt>
                <c:pt idx="310">
                  <c:v>41.831073074995601</c:v>
                </c:pt>
                <c:pt idx="311">
                  <c:v>42.092005869239046</c:v>
                </c:pt>
                <c:pt idx="312">
                  <c:v>42.358230860055812</c:v>
                </c:pt>
                <c:pt idx="313">
                  <c:v>42.629666952734688</c:v>
                </c:pt>
                <c:pt idx="314">
                  <c:v>42.9062314652124</c:v>
                </c:pt>
                <c:pt idx="315">
                  <c:v>43.187840153259316</c:v>
                </c:pt>
                <c:pt idx="316">
                  <c:v>43.474407236141019</c:v>
                </c:pt>
                <c:pt idx="317">
                  <c:v>43.765845422748072</c:v>
                </c:pt>
                <c:pt idx="318">
                  <c:v>44.062065938185555</c:v>
                </c:pt>
                <c:pt idx="319">
                  <c:v>44.362978550814944</c:v>
                </c:pt>
                <c:pt idx="320">
                  <c:v>44.668491599739426</c:v>
                </c:pt>
                <c:pt idx="321">
                  <c:v>44.978512022724722</c:v>
                </c:pt>
                <c:pt idx="322">
                  <c:v>45.292945384546755</c:v>
                </c:pt>
                <c:pt idx="323">
                  <c:v>45.611695905757557</c:v>
                </c:pt>
                <c:pt idx="324">
                  <c:v>45.934666491860511</c:v>
                </c:pt>
                <c:pt idx="325">
                  <c:v>46.26175876288643</c:v>
                </c:pt>
                <c:pt idx="326">
                  <c:v>46.592873083360949</c:v>
                </c:pt>
                <c:pt idx="327">
                  <c:v>46.927908592654489</c:v>
                </c:pt>
                <c:pt idx="328">
                  <c:v>47.266763235705298</c:v>
                </c:pt>
                <c:pt idx="329">
                  <c:v>47.609333794106618</c:v>
                </c:pt>
                <c:pt idx="330">
                  <c:v>47.955515917547764</c:v>
                </c:pt>
                <c:pt idx="331">
                  <c:v>48.305204155600414</c:v>
                </c:pt>
                <c:pt idx="332">
                  <c:v>48.658291989839725</c:v>
                </c:pt>
                <c:pt idx="333">
                  <c:v>49.014671866290961</c:v>
                </c:pt>
                <c:pt idx="334">
                  <c:v>49.374235228191445</c:v>
                </c:pt>
                <c:pt idx="335">
                  <c:v>49.736872549057921</c:v>
                </c:pt>
                <c:pt idx="336">
                  <c:v>50.10247336604958</c:v>
                </c:pt>
                <c:pt idx="337">
                  <c:v>50.470926313615834</c:v>
                </c:pt>
                <c:pt idx="338">
                  <c:v>50.842119157419646</c:v>
                </c:pt>
                <c:pt idx="339">
                  <c:v>51.215938828524919</c:v>
                </c:pt>
                <c:pt idx="340">
                  <c:v>51.592271457838585</c:v>
                </c:pt>
                <c:pt idx="341">
                  <c:v>51.971002410796096</c:v>
                </c:pt>
                <c:pt idx="342">
                  <c:v>52.352016322280406</c:v>
                </c:pt>
                <c:pt idx="343">
                  <c:v>52.735197131763066</c:v>
                </c:pt>
                <c:pt idx="344">
                  <c:v>53.120428118657514</c:v>
                </c:pt>
                <c:pt idx="345">
                  <c:v>53.507591937873414</c:v>
                </c:pt>
                <c:pt idx="346">
                  <c:v>53.896570655560822</c:v>
                </c:pt>
                <c:pt idx="347">
                  <c:v>54.287245785034237</c:v>
                </c:pt>
                <c:pt idx="348">
                  <c:v>54.67949832286466</c:v>
                </c:pt>
                <c:pt idx="349">
                  <c:v>55.07320878512926</c:v>
                </c:pt>
                <c:pt idx="350">
                  <c:v>55.468257243807201</c:v>
                </c:pt>
                <c:pt idx="351">
                  <c:v>55.864523363311143</c:v>
                </c:pt>
                <c:pt idx="352">
                  <c:v>56.261886437142294</c:v>
                </c:pt>
                <c:pt idx="353">
                  <c:v>56.66022542465906</c:v>
                </c:pt>
                <c:pt idx="354">
                  <c:v>57.059418987947055</c:v>
                </c:pt>
                <c:pt idx="355">
                  <c:v>57.459345528779785</c:v>
                </c:pt>
                <c:pt idx="356">
                  <c:v>57.859883225658784</c:v>
                </c:pt>
                <c:pt idx="357">
                  <c:v>58.260910070921419</c:v>
                </c:pt>
                <c:pt idx="358">
                  <c:v>58.66230390790588</c:v>
                </c:pt>
                <c:pt idx="359">
                  <c:v>59.063942468160938</c:v>
                </c:pt>
                <c:pt idx="360">
                  <c:v>59.465703408690473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86C-4FC4-89C7-9851AA99A26D}"/>
            </c:ext>
          </c:extLst>
        </c:ser>
        <c:ser>
          <c:idx val="8"/>
          <c:order val="8"/>
          <c:tx>
            <c:v>Flow 2 for moved CZ</c:v>
          </c:tx>
          <c:spPr>
            <a:ln w="22225">
              <a:solidFill>
                <a:schemeClr val="accent2">
                  <a:lumMod val="60000"/>
                  <a:lumOff val="40000"/>
                </a:schemeClr>
              </a:solidFill>
              <a:headEnd type="stealth" w="lg" len="lg"/>
              <a:tailEnd type="oval" w="lg" len="lg"/>
            </a:ln>
          </c:spPr>
          <c:marker>
            <c:symbol val="dash"/>
            <c:size val="2"/>
            <c:spPr>
              <a:solidFill>
                <a:schemeClr val="accent2">
                  <a:lumMod val="60000"/>
                  <a:lumOff val="40000"/>
                </a:schemeClr>
              </a:solidFill>
              <a:ln w="0">
                <a:solidFill>
                  <a:schemeClr val="accent2">
                    <a:lumMod val="60000"/>
                    <a:lumOff val="40000"/>
                    <a:alpha val="0"/>
                  </a:schemeClr>
                </a:solidFill>
              </a:ln>
            </c:spPr>
          </c:marker>
          <c:xVal>
            <c:numRef>
              <c:f>'θ ϵ (90,180)'!$AW$26:$AW$386</c:f>
              <c:numCache>
                <c:formatCode>General</c:formatCode>
                <c:ptCount val="361"/>
                <c:pt idx="0">
                  <c:v>-13.89542765196785</c:v>
                </c:pt>
                <c:pt idx="1">
                  <c:v>-14.89542765196785</c:v>
                </c:pt>
                <c:pt idx="2">
                  <c:v>-15.89542765196785</c:v>
                </c:pt>
                <c:pt idx="3">
                  <c:v>-16.89542765196785</c:v>
                </c:pt>
                <c:pt idx="4">
                  <c:v>-17.89542765196785</c:v>
                </c:pt>
                <c:pt idx="5">
                  <c:v>-18.89542765196785</c:v>
                </c:pt>
                <c:pt idx="6">
                  <c:v>-19.89542765196785</c:v>
                </c:pt>
                <c:pt idx="7">
                  <c:v>-20.89542765196785</c:v>
                </c:pt>
                <c:pt idx="8">
                  <c:v>-21.89542765196785</c:v>
                </c:pt>
                <c:pt idx="9">
                  <c:v>-22.89542765196785</c:v>
                </c:pt>
                <c:pt idx="10">
                  <c:v>-23.89542765196785</c:v>
                </c:pt>
                <c:pt idx="11">
                  <c:v>-24.89542765196785</c:v>
                </c:pt>
                <c:pt idx="12">
                  <c:v>-25.89542765196785</c:v>
                </c:pt>
                <c:pt idx="13">
                  <c:v>-26.89542765196785</c:v>
                </c:pt>
                <c:pt idx="14">
                  <c:v>-27.89542765196785</c:v>
                </c:pt>
                <c:pt idx="15">
                  <c:v>-28.89542765196785</c:v>
                </c:pt>
                <c:pt idx="16">
                  <c:v>-29.89542765196785</c:v>
                </c:pt>
                <c:pt idx="17">
                  <c:v>-30.89542765196785</c:v>
                </c:pt>
                <c:pt idx="18">
                  <c:v>-31.89542765196785</c:v>
                </c:pt>
                <c:pt idx="19">
                  <c:v>-32.89542765196785</c:v>
                </c:pt>
                <c:pt idx="20">
                  <c:v>-33.89542765196785</c:v>
                </c:pt>
                <c:pt idx="21">
                  <c:v>-34.89542765196785</c:v>
                </c:pt>
                <c:pt idx="22">
                  <c:v>-35.89542765196785</c:v>
                </c:pt>
                <c:pt idx="23">
                  <c:v>-36.89542765196785</c:v>
                </c:pt>
                <c:pt idx="24">
                  <c:v>-37.89542765196785</c:v>
                </c:pt>
                <c:pt idx="25">
                  <c:v>-38.89542765196785</c:v>
                </c:pt>
                <c:pt idx="26">
                  <c:v>-39.89542765196785</c:v>
                </c:pt>
                <c:pt idx="27">
                  <c:v>-40.89542765196785</c:v>
                </c:pt>
                <c:pt idx="28">
                  <c:v>-41.89542765196785</c:v>
                </c:pt>
                <c:pt idx="29">
                  <c:v>-42.89542765196785</c:v>
                </c:pt>
                <c:pt idx="30">
                  <c:v>-43.89542765196785</c:v>
                </c:pt>
                <c:pt idx="31">
                  <c:v>-44.89542765196785</c:v>
                </c:pt>
                <c:pt idx="32">
                  <c:v>-45.89542765196785</c:v>
                </c:pt>
                <c:pt idx="33">
                  <c:v>-46.89542765196785</c:v>
                </c:pt>
                <c:pt idx="34">
                  <c:v>-47.89542765196785</c:v>
                </c:pt>
                <c:pt idx="35">
                  <c:v>-48.89542765196785</c:v>
                </c:pt>
                <c:pt idx="36">
                  <c:v>-49.89542765196785</c:v>
                </c:pt>
                <c:pt idx="37">
                  <c:v>-50.89542765196785</c:v>
                </c:pt>
                <c:pt idx="38">
                  <c:v>-51.89542765196785</c:v>
                </c:pt>
                <c:pt idx="39">
                  <c:v>-52.89542765196785</c:v>
                </c:pt>
                <c:pt idx="40">
                  <c:v>-53.89542765196785</c:v>
                </c:pt>
                <c:pt idx="41">
                  <c:v>-54.89542765196785</c:v>
                </c:pt>
                <c:pt idx="42">
                  <c:v>-55.89542765196785</c:v>
                </c:pt>
                <c:pt idx="43">
                  <c:v>-56.89542765196785</c:v>
                </c:pt>
                <c:pt idx="44">
                  <c:v>-57.89542765196785</c:v>
                </c:pt>
                <c:pt idx="45">
                  <c:v>-58.89542765196785</c:v>
                </c:pt>
                <c:pt idx="46">
                  <c:v>-59.89542765196785</c:v>
                </c:pt>
                <c:pt idx="47">
                  <c:v>-60.89542765196785</c:v>
                </c:pt>
                <c:pt idx="48">
                  <c:v>-61.89542765196785</c:v>
                </c:pt>
                <c:pt idx="49">
                  <c:v>-62.89542765196785</c:v>
                </c:pt>
                <c:pt idx="50">
                  <c:v>-63.89542765196785</c:v>
                </c:pt>
                <c:pt idx="51">
                  <c:v>-64.89542765196785</c:v>
                </c:pt>
                <c:pt idx="52">
                  <c:v>-65.89542765196785</c:v>
                </c:pt>
                <c:pt idx="53">
                  <c:v>-66.89542765196785</c:v>
                </c:pt>
                <c:pt idx="54">
                  <c:v>-67.89542765196785</c:v>
                </c:pt>
                <c:pt idx="55">
                  <c:v>-68.89542765196785</c:v>
                </c:pt>
                <c:pt idx="56">
                  <c:v>-69.89542765196785</c:v>
                </c:pt>
                <c:pt idx="57">
                  <c:v>-70.89542765196785</c:v>
                </c:pt>
                <c:pt idx="58">
                  <c:v>-71.89542765196785</c:v>
                </c:pt>
                <c:pt idx="59">
                  <c:v>-72.89542765196785</c:v>
                </c:pt>
                <c:pt idx="60">
                  <c:v>-73.89542765196785</c:v>
                </c:pt>
                <c:pt idx="61">
                  <c:v>-74.89542765196785</c:v>
                </c:pt>
                <c:pt idx="62">
                  <c:v>-75.89542765196785</c:v>
                </c:pt>
                <c:pt idx="63">
                  <c:v>-76.89542765196785</c:v>
                </c:pt>
                <c:pt idx="64">
                  <c:v>-77.89542765196785</c:v>
                </c:pt>
                <c:pt idx="65">
                  <c:v>-78.89542765196785</c:v>
                </c:pt>
                <c:pt idx="66">
                  <c:v>-79.89542765196785</c:v>
                </c:pt>
                <c:pt idx="67">
                  <c:v>-80.89542765196785</c:v>
                </c:pt>
                <c:pt idx="68">
                  <c:v>-81.89542765196785</c:v>
                </c:pt>
                <c:pt idx="69">
                  <c:v>-82.89542765196785</c:v>
                </c:pt>
                <c:pt idx="70">
                  <c:v>-83.89542765196785</c:v>
                </c:pt>
                <c:pt idx="71">
                  <c:v>-84.89542765196785</c:v>
                </c:pt>
                <c:pt idx="72">
                  <c:v>-85.89542765196785</c:v>
                </c:pt>
                <c:pt idx="73">
                  <c:v>-86.89542765196785</c:v>
                </c:pt>
                <c:pt idx="74">
                  <c:v>-87.89542765196785</c:v>
                </c:pt>
                <c:pt idx="75">
                  <c:v>-88.89542765196785</c:v>
                </c:pt>
                <c:pt idx="76">
                  <c:v>-89.89542765196785</c:v>
                </c:pt>
                <c:pt idx="77">
                  <c:v>-90.89542765196785</c:v>
                </c:pt>
                <c:pt idx="78">
                  <c:v>-91.89542765196785</c:v>
                </c:pt>
                <c:pt idx="79">
                  <c:v>-92.89542765196785</c:v>
                </c:pt>
                <c:pt idx="80">
                  <c:v>-93.89542765196785</c:v>
                </c:pt>
                <c:pt idx="81">
                  <c:v>-94.89542765196785</c:v>
                </c:pt>
                <c:pt idx="82">
                  <c:v>-95.89542765196785</c:v>
                </c:pt>
                <c:pt idx="83">
                  <c:v>-96.89542765196785</c:v>
                </c:pt>
                <c:pt idx="84">
                  <c:v>-97.89542765196785</c:v>
                </c:pt>
                <c:pt idx="85">
                  <c:v>-98.89542765196785</c:v>
                </c:pt>
                <c:pt idx="86">
                  <c:v>-99.89542765196785</c:v>
                </c:pt>
                <c:pt idx="87">
                  <c:v>-100.89542765196785</c:v>
                </c:pt>
                <c:pt idx="88">
                  <c:v>-101.89542765196785</c:v>
                </c:pt>
                <c:pt idx="89">
                  <c:v>-102.89542765196785</c:v>
                </c:pt>
                <c:pt idx="90">
                  <c:v>-103.89542765196785</c:v>
                </c:pt>
                <c:pt idx="91">
                  <c:v>-104.89542765196785</c:v>
                </c:pt>
                <c:pt idx="92">
                  <c:v>-105.89542765196785</c:v>
                </c:pt>
                <c:pt idx="93">
                  <c:v>-106.89542765196785</c:v>
                </c:pt>
                <c:pt idx="94">
                  <c:v>-107.89542765196785</c:v>
                </c:pt>
                <c:pt idx="95">
                  <c:v>-108.89542765196785</c:v>
                </c:pt>
                <c:pt idx="96">
                  <c:v>-109.89542765196785</c:v>
                </c:pt>
                <c:pt idx="97">
                  <c:v>-110.89542765196785</c:v>
                </c:pt>
                <c:pt idx="98">
                  <c:v>-111.89542765196785</c:v>
                </c:pt>
                <c:pt idx="99">
                  <c:v>-112.89542765196785</c:v>
                </c:pt>
                <c:pt idx="100">
                  <c:v>-113.89542765196785</c:v>
                </c:pt>
                <c:pt idx="101">
                  <c:v>-114.89542765196785</c:v>
                </c:pt>
                <c:pt idx="102">
                  <c:v>-115.89542765196785</c:v>
                </c:pt>
                <c:pt idx="103">
                  <c:v>-116.89542765196785</c:v>
                </c:pt>
                <c:pt idx="104">
                  <c:v>-117.89542765196785</c:v>
                </c:pt>
                <c:pt idx="105">
                  <c:v>-118.89542765196785</c:v>
                </c:pt>
                <c:pt idx="106">
                  <c:v>-119.89542765196785</c:v>
                </c:pt>
                <c:pt idx="107">
                  <c:v>-120.89542765196785</c:v>
                </c:pt>
                <c:pt idx="108">
                  <c:v>-121.89542765196785</c:v>
                </c:pt>
                <c:pt idx="109">
                  <c:v>-122.89542765196785</c:v>
                </c:pt>
                <c:pt idx="110">
                  <c:v>-123.89542765196785</c:v>
                </c:pt>
                <c:pt idx="111">
                  <c:v>-124.89542765196785</c:v>
                </c:pt>
                <c:pt idx="112">
                  <c:v>-125.89542765196785</c:v>
                </c:pt>
                <c:pt idx="113">
                  <c:v>-126.89542765196785</c:v>
                </c:pt>
                <c:pt idx="114">
                  <c:v>-127.89542765196785</c:v>
                </c:pt>
                <c:pt idx="115">
                  <c:v>-128.89542765196785</c:v>
                </c:pt>
                <c:pt idx="116">
                  <c:v>-129.89542765196785</c:v>
                </c:pt>
                <c:pt idx="117">
                  <c:v>-130.89542765196785</c:v>
                </c:pt>
                <c:pt idx="118">
                  <c:v>-131.89542765196785</c:v>
                </c:pt>
                <c:pt idx="119">
                  <c:v>-132.89542765196785</c:v>
                </c:pt>
                <c:pt idx="120">
                  <c:v>-133.89542765196785</c:v>
                </c:pt>
                <c:pt idx="121">
                  <c:v>-134.89542765196785</c:v>
                </c:pt>
                <c:pt idx="122">
                  <c:v>-135.89542765196785</c:v>
                </c:pt>
                <c:pt idx="123">
                  <c:v>-136.89542765196785</c:v>
                </c:pt>
                <c:pt idx="124">
                  <c:v>-137.89542765196785</c:v>
                </c:pt>
                <c:pt idx="125">
                  <c:v>-138.89542765196785</c:v>
                </c:pt>
                <c:pt idx="126">
                  <c:v>-139.89542765196785</c:v>
                </c:pt>
                <c:pt idx="127">
                  <c:v>-140.89542765196785</c:v>
                </c:pt>
                <c:pt idx="128">
                  <c:v>-141.89542765196785</c:v>
                </c:pt>
                <c:pt idx="129">
                  <c:v>-142.89542765196785</c:v>
                </c:pt>
                <c:pt idx="130">
                  <c:v>-143.89542765196785</c:v>
                </c:pt>
                <c:pt idx="131">
                  <c:v>-144.89542765196785</c:v>
                </c:pt>
                <c:pt idx="132">
                  <c:v>-145.89542765196785</c:v>
                </c:pt>
                <c:pt idx="133">
                  <c:v>-146.89542765196785</c:v>
                </c:pt>
                <c:pt idx="134">
                  <c:v>-147.89542765196785</c:v>
                </c:pt>
                <c:pt idx="135">
                  <c:v>-148.89542765196785</c:v>
                </c:pt>
                <c:pt idx="136">
                  <c:v>-149.89542765196785</c:v>
                </c:pt>
                <c:pt idx="137">
                  <c:v>-150.89542765196785</c:v>
                </c:pt>
                <c:pt idx="138">
                  <c:v>-151.89542765196785</c:v>
                </c:pt>
                <c:pt idx="139">
                  <c:v>-152.89542765196785</c:v>
                </c:pt>
                <c:pt idx="140">
                  <c:v>-153.89542765196785</c:v>
                </c:pt>
                <c:pt idx="141">
                  <c:v>-154.89542765196785</c:v>
                </c:pt>
                <c:pt idx="142">
                  <c:v>-155.89542765196785</c:v>
                </c:pt>
                <c:pt idx="143">
                  <c:v>-156.89542765196785</c:v>
                </c:pt>
                <c:pt idx="144">
                  <c:v>-157.89542765196785</c:v>
                </c:pt>
                <c:pt idx="145">
                  <c:v>-158.89542765196785</c:v>
                </c:pt>
                <c:pt idx="146">
                  <c:v>-159.89542765196785</c:v>
                </c:pt>
                <c:pt idx="147">
                  <c:v>-160.89542765196785</c:v>
                </c:pt>
                <c:pt idx="148">
                  <c:v>-161.89542765196785</c:v>
                </c:pt>
                <c:pt idx="149">
                  <c:v>-162.89542765196785</c:v>
                </c:pt>
                <c:pt idx="150">
                  <c:v>-163.89542765196785</c:v>
                </c:pt>
                <c:pt idx="151">
                  <c:v>-164.89542765196785</c:v>
                </c:pt>
                <c:pt idx="152">
                  <c:v>-165.89542765196785</c:v>
                </c:pt>
                <c:pt idx="153">
                  <c:v>-166.89542765196785</c:v>
                </c:pt>
                <c:pt idx="154">
                  <c:v>-167.89542765196785</c:v>
                </c:pt>
                <c:pt idx="155">
                  <c:v>-168.89542765196785</c:v>
                </c:pt>
                <c:pt idx="156">
                  <c:v>-169.89542765196785</c:v>
                </c:pt>
                <c:pt idx="157">
                  <c:v>-170.89542765196785</c:v>
                </c:pt>
                <c:pt idx="158">
                  <c:v>-171.89542765196785</c:v>
                </c:pt>
                <c:pt idx="159">
                  <c:v>-172.89542765196785</c:v>
                </c:pt>
                <c:pt idx="160">
                  <c:v>-173.89542765196785</c:v>
                </c:pt>
                <c:pt idx="161">
                  <c:v>-174.89542765196785</c:v>
                </c:pt>
                <c:pt idx="162">
                  <c:v>-175.89542765196785</c:v>
                </c:pt>
                <c:pt idx="163">
                  <c:v>-176.89542765196785</c:v>
                </c:pt>
                <c:pt idx="164">
                  <c:v>-177.89542765196785</c:v>
                </c:pt>
                <c:pt idx="165">
                  <c:v>-178.89542765196785</c:v>
                </c:pt>
                <c:pt idx="166">
                  <c:v>-179.89542765196785</c:v>
                </c:pt>
                <c:pt idx="167">
                  <c:v>-180.89542765196785</c:v>
                </c:pt>
                <c:pt idx="168">
                  <c:v>-181.89542765196785</c:v>
                </c:pt>
                <c:pt idx="169">
                  <c:v>-182.89542765196785</c:v>
                </c:pt>
                <c:pt idx="170">
                  <c:v>-183.89542765196785</c:v>
                </c:pt>
                <c:pt idx="171">
                  <c:v>-184.89542765196785</c:v>
                </c:pt>
                <c:pt idx="172">
                  <c:v>-185.89542765196785</c:v>
                </c:pt>
                <c:pt idx="173">
                  <c:v>-186.89542765196785</c:v>
                </c:pt>
                <c:pt idx="174">
                  <c:v>-187.89542765196785</c:v>
                </c:pt>
                <c:pt idx="175">
                  <c:v>-188.89542765196785</c:v>
                </c:pt>
                <c:pt idx="176">
                  <c:v>-189.89542765196785</c:v>
                </c:pt>
                <c:pt idx="177">
                  <c:v>-190.89542765196785</c:v>
                </c:pt>
                <c:pt idx="178">
                  <c:v>-191.89542765196785</c:v>
                </c:pt>
                <c:pt idx="179">
                  <c:v>-192.89542765196785</c:v>
                </c:pt>
                <c:pt idx="180">
                  <c:v>-193.89542765196785</c:v>
                </c:pt>
                <c:pt idx="181">
                  <c:v>-194.89542765196785</c:v>
                </c:pt>
                <c:pt idx="182">
                  <c:v>-195.89542765196785</c:v>
                </c:pt>
                <c:pt idx="183">
                  <c:v>-196.89542765196785</c:v>
                </c:pt>
                <c:pt idx="184">
                  <c:v>-197.89542765196785</c:v>
                </c:pt>
                <c:pt idx="185">
                  <c:v>-198.89542765196785</c:v>
                </c:pt>
                <c:pt idx="186">
                  <c:v>-199.89542765196785</c:v>
                </c:pt>
                <c:pt idx="187">
                  <c:v>-200.89542765196785</c:v>
                </c:pt>
                <c:pt idx="188">
                  <c:v>-201.89542765196785</c:v>
                </c:pt>
                <c:pt idx="189">
                  <c:v>-202.89542765196785</c:v>
                </c:pt>
                <c:pt idx="190">
                  <c:v>-203.89542765196785</c:v>
                </c:pt>
                <c:pt idx="191">
                  <c:v>-204.89542765196785</c:v>
                </c:pt>
                <c:pt idx="192">
                  <c:v>-205.89542765196785</c:v>
                </c:pt>
                <c:pt idx="193">
                  <c:v>-206.89542765196785</c:v>
                </c:pt>
                <c:pt idx="194">
                  <c:v>-207.89542765196785</c:v>
                </c:pt>
                <c:pt idx="195">
                  <c:v>-208.89542765196785</c:v>
                </c:pt>
                <c:pt idx="196">
                  <c:v>-209.89542765196785</c:v>
                </c:pt>
                <c:pt idx="197">
                  <c:v>-210.89542765196785</c:v>
                </c:pt>
                <c:pt idx="198">
                  <c:v>-211.89542765196785</c:v>
                </c:pt>
                <c:pt idx="199">
                  <c:v>-212.89542765196785</c:v>
                </c:pt>
                <c:pt idx="200">
                  <c:v>-213.89542765196785</c:v>
                </c:pt>
                <c:pt idx="201">
                  <c:v>-214.89542765196785</c:v>
                </c:pt>
                <c:pt idx="202">
                  <c:v>-215.89542765196785</c:v>
                </c:pt>
                <c:pt idx="203">
                  <c:v>-216.89542765196785</c:v>
                </c:pt>
                <c:pt idx="204">
                  <c:v>-217.89542765196785</c:v>
                </c:pt>
                <c:pt idx="205">
                  <c:v>-218.89542765196785</c:v>
                </c:pt>
                <c:pt idx="206">
                  <c:v>-219.89542765196785</c:v>
                </c:pt>
                <c:pt idx="207">
                  <c:v>-220.89542765196785</c:v>
                </c:pt>
                <c:pt idx="208">
                  <c:v>-221.89542765196785</c:v>
                </c:pt>
                <c:pt idx="209">
                  <c:v>-222.89542765196785</c:v>
                </c:pt>
                <c:pt idx="210">
                  <c:v>-223.89542765196785</c:v>
                </c:pt>
                <c:pt idx="211">
                  <c:v>-224.89542765196785</c:v>
                </c:pt>
                <c:pt idx="212">
                  <c:v>-225.89542765196785</c:v>
                </c:pt>
                <c:pt idx="213">
                  <c:v>-226.89542765196785</c:v>
                </c:pt>
                <c:pt idx="214">
                  <c:v>-227.89542765196785</c:v>
                </c:pt>
                <c:pt idx="215">
                  <c:v>-228.89542765196785</c:v>
                </c:pt>
                <c:pt idx="216">
                  <c:v>-229.89542765196785</c:v>
                </c:pt>
                <c:pt idx="217">
                  <c:v>-230.89542765196785</c:v>
                </c:pt>
                <c:pt idx="218">
                  <c:v>-231.89542765196785</c:v>
                </c:pt>
                <c:pt idx="219">
                  <c:v>-232.89542765196785</c:v>
                </c:pt>
                <c:pt idx="220">
                  <c:v>-233.89542765196785</c:v>
                </c:pt>
                <c:pt idx="221">
                  <c:v>-234.89542765196785</c:v>
                </c:pt>
                <c:pt idx="222">
                  <c:v>-235.89542765196785</c:v>
                </c:pt>
                <c:pt idx="223">
                  <c:v>-236.89542765196785</c:v>
                </c:pt>
                <c:pt idx="224">
                  <c:v>-237.89542765196785</c:v>
                </c:pt>
                <c:pt idx="225">
                  <c:v>-238.89542765196785</c:v>
                </c:pt>
                <c:pt idx="226">
                  <c:v>-239.89542765196785</c:v>
                </c:pt>
                <c:pt idx="227">
                  <c:v>-240.89542765196785</c:v>
                </c:pt>
                <c:pt idx="228">
                  <c:v>-241.89542765196785</c:v>
                </c:pt>
                <c:pt idx="229">
                  <c:v>-242.89542765196785</c:v>
                </c:pt>
                <c:pt idx="230">
                  <c:v>-243.89542765196785</c:v>
                </c:pt>
                <c:pt idx="231">
                  <c:v>-244.89542765196785</c:v>
                </c:pt>
                <c:pt idx="232">
                  <c:v>-245.89542765196785</c:v>
                </c:pt>
                <c:pt idx="233">
                  <c:v>-246.89542765196785</c:v>
                </c:pt>
                <c:pt idx="234">
                  <c:v>-247.89542765196785</c:v>
                </c:pt>
                <c:pt idx="235">
                  <c:v>-248.89542765196785</c:v>
                </c:pt>
                <c:pt idx="236">
                  <c:v>-249.89542765196785</c:v>
                </c:pt>
                <c:pt idx="237">
                  <c:v>-250.89542765196785</c:v>
                </c:pt>
                <c:pt idx="238">
                  <c:v>-251.89542765196785</c:v>
                </c:pt>
                <c:pt idx="239">
                  <c:v>-252.89542765196785</c:v>
                </c:pt>
                <c:pt idx="240">
                  <c:v>-253.89542765196785</c:v>
                </c:pt>
                <c:pt idx="241">
                  <c:v>-254.89542765196785</c:v>
                </c:pt>
                <c:pt idx="242">
                  <c:v>-255.89542765196785</c:v>
                </c:pt>
                <c:pt idx="243">
                  <c:v>-256.89542765196785</c:v>
                </c:pt>
                <c:pt idx="244">
                  <c:v>-257.89542765196785</c:v>
                </c:pt>
                <c:pt idx="245">
                  <c:v>-258.89542765196785</c:v>
                </c:pt>
                <c:pt idx="246">
                  <c:v>-259.89542765196785</c:v>
                </c:pt>
                <c:pt idx="247">
                  <c:v>-260.89542765196785</c:v>
                </c:pt>
                <c:pt idx="248">
                  <c:v>-261.89542765196785</c:v>
                </c:pt>
                <c:pt idx="249">
                  <c:v>-262.89542765196785</c:v>
                </c:pt>
                <c:pt idx="250">
                  <c:v>-263.89542765196785</c:v>
                </c:pt>
                <c:pt idx="251">
                  <c:v>-264.89542765196785</c:v>
                </c:pt>
                <c:pt idx="252">
                  <c:v>-265.89542765196785</c:v>
                </c:pt>
                <c:pt idx="253">
                  <c:v>-266.89542765196785</c:v>
                </c:pt>
                <c:pt idx="254">
                  <c:v>-267.89542765196785</c:v>
                </c:pt>
                <c:pt idx="255">
                  <c:v>-268.89542765196785</c:v>
                </c:pt>
                <c:pt idx="256">
                  <c:v>-269.89542765196785</c:v>
                </c:pt>
                <c:pt idx="257">
                  <c:v>-270.89542765196785</c:v>
                </c:pt>
                <c:pt idx="258">
                  <c:v>-271.89542765196785</c:v>
                </c:pt>
                <c:pt idx="259">
                  <c:v>-272.89542765196785</c:v>
                </c:pt>
                <c:pt idx="260">
                  <c:v>-273.89542765196785</c:v>
                </c:pt>
                <c:pt idx="261">
                  <c:v>-274.89542765196785</c:v>
                </c:pt>
                <c:pt idx="262">
                  <c:v>-275.89542765196785</c:v>
                </c:pt>
                <c:pt idx="263">
                  <c:v>-276.89542765196785</c:v>
                </c:pt>
                <c:pt idx="264">
                  <c:v>-277.89542765196785</c:v>
                </c:pt>
                <c:pt idx="265">
                  <c:v>-278.89542765196785</c:v>
                </c:pt>
                <c:pt idx="266">
                  <c:v>-279.89542765196785</c:v>
                </c:pt>
                <c:pt idx="267">
                  <c:v>-280.89542765196785</c:v>
                </c:pt>
                <c:pt idx="268">
                  <c:v>-281.89542765196785</c:v>
                </c:pt>
                <c:pt idx="269">
                  <c:v>-282.89542765196785</c:v>
                </c:pt>
                <c:pt idx="270">
                  <c:v>-283.89542765196785</c:v>
                </c:pt>
                <c:pt idx="271">
                  <c:v>-284.89542765196785</c:v>
                </c:pt>
                <c:pt idx="272">
                  <c:v>-285.89542765196785</c:v>
                </c:pt>
                <c:pt idx="273">
                  <c:v>-286.89542765196785</c:v>
                </c:pt>
                <c:pt idx="274">
                  <c:v>-287.89542765196785</c:v>
                </c:pt>
                <c:pt idx="275">
                  <c:v>-288.89542765196785</c:v>
                </c:pt>
                <c:pt idx="276">
                  <c:v>-289.89542765196785</c:v>
                </c:pt>
                <c:pt idx="277">
                  <c:v>-290.89542765196785</c:v>
                </c:pt>
                <c:pt idx="278">
                  <c:v>-291.89542765196785</c:v>
                </c:pt>
                <c:pt idx="279">
                  <c:v>-292.89542765196785</c:v>
                </c:pt>
                <c:pt idx="280">
                  <c:v>-293.89542765196785</c:v>
                </c:pt>
                <c:pt idx="281">
                  <c:v>-294.89542765196785</c:v>
                </c:pt>
                <c:pt idx="282">
                  <c:v>-295.89542765196785</c:v>
                </c:pt>
                <c:pt idx="283">
                  <c:v>-296.89542765196785</c:v>
                </c:pt>
                <c:pt idx="284">
                  <c:v>-297.89542765196785</c:v>
                </c:pt>
                <c:pt idx="285">
                  <c:v>-298.89542765196785</c:v>
                </c:pt>
                <c:pt idx="286">
                  <c:v>-299.89542765196785</c:v>
                </c:pt>
                <c:pt idx="287">
                  <c:v>-300.89542765196785</c:v>
                </c:pt>
                <c:pt idx="288">
                  <c:v>-301.89542765196785</c:v>
                </c:pt>
                <c:pt idx="289">
                  <c:v>-302.89542765196785</c:v>
                </c:pt>
                <c:pt idx="290">
                  <c:v>-303.89542765196785</c:v>
                </c:pt>
                <c:pt idx="291">
                  <c:v>-304.89542765196785</c:v>
                </c:pt>
                <c:pt idx="292">
                  <c:v>-305.89542765196785</c:v>
                </c:pt>
                <c:pt idx="293">
                  <c:v>-306.89542765196785</c:v>
                </c:pt>
                <c:pt idx="294">
                  <c:v>-307.89542765196785</c:v>
                </c:pt>
                <c:pt idx="295">
                  <c:v>-308.89542765196785</c:v>
                </c:pt>
                <c:pt idx="296">
                  <c:v>-309.89542765196785</c:v>
                </c:pt>
                <c:pt idx="297">
                  <c:v>-310.89542765196785</c:v>
                </c:pt>
                <c:pt idx="298">
                  <c:v>-311.89542765196785</c:v>
                </c:pt>
                <c:pt idx="299">
                  <c:v>-312.89542765196785</c:v>
                </c:pt>
                <c:pt idx="300">
                  <c:v>-313.89542765196785</c:v>
                </c:pt>
                <c:pt idx="301">
                  <c:v>-314.89542765196785</c:v>
                </c:pt>
                <c:pt idx="302">
                  <c:v>-315.89542765196785</c:v>
                </c:pt>
                <c:pt idx="303">
                  <c:v>-316.89542765196785</c:v>
                </c:pt>
                <c:pt idx="304">
                  <c:v>-317.89542765196785</c:v>
                </c:pt>
                <c:pt idx="305">
                  <c:v>-318.89542765196785</c:v>
                </c:pt>
                <c:pt idx="306">
                  <c:v>-319.89542765196785</c:v>
                </c:pt>
                <c:pt idx="307">
                  <c:v>-320.89542765196785</c:v>
                </c:pt>
                <c:pt idx="308">
                  <c:v>-321.89542765196785</c:v>
                </c:pt>
                <c:pt idx="309">
                  <c:v>-322.89542765196785</c:v>
                </c:pt>
                <c:pt idx="310">
                  <c:v>-323.89542765196785</c:v>
                </c:pt>
                <c:pt idx="311">
                  <c:v>-324.89542765196785</c:v>
                </c:pt>
                <c:pt idx="312">
                  <c:v>-325.89542765196785</c:v>
                </c:pt>
                <c:pt idx="313">
                  <c:v>-326.89542765196785</c:v>
                </c:pt>
                <c:pt idx="314">
                  <c:v>-327.89542765196785</c:v>
                </c:pt>
                <c:pt idx="315">
                  <c:v>-328.89542765196785</c:v>
                </c:pt>
                <c:pt idx="316">
                  <c:v>-329.89542765196785</c:v>
                </c:pt>
                <c:pt idx="317">
                  <c:v>-330.89542765196785</c:v>
                </c:pt>
                <c:pt idx="318">
                  <c:v>-331.89542765196785</c:v>
                </c:pt>
                <c:pt idx="319">
                  <c:v>-332.89542765196785</c:v>
                </c:pt>
                <c:pt idx="320">
                  <c:v>-333.89542765196785</c:v>
                </c:pt>
                <c:pt idx="321">
                  <c:v>-334.89542765196785</c:v>
                </c:pt>
                <c:pt idx="322">
                  <c:v>-335.89542765196785</c:v>
                </c:pt>
                <c:pt idx="323">
                  <c:v>-336.89542765196785</c:v>
                </c:pt>
                <c:pt idx="324">
                  <c:v>-337.89542765196785</c:v>
                </c:pt>
                <c:pt idx="325">
                  <c:v>-338.89542765196785</c:v>
                </c:pt>
                <c:pt idx="326">
                  <c:v>-339.89542765196785</c:v>
                </c:pt>
                <c:pt idx="327">
                  <c:v>-340.89542765196785</c:v>
                </c:pt>
                <c:pt idx="328">
                  <c:v>-341.89542765196785</c:v>
                </c:pt>
                <c:pt idx="329">
                  <c:v>-342.89542765196785</c:v>
                </c:pt>
                <c:pt idx="330">
                  <c:v>-343.89542765196785</c:v>
                </c:pt>
                <c:pt idx="331">
                  <c:v>-344.89542765196785</c:v>
                </c:pt>
                <c:pt idx="332">
                  <c:v>-345.89542765196785</c:v>
                </c:pt>
                <c:pt idx="333">
                  <c:v>-346.89542765196785</c:v>
                </c:pt>
                <c:pt idx="334">
                  <c:v>-347.89542765196785</c:v>
                </c:pt>
                <c:pt idx="335">
                  <c:v>-348.89542765196785</c:v>
                </c:pt>
                <c:pt idx="336">
                  <c:v>-349.89542765196785</c:v>
                </c:pt>
                <c:pt idx="337">
                  <c:v>-350.89542765196785</c:v>
                </c:pt>
                <c:pt idx="338">
                  <c:v>-351.89542765196785</c:v>
                </c:pt>
                <c:pt idx="339">
                  <c:v>-352.89542765196785</c:v>
                </c:pt>
                <c:pt idx="340">
                  <c:v>-353.89542765196785</c:v>
                </c:pt>
                <c:pt idx="341">
                  <c:v>-354.89542765196785</c:v>
                </c:pt>
                <c:pt idx="342">
                  <c:v>-355.89542765196785</c:v>
                </c:pt>
                <c:pt idx="343">
                  <c:v>-356.89542765196785</c:v>
                </c:pt>
                <c:pt idx="344">
                  <c:v>-357.89542765196785</c:v>
                </c:pt>
                <c:pt idx="345">
                  <c:v>-358.89542765196785</c:v>
                </c:pt>
                <c:pt idx="346">
                  <c:v>-359.89542765196785</c:v>
                </c:pt>
                <c:pt idx="347">
                  <c:v>-360.89542765196785</c:v>
                </c:pt>
                <c:pt idx="348">
                  <c:v>-361.89542765196785</c:v>
                </c:pt>
                <c:pt idx="349">
                  <c:v>-362.89542765196785</c:v>
                </c:pt>
                <c:pt idx="350">
                  <c:v>-363.89542765196785</c:v>
                </c:pt>
                <c:pt idx="351">
                  <c:v>-364.89542765196785</c:v>
                </c:pt>
                <c:pt idx="352">
                  <c:v>-365.89542765196785</c:v>
                </c:pt>
                <c:pt idx="353">
                  <c:v>-366.89542765196785</c:v>
                </c:pt>
                <c:pt idx="354">
                  <c:v>-367.89542765196785</c:v>
                </c:pt>
                <c:pt idx="355">
                  <c:v>-368.89542765196785</c:v>
                </c:pt>
                <c:pt idx="356">
                  <c:v>-369.89542765196785</c:v>
                </c:pt>
                <c:pt idx="357">
                  <c:v>-370.89542765196785</c:v>
                </c:pt>
                <c:pt idx="358">
                  <c:v>-371.89542765196785</c:v>
                </c:pt>
                <c:pt idx="359">
                  <c:v>-372.89542765196785</c:v>
                </c:pt>
                <c:pt idx="360">
                  <c:v>-373.89542765196785</c:v>
                </c:pt>
              </c:numCache>
            </c:numRef>
          </c:xVal>
          <c:yVal>
            <c:numRef>
              <c:f>'θ ϵ (90,180)'!$AV$26:$AV$386</c:f>
              <c:numCache>
                <c:formatCode>General</c:formatCode>
                <c:ptCount val="361"/>
                <c:pt idx="0">
                  <c:v>59.46570340869048</c:v>
                </c:pt>
                <c:pt idx="1">
                  <c:v>59.46570340869048</c:v>
                </c:pt>
                <c:pt idx="2">
                  <c:v>59.46570340869048</c:v>
                </c:pt>
                <c:pt idx="3">
                  <c:v>59.46570340869048</c:v>
                </c:pt>
                <c:pt idx="4">
                  <c:v>59.46570340869048</c:v>
                </c:pt>
                <c:pt idx="5">
                  <c:v>59.46570340869048</c:v>
                </c:pt>
                <c:pt idx="6">
                  <c:v>59.46570340869048</c:v>
                </c:pt>
                <c:pt idx="7">
                  <c:v>59.46570340869048</c:v>
                </c:pt>
                <c:pt idx="8">
                  <c:v>59.46570340869048</c:v>
                </c:pt>
                <c:pt idx="9">
                  <c:v>59.46570340869048</c:v>
                </c:pt>
                <c:pt idx="10">
                  <c:v>59.46570340869048</c:v>
                </c:pt>
                <c:pt idx="11">
                  <c:v>59.46570340869048</c:v>
                </c:pt>
                <c:pt idx="12">
                  <c:v>59.46570340869048</c:v>
                </c:pt>
                <c:pt idx="13">
                  <c:v>59.46570340869048</c:v>
                </c:pt>
                <c:pt idx="14">
                  <c:v>59.46570340869048</c:v>
                </c:pt>
                <c:pt idx="15">
                  <c:v>59.46570340869048</c:v>
                </c:pt>
                <c:pt idx="16">
                  <c:v>59.46570340869048</c:v>
                </c:pt>
                <c:pt idx="17">
                  <c:v>59.46570340869048</c:v>
                </c:pt>
                <c:pt idx="18">
                  <c:v>59.46570340869048</c:v>
                </c:pt>
                <c:pt idx="19">
                  <c:v>59.46570340869048</c:v>
                </c:pt>
                <c:pt idx="20">
                  <c:v>59.46570340869048</c:v>
                </c:pt>
                <c:pt idx="21">
                  <c:v>59.46570340869048</c:v>
                </c:pt>
                <c:pt idx="22">
                  <c:v>59.46570340869048</c:v>
                </c:pt>
                <c:pt idx="23">
                  <c:v>59.46570340869048</c:v>
                </c:pt>
                <c:pt idx="24">
                  <c:v>59.46570340869048</c:v>
                </c:pt>
                <c:pt idx="25">
                  <c:v>59.46570340869048</c:v>
                </c:pt>
                <c:pt idx="26">
                  <c:v>59.46570340869048</c:v>
                </c:pt>
                <c:pt idx="27">
                  <c:v>59.46570340869048</c:v>
                </c:pt>
                <c:pt idx="28">
                  <c:v>59.46570340869048</c:v>
                </c:pt>
                <c:pt idx="29">
                  <c:v>59.46570340869048</c:v>
                </c:pt>
                <c:pt idx="30">
                  <c:v>59.46570340869048</c:v>
                </c:pt>
                <c:pt idx="31">
                  <c:v>59.46570340869048</c:v>
                </c:pt>
                <c:pt idx="32">
                  <c:v>59.46570340869048</c:v>
                </c:pt>
                <c:pt idx="33">
                  <c:v>59.46570340869048</c:v>
                </c:pt>
                <c:pt idx="34">
                  <c:v>59.46570340869048</c:v>
                </c:pt>
                <c:pt idx="35">
                  <c:v>59.46570340869048</c:v>
                </c:pt>
                <c:pt idx="36">
                  <c:v>59.46570340869048</c:v>
                </c:pt>
                <c:pt idx="37">
                  <c:v>59.46570340869048</c:v>
                </c:pt>
                <c:pt idx="38">
                  <c:v>59.46570340869048</c:v>
                </c:pt>
                <c:pt idx="39">
                  <c:v>59.46570340869048</c:v>
                </c:pt>
                <c:pt idx="40">
                  <c:v>59.46570340869048</c:v>
                </c:pt>
                <c:pt idx="41">
                  <c:v>59.46570340869048</c:v>
                </c:pt>
                <c:pt idx="42">
                  <c:v>59.46570340869048</c:v>
                </c:pt>
                <c:pt idx="43">
                  <c:v>59.46570340869048</c:v>
                </c:pt>
                <c:pt idx="44">
                  <c:v>59.46570340869048</c:v>
                </c:pt>
                <c:pt idx="45">
                  <c:v>59.46570340869048</c:v>
                </c:pt>
                <c:pt idx="46">
                  <c:v>59.46570340869048</c:v>
                </c:pt>
                <c:pt idx="47">
                  <c:v>59.46570340869048</c:v>
                </c:pt>
                <c:pt idx="48">
                  <c:v>59.46570340869048</c:v>
                </c:pt>
                <c:pt idx="49">
                  <c:v>59.46570340869048</c:v>
                </c:pt>
                <c:pt idx="50">
                  <c:v>59.46570340869048</c:v>
                </c:pt>
                <c:pt idx="51">
                  <c:v>59.46570340869048</c:v>
                </c:pt>
                <c:pt idx="52">
                  <c:v>59.46570340869048</c:v>
                </c:pt>
                <c:pt idx="53">
                  <c:v>59.46570340869048</c:v>
                </c:pt>
                <c:pt idx="54">
                  <c:v>59.46570340869048</c:v>
                </c:pt>
                <c:pt idx="55">
                  <c:v>59.46570340869048</c:v>
                </c:pt>
                <c:pt idx="56">
                  <c:v>59.46570340869048</c:v>
                </c:pt>
                <c:pt idx="57">
                  <c:v>59.46570340869048</c:v>
                </c:pt>
                <c:pt idx="58">
                  <c:v>59.46570340869048</c:v>
                </c:pt>
                <c:pt idx="59">
                  <c:v>59.46570340869048</c:v>
                </c:pt>
                <c:pt idx="60">
                  <c:v>59.46570340869048</c:v>
                </c:pt>
                <c:pt idx="61">
                  <c:v>59.46570340869048</c:v>
                </c:pt>
                <c:pt idx="62">
                  <c:v>59.46570340869048</c:v>
                </c:pt>
                <c:pt idx="63">
                  <c:v>59.46570340869048</c:v>
                </c:pt>
                <c:pt idx="64">
                  <c:v>59.46570340869048</c:v>
                </c:pt>
                <c:pt idx="65">
                  <c:v>59.46570340869048</c:v>
                </c:pt>
                <c:pt idx="66">
                  <c:v>59.46570340869048</c:v>
                </c:pt>
                <c:pt idx="67">
                  <c:v>59.46570340869048</c:v>
                </c:pt>
                <c:pt idx="68">
                  <c:v>59.46570340869048</c:v>
                </c:pt>
                <c:pt idx="69">
                  <c:v>59.46570340869048</c:v>
                </c:pt>
                <c:pt idx="70">
                  <c:v>59.46570340869048</c:v>
                </c:pt>
                <c:pt idx="71">
                  <c:v>59.46570340869048</c:v>
                </c:pt>
                <c:pt idx="72">
                  <c:v>59.46570340869048</c:v>
                </c:pt>
                <c:pt idx="73">
                  <c:v>59.46570340869048</c:v>
                </c:pt>
                <c:pt idx="74">
                  <c:v>59.46570340869048</c:v>
                </c:pt>
                <c:pt idx="75">
                  <c:v>59.46570340869048</c:v>
                </c:pt>
                <c:pt idx="76">
                  <c:v>59.46570340869048</c:v>
                </c:pt>
                <c:pt idx="77">
                  <c:v>59.46570340869048</c:v>
                </c:pt>
                <c:pt idx="78">
                  <c:v>59.46570340869048</c:v>
                </c:pt>
                <c:pt idx="79">
                  <c:v>59.46570340869048</c:v>
                </c:pt>
                <c:pt idx="80">
                  <c:v>59.46570340869048</c:v>
                </c:pt>
                <c:pt idx="81">
                  <c:v>59.46570340869048</c:v>
                </c:pt>
                <c:pt idx="82">
                  <c:v>59.46570340869048</c:v>
                </c:pt>
                <c:pt idx="83">
                  <c:v>59.46570340869048</c:v>
                </c:pt>
                <c:pt idx="84">
                  <c:v>59.46570340869048</c:v>
                </c:pt>
                <c:pt idx="85">
                  <c:v>59.46570340869048</c:v>
                </c:pt>
                <c:pt idx="86">
                  <c:v>59.46570340869048</c:v>
                </c:pt>
                <c:pt idx="87">
                  <c:v>59.46570340869048</c:v>
                </c:pt>
                <c:pt idx="88">
                  <c:v>59.46570340869048</c:v>
                </c:pt>
                <c:pt idx="89">
                  <c:v>59.46570340869048</c:v>
                </c:pt>
                <c:pt idx="90">
                  <c:v>59.46570340869048</c:v>
                </c:pt>
                <c:pt idx="91">
                  <c:v>59.46570340869048</c:v>
                </c:pt>
                <c:pt idx="92">
                  <c:v>59.46570340869048</c:v>
                </c:pt>
                <c:pt idx="93">
                  <c:v>59.46570340869048</c:v>
                </c:pt>
                <c:pt idx="94">
                  <c:v>59.46570340869048</c:v>
                </c:pt>
                <c:pt idx="95">
                  <c:v>59.46570340869048</c:v>
                </c:pt>
                <c:pt idx="96">
                  <c:v>59.46570340869048</c:v>
                </c:pt>
                <c:pt idx="97">
                  <c:v>59.46570340869048</c:v>
                </c:pt>
                <c:pt idx="98">
                  <c:v>59.46570340869048</c:v>
                </c:pt>
                <c:pt idx="99">
                  <c:v>59.46570340869048</c:v>
                </c:pt>
                <c:pt idx="100">
                  <c:v>59.46570340869048</c:v>
                </c:pt>
                <c:pt idx="101">
                  <c:v>59.46570340869048</c:v>
                </c:pt>
                <c:pt idx="102">
                  <c:v>59.46570340869048</c:v>
                </c:pt>
                <c:pt idx="103">
                  <c:v>59.46570340869048</c:v>
                </c:pt>
                <c:pt idx="104">
                  <c:v>59.46570340869048</c:v>
                </c:pt>
                <c:pt idx="105">
                  <c:v>59.46570340869048</c:v>
                </c:pt>
                <c:pt idx="106">
                  <c:v>59.46570340869048</c:v>
                </c:pt>
                <c:pt idx="107">
                  <c:v>59.46570340869048</c:v>
                </c:pt>
                <c:pt idx="108">
                  <c:v>59.46570340869048</c:v>
                </c:pt>
                <c:pt idx="109">
                  <c:v>59.46570340869048</c:v>
                </c:pt>
                <c:pt idx="110">
                  <c:v>59.46570340869048</c:v>
                </c:pt>
                <c:pt idx="111">
                  <c:v>59.46570340869048</c:v>
                </c:pt>
                <c:pt idx="112">
                  <c:v>59.46570340869048</c:v>
                </c:pt>
                <c:pt idx="113">
                  <c:v>59.46570340869048</c:v>
                </c:pt>
                <c:pt idx="114">
                  <c:v>59.46570340869048</c:v>
                </c:pt>
                <c:pt idx="115">
                  <c:v>59.46570340869048</c:v>
                </c:pt>
                <c:pt idx="116">
                  <c:v>59.46570340869048</c:v>
                </c:pt>
                <c:pt idx="117">
                  <c:v>59.46570340869048</c:v>
                </c:pt>
                <c:pt idx="118">
                  <c:v>59.46570340869048</c:v>
                </c:pt>
                <c:pt idx="119">
                  <c:v>59.46570340869048</c:v>
                </c:pt>
                <c:pt idx="120">
                  <c:v>59.46570340869048</c:v>
                </c:pt>
                <c:pt idx="121">
                  <c:v>59.46570340869048</c:v>
                </c:pt>
                <c:pt idx="122">
                  <c:v>59.46570340869048</c:v>
                </c:pt>
                <c:pt idx="123">
                  <c:v>59.46570340869048</c:v>
                </c:pt>
                <c:pt idx="124">
                  <c:v>59.46570340869048</c:v>
                </c:pt>
                <c:pt idx="125">
                  <c:v>59.46570340869048</c:v>
                </c:pt>
                <c:pt idx="126">
                  <c:v>59.46570340869048</c:v>
                </c:pt>
                <c:pt idx="127">
                  <c:v>59.46570340869048</c:v>
                </c:pt>
                <c:pt idx="128">
                  <c:v>59.46570340869048</c:v>
                </c:pt>
                <c:pt idx="129">
                  <c:v>59.46570340869048</c:v>
                </c:pt>
                <c:pt idx="130">
                  <c:v>59.46570340869048</c:v>
                </c:pt>
                <c:pt idx="131">
                  <c:v>59.46570340869048</c:v>
                </c:pt>
                <c:pt idx="132">
                  <c:v>59.46570340869048</c:v>
                </c:pt>
                <c:pt idx="133">
                  <c:v>59.46570340869048</c:v>
                </c:pt>
                <c:pt idx="134">
                  <c:v>59.46570340869048</c:v>
                </c:pt>
                <c:pt idx="135">
                  <c:v>59.46570340869048</c:v>
                </c:pt>
                <c:pt idx="136">
                  <c:v>59.46570340869048</c:v>
                </c:pt>
                <c:pt idx="137">
                  <c:v>59.46570340869048</c:v>
                </c:pt>
                <c:pt idx="138">
                  <c:v>59.46570340869048</c:v>
                </c:pt>
                <c:pt idx="139">
                  <c:v>59.46570340869048</c:v>
                </c:pt>
                <c:pt idx="140">
                  <c:v>59.46570340869048</c:v>
                </c:pt>
                <c:pt idx="141">
                  <c:v>59.46570340869048</c:v>
                </c:pt>
                <c:pt idx="142">
                  <c:v>59.46570340869048</c:v>
                </c:pt>
                <c:pt idx="143">
                  <c:v>59.46570340869048</c:v>
                </c:pt>
                <c:pt idx="144">
                  <c:v>59.46570340869048</c:v>
                </c:pt>
                <c:pt idx="145">
                  <c:v>59.46570340869048</c:v>
                </c:pt>
                <c:pt idx="146">
                  <c:v>59.46570340869048</c:v>
                </c:pt>
                <c:pt idx="147">
                  <c:v>59.46570340869048</c:v>
                </c:pt>
                <c:pt idx="148">
                  <c:v>59.46570340869048</c:v>
                </c:pt>
                <c:pt idx="149">
                  <c:v>59.46570340869048</c:v>
                </c:pt>
                <c:pt idx="150">
                  <c:v>59.46570340869048</c:v>
                </c:pt>
                <c:pt idx="151">
                  <c:v>59.46570340869048</c:v>
                </c:pt>
                <c:pt idx="152">
                  <c:v>59.46570340869048</c:v>
                </c:pt>
                <c:pt idx="153">
                  <c:v>59.46570340869048</c:v>
                </c:pt>
                <c:pt idx="154">
                  <c:v>59.46570340869048</c:v>
                </c:pt>
                <c:pt idx="155">
                  <c:v>59.46570340869048</c:v>
                </c:pt>
                <c:pt idx="156">
                  <c:v>59.46570340869048</c:v>
                </c:pt>
                <c:pt idx="157">
                  <c:v>59.46570340869048</c:v>
                </c:pt>
                <c:pt idx="158">
                  <c:v>59.46570340869048</c:v>
                </c:pt>
                <c:pt idx="159">
                  <c:v>59.46570340869048</c:v>
                </c:pt>
                <c:pt idx="160">
                  <c:v>59.46570340869048</c:v>
                </c:pt>
                <c:pt idx="161">
                  <c:v>59.46570340869048</c:v>
                </c:pt>
                <c:pt idx="162">
                  <c:v>59.46570340869048</c:v>
                </c:pt>
                <c:pt idx="163">
                  <c:v>59.46570340869048</c:v>
                </c:pt>
                <c:pt idx="164">
                  <c:v>59.46570340869048</c:v>
                </c:pt>
                <c:pt idx="165">
                  <c:v>59.46570340869048</c:v>
                </c:pt>
                <c:pt idx="166">
                  <c:v>59.46570340869048</c:v>
                </c:pt>
                <c:pt idx="167">
                  <c:v>59.46570340869048</c:v>
                </c:pt>
                <c:pt idx="168">
                  <c:v>59.46570340869048</c:v>
                </c:pt>
                <c:pt idx="169">
                  <c:v>59.46570340869048</c:v>
                </c:pt>
                <c:pt idx="170">
                  <c:v>59.46570340869048</c:v>
                </c:pt>
                <c:pt idx="171">
                  <c:v>59.46570340869048</c:v>
                </c:pt>
                <c:pt idx="172">
                  <c:v>59.46570340869048</c:v>
                </c:pt>
                <c:pt idx="173">
                  <c:v>59.46570340869048</c:v>
                </c:pt>
                <c:pt idx="174">
                  <c:v>59.46570340869048</c:v>
                </c:pt>
                <c:pt idx="175">
                  <c:v>59.46570340869048</c:v>
                </c:pt>
                <c:pt idx="176">
                  <c:v>59.46570340869048</c:v>
                </c:pt>
                <c:pt idx="177">
                  <c:v>59.46570340869048</c:v>
                </c:pt>
                <c:pt idx="178">
                  <c:v>59.46570340869048</c:v>
                </c:pt>
                <c:pt idx="179">
                  <c:v>59.46570340869048</c:v>
                </c:pt>
                <c:pt idx="180">
                  <c:v>59.46570340869048</c:v>
                </c:pt>
                <c:pt idx="181">
                  <c:v>59.46570340869048</c:v>
                </c:pt>
                <c:pt idx="182">
                  <c:v>59.46570340869048</c:v>
                </c:pt>
                <c:pt idx="183">
                  <c:v>59.46570340869048</c:v>
                </c:pt>
                <c:pt idx="184">
                  <c:v>59.46570340869048</c:v>
                </c:pt>
                <c:pt idx="185">
                  <c:v>59.46570340869048</c:v>
                </c:pt>
                <c:pt idx="186">
                  <c:v>59.46570340869048</c:v>
                </c:pt>
                <c:pt idx="187">
                  <c:v>59.46570340869048</c:v>
                </c:pt>
                <c:pt idx="188">
                  <c:v>59.46570340869048</c:v>
                </c:pt>
                <c:pt idx="189">
                  <c:v>59.46570340869048</c:v>
                </c:pt>
                <c:pt idx="190">
                  <c:v>59.46570340869048</c:v>
                </c:pt>
                <c:pt idx="191">
                  <c:v>59.46570340869048</c:v>
                </c:pt>
                <c:pt idx="192">
                  <c:v>59.46570340869048</c:v>
                </c:pt>
                <c:pt idx="193">
                  <c:v>59.46570340869048</c:v>
                </c:pt>
                <c:pt idx="194">
                  <c:v>59.46570340869048</c:v>
                </c:pt>
                <c:pt idx="195">
                  <c:v>59.46570340869048</c:v>
                </c:pt>
                <c:pt idx="196">
                  <c:v>59.46570340869048</c:v>
                </c:pt>
                <c:pt idx="197">
                  <c:v>59.46570340869048</c:v>
                </c:pt>
                <c:pt idx="198">
                  <c:v>59.46570340869048</c:v>
                </c:pt>
                <c:pt idx="199">
                  <c:v>59.46570340869048</c:v>
                </c:pt>
                <c:pt idx="200">
                  <c:v>59.46570340869048</c:v>
                </c:pt>
                <c:pt idx="201">
                  <c:v>59.46570340869048</c:v>
                </c:pt>
                <c:pt idx="202">
                  <c:v>59.46570340869048</c:v>
                </c:pt>
                <c:pt idx="203">
                  <c:v>59.46570340869048</c:v>
                </c:pt>
                <c:pt idx="204">
                  <c:v>59.46570340869048</c:v>
                </c:pt>
                <c:pt idx="205">
                  <c:v>59.46570340869048</c:v>
                </c:pt>
                <c:pt idx="206">
                  <c:v>59.46570340869048</c:v>
                </c:pt>
                <c:pt idx="207">
                  <c:v>59.46570340869048</c:v>
                </c:pt>
                <c:pt idx="208">
                  <c:v>59.46570340869048</c:v>
                </c:pt>
                <c:pt idx="209">
                  <c:v>59.46570340869048</c:v>
                </c:pt>
                <c:pt idx="210">
                  <c:v>59.46570340869048</c:v>
                </c:pt>
                <c:pt idx="211">
                  <c:v>59.46570340869048</c:v>
                </c:pt>
                <c:pt idx="212">
                  <c:v>59.46570340869048</c:v>
                </c:pt>
                <c:pt idx="213">
                  <c:v>59.46570340869048</c:v>
                </c:pt>
                <c:pt idx="214">
                  <c:v>59.46570340869048</c:v>
                </c:pt>
                <c:pt idx="215">
                  <c:v>59.46570340869048</c:v>
                </c:pt>
                <c:pt idx="216">
                  <c:v>59.46570340869048</c:v>
                </c:pt>
                <c:pt idx="217">
                  <c:v>59.46570340869048</c:v>
                </c:pt>
                <c:pt idx="218">
                  <c:v>59.46570340869048</c:v>
                </c:pt>
                <c:pt idx="219">
                  <c:v>59.46570340869048</c:v>
                </c:pt>
                <c:pt idx="220">
                  <c:v>59.46570340869048</c:v>
                </c:pt>
                <c:pt idx="221">
                  <c:v>59.46570340869048</c:v>
                </c:pt>
                <c:pt idx="222">
                  <c:v>59.46570340869048</c:v>
                </c:pt>
                <c:pt idx="223">
                  <c:v>59.46570340869048</c:v>
                </c:pt>
                <c:pt idx="224">
                  <c:v>59.46570340869048</c:v>
                </c:pt>
                <c:pt idx="225">
                  <c:v>59.46570340869048</c:v>
                </c:pt>
                <c:pt idx="226">
                  <c:v>59.46570340869048</c:v>
                </c:pt>
                <c:pt idx="227">
                  <c:v>59.46570340869048</c:v>
                </c:pt>
                <c:pt idx="228">
                  <c:v>59.46570340869048</c:v>
                </c:pt>
                <c:pt idx="229">
                  <c:v>59.46570340869048</c:v>
                </c:pt>
                <c:pt idx="230">
                  <c:v>59.46570340869048</c:v>
                </c:pt>
                <c:pt idx="231">
                  <c:v>59.46570340869048</c:v>
                </c:pt>
                <c:pt idx="232">
                  <c:v>59.46570340869048</c:v>
                </c:pt>
                <c:pt idx="233">
                  <c:v>59.46570340869048</c:v>
                </c:pt>
                <c:pt idx="234">
                  <c:v>59.46570340869048</c:v>
                </c:pt>
                <c:pt idx="235">
                  <c:v>59.46570340869048</c:v>
                </c:pt>
                <c:pt idx="236">
                  <c:v>59.46570340869048</c:v>
                </c:pt>
                <c:pt idx="237">
                  <c:v>59.46570340869048</c:v>
                </c:pt>
                <c:pt idx="238">
                  <c:v>59.46570340869048</c:v>
                </c:pt>
                <c:pt idx="239">
                  <c:v>59.46570340869048</c:v>
                </c:pt>
                <c:pt idx="240">
                  <c:v>59.46570340869048</c:v>
                </c:pt>
                <c:pt idx="241">
                  <c:v>59.46570340869048</c:v>
                </c:pt>
                <c:pt idx="242">
                  <c:v>59.46570340869048</c:v>
                </c:pt>
                <c:pt idx="243">
                  <c:v>59.46570340869048</c:v>
                </c:pt>
                <c:pt idx="244">
                  <c:v>59.46570340869048</c:v>
                </c:pt>
                <c:pt idx="245">
                  <c:v>59.46570340869048</c:v>
                </c:pt>
                <c:pt idx="246">
                  <c:v>59.46570340869048</c:v>
                </c:pt>
                <c:pt idx="247">
                  <c:v>59.46570340869048</c:v>
                </c:pt>
                <c:pt idx="248">
                  <c:v>59.46570340869048</c:v>
                </c:pt>
                <c:pt idx="249">
                  <c:v>59.46570340869048</c:v>
                </c:pt>
                <c:pt idx="250">
                  <c:v>59.46570340869048</c:v>
                </c:pt>
                <c:pt idx="251">
                  <c:v>59.46570340869048</c:v>
                </c:pt>
                <c:pt idx="252">
                  <c:v>59.46570340869048</c:v>
                </c:pt>
                <c:pt idx="253">
                  <c:v>59.46570340869048</c:v>
                </c:pt>
                <c:pt idx="254">
                  <c:v>59.46570340869048</c:v>
                </c:pt>
                <c:pt idx="255">
                  <c:v>59.46570340869048</c:v>
                </c:pt>
                <c:pt idx="256">
                  <c:v>59.46570340869048</c:v>
                </c:pt>
                <c:pt idx="257">
                  <c:v>59.46570340869048</c:v>
                </c:pt>
                <c:pt idx="258">
                  <c:v>59.46570340869048</c:v>
                </c:pt>
                <c:pt idx="259">
                  <c:v>59.46570340869048</c:v>
                </c:pt>
                <c:pt idx="260">
                  <c:v>59.46570340869048</c:v>
                </c:pt>
                <c:pt idx="261">
                  <c:v>59.46570340869048</c:v>
                </c:pt>
                <c:pt idx="262">
                  <c:v>59.46570340869048</c:v>
                </c:pt>
                <c:pt idx="263">
                  <c:v>59.46570340869048</c:v>
                </c:pt>
                <c:pt idx="264">
                  <c:v>59.46570340869048</c:v>
                </c:pt>
                <c:pt idx="265">
                  <c:v>59.46570340869048</c:v>
                </c:pt>
                <c:pt idx="266">
                  <c:v>59.46570340869048</c:v>
                </c:pt>
                <c:pt idx="267">
                  <c:v>59.46570340869048</c:v>
                </c:pt>
                <c:pt idx="268">
                  <c:v>59.46570340869048</c:v>
                </c:pt>
                <c:pt idx="269">
                  <c:v>59.46570340869048</c:v>
                </c:pt>
                <c:pt idx="270">
                  <c:v>59.46570340869048</c:v>
                </c:pt>
                <c:pt idx="271">
                  <c:v>59.46570340869048</c:v>
                </c:pt>
                <c:pt idx="272">
                  <c:v>59.46570340869048</c:v>
                </c:pt>
                <c:pt idx="273">
                  <c:v>59.46570340869048</c:v>
                </c:pt>
                <c:pt idx="274">
                  <c:v>59.46570340869048</c:v>
                </c:pt>
                <c:pt idx="275">
                  <c:v>59.46570340869048</c:v>
                </c:pt>
                <c:pt idx="276">
                  <c:v>59.46570340869048</c:v>
                </c:pt>
                <c:pt idx="277">
                  <c:v>59.46570340869048</c:v>
                </c:pt>
                <c:pt idx="278">
                  <c:v>59.46570340869048</c:v>
                </c:pt>
                <c:pt idx="279">
                  <c:v>59.46570340869048</c:v>
                </c:pt>
                <c:pt idx="280">
                  <c:v>59.46570340869048</c:v>
                </c:pt>
                <c:pt idx="281">
                  <c:v>59.46570340869048</c:v>
                </c:pt>
                <c:pt idx="282">
                  <c:v>59.46570340869048</c:v>
                </c:pt>
                <c:pt idx="283">
                  <c:v>59.46570340869048</c:v>
                </c:pt>
                <c:pt idx="284">
                  <c:v>59.46570340869048</c:v>
                </c:pt>
                <c:pt idx="285">
                  <c:v>59.46570340869048</c:v>
                </c:pt>
                <c:pt idx="286">
                  <c:v>59.46570340869048</c:v>
                </c:pt>
                <c:pt idx="287">
                  <c:v>59.46570340869048</c:v>
                </c:pt>
                <c:pt idx="288">
                  <c:v>59.46570340869048</c:v>
                </c:pt>
                <c:pt idx="289">
                  <c:v>59.46570340869048</c:v>
                </c:pt>
                <c:pt idx="290">
                  <c:v>59.46570340869048</c:v>
                </c:pt>
                <c:pt idx="291">
                  <c:v>59.46570340869048</c:v>
                </c:pt>
                <c:pt idx="292">
                  <c:v>59.46570340869048</c:v>
                </c:pt>
                <c:pt idx="293">
                  <c:v>59.46570340869048</c:v>
                </c:pt>
                <c:pt idx="294">
                  <c:v>59.46570340869048</c:v>
                </c:pt>
                <c:pt idx="295">
                  <c:v>59.46570340869048</c:v>
                </c:pt>
                <c:pt idx="296">
                  <c:v>59.46570340869048</c:v>
                </c:pt>
                <c:pt idx="297">
                  <c:v>59.46570340869048</c:v>
                </c:pt>
                <c:pt idx="298">
                  <c:v>59.46570340869048</c:v>
                </c:pt>
                <c:pt idx="299">
                  <c:v>59.46570340869048</c:v>
                </c:pt>
                <c:pt idx="300">
                  <c:v>59.46570340869048</c:v>
                </c:pt>
                <c:pt idx="301">
                  <c:v>59.46570340869048</c:v>
                </c:pt>
                <c:pt idx="302">
                  <c:v>59.46570340869048</c:v>
                </c:pt>
                <c:pt idx="303">
                  <c:v>59.46570340869048</c:v>
                </c:pt>
                <c:pt idx="304">
                  <c:v>59.46570340869048</c:v>
                </c:pt>
                <c:pt idx="305">
                  <c:v>59.46570340869048</c:v>
                </c:pt>
                <c:pt idx="306">
                  <c:v>59.46570340869048</c:v>
                </c:pt>
                <c:pt idx="307">
                  <c:v>59.46570340869048</c:v>
                </c:pt>
                <c:pt idx="308">
                  <c:v>59.46570340869048</c:v>
                </c:pt>
                <c:pt idx="309">
                  <c:v>59.46570340869048</c:v>
                </c:pt>
                <c:pt idx="310">
                  <c:v>59.46570340869048</c:v>
                </c:pt>
                <c:pt idx="311">
                  <c:v>59.46570340869048</c:v>
                </c:pt>
                <c:pt idx="312">
                  <c:v>59.46570340869048</c:v>
                </c:pt>
                <c:pt idx="313">
                  <c:v>59.46570340869048</c:v>
                </c:pt>
                <c:pt idx="314">
                  <c:v>59.46570340869048</c:v>
                </c:pt>
                <c:pt idx="315">
                  <c:v>59.46570340869048</c:v>
                </c:pt>
                <c:pt idx="316">
                  <c:v>59.46570340869048</c:v>
                </c:pt>
                <c:pt idx="317">
                  <c:v>59.46570340869048</c:v>
                </c:pt>
                <c:pt idx="318">
                  <c:v>59.46570340869048</c:v>
                </c:pt>
                <c:pt idx="319">
                  <c:v>59.46570340869048</c:v>
                </c:pt>
                <c:pt idx="320">
                  <c:v>59.46570340869048</c:v>
                </c:pt>
                <c:pt idx="321">
                  <c:v>59.46570340869048</c:v>
                </c:pt>
                <c:pt idx="322">
                  <c:v>59.46570340869048</c:v>
                </c:pt>
                <c:pt idx="323">
                  <c:v>59.46570340869048</c:v>
                </c:pt>
                <c:pt idx="324">
                  <c:v>59.46570340869048</c:v>
                </c:pt>
                <c:pt idx="325">
                  <c:v>59.46570340869048</c:v>
                </c:pt>
                <c:pt idx="326">
                  <c:v>59.46570340869048</c:v>
                </c:pt>
                <c:pt idx="327">
                  <c:v>59.46570340869048</c:v>
                </c:pt>
                <c:pt idx="328">
                  <c:v>59.46570340869048</c:v>
                </c:pt>
                <c:pt idx="329">
                  <c:v>59.46570340869048</c:v>
                </c:pt>
                <c:pt idx="330">
                  <c:v>59.46570340869048</c:v>
                </c:pt>
                <c:pt idx="331">
                  <c:v>59.46570340869048</c:v>
                </c:pt>
                <c:pt idx="332">
                  <c:v>59.46570340869048</c:v>
                </c:pt>
                <c:pt idx="333">
                  <c:v>59.46570340869048</c:v>
                </c:pt>
                <c:pt idx="334">
                  <c:v>59.46570340869048</c:v>
                </c:pt>
                <c:pt idx="335">
                  <c:v>59.46570340869048</c:v>
                </c:pt>
                <c:pt idx="336">
                  <c:v>59.46570340869048</c:v>
                </c:pt>
                <c:pt idx="337">
                  <c:v>59.46570340869048</c:v>
                </c:pt>
                <c:pt idx="338">
                  <c:v>59.46570340869048</c:v>
                </c:pt>
                <c:pt idx="339">
                  <c:v>59.46570340869048</c:v>
                </c:pt>
                <c:pt idx="340">
                  <c:v>59.46570340869048</c:v>
                </c:pt>
                <c:pt idx="341">
                  <c:v>59.46570340869048</c:v>
                </c:pt>
                <c:pt idx="342">
                  <c:v>59.46570340869048</c:v>
                </c:pt>
                <c:pt idx="343">
                  <c:v>59.46570340869048</c:v>
                </c:pt>
                <c:pt idx="344">
                  <c:v>59.46570340869048</c:v>
                </c:pt>
                <c:pt idx="345">
                  <c:v>59.46570340869048</c:v>
                </c:pt>
                <c:pt idx="346">
                  <c:v>59.46570340869048</c:v>
                </c:pt>
                <c:pt idx="347">
                  <c:v>59.46570340869048</c:v>
                </c:pt>
                <c:pt idx="348">
                  <c:v>59.46570340869048</c:v>
                </c:pt>
                <c:pt idx="349">
                  <c:v>59.46570340869048</c:v>
                </c:pt>
                <c:pt idx="350">
                  <c:v>59.46570340869048</c:v>
                </c:pt>
                <c:pt idx="351">
                  <c:v>59.46570340869048</c:v>
                </c:pt>
                <c:pt idx="352">
                  <c:v>59.46570340869048</c:v>
                </c:pt>
                <c:pt idx="353">
                  <c:v>59.46570340869048</c:v>
                </c:pt>
                <c:pt idx="354">
                  <c:v>59.46570340869048</c:v>
                </c:pt>
                <c:pt idx="355">
                  <c:v>59.46570340869048</c:v>
                </c:pt>
                <c:pt idx="356">
                  <c:v>59.46570340869048</c:v>
                </c:pt>
                <c:pt idx="357">
                  <c:v>59.46570340869048</c:v>
                </c:pt>
                <c:pt idx="358">
                  <c:v>59.46570340869048</c:v>
                </c:pt>
                <c:pt idx="359">
                  <c:v>59.46570340869048</c:v>
                </c:pt>
                <c:pt idx="360">
                  <c:v>59.46570340869048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86C-4FC4-89C7-9851AA99A26D}"/>
            </c:ext>
          </c:extLst>
        </c:ser>
        <c:ser>
          <c:idx val="9"/>
          <c:order val="9"/>
          <c:tx>
            <c:v>Flow 1 for moved CZ</c:v>
          </c:tx>
          <c:spPr>
            <a:ln w="25400">
              <a:solidFill>
                <a:schemeClr val="accent2">
                  <a:lumMod val="60000"/>
                  <a:lumOff val="40000"/>
                </a:schemeClr>
              </a:solidFill>
              <a:headEnd type="oval" w="lg" len="lg"/>
              <a:tailEnd type="stealth" w="lg" len="lg"/>
            </a:ln>
          </c:spPr>
          <c:marker>
            <c:symbol val="diamond"/>
            <c:size val="2"/>
            <c:spPr>
              <a:solidFill>
                <a:schemeClr val="accent2">
                  <a:lumMod val="60000"/>
                  <a:lumOff val="40000"/>
                </a:schemeClr>
              </a:solidFill>
              <a:ln w="3175">
                <a:solidFill>
                  <a:schemeClr val="accent2">
                    <a:lumMod val="60000"/>
                    <a:lumOff val="40000"/>
                    <a:alpha val="0"/>
                  </a:schemeClr>
                </a:solidFill>
                <a:tailEnd type="none" w="lg" len="lg"/>
              </a:ln>
            </c:spPr>
          </c:marker>
          <c:xVal>
            <c:numRef>
              <c:f>'θ ϵ (90,180)'!$AR$26:$AR$237</c:f>
              <c:numCache>
                <c:formatCode>General</c:formatCode>
                <c:ptCount val="212"/>
                <c:pt idx="0">
                  <c:v>-13.89542765196785</c:v>
                </c:pt>
                <c:pt idx="1">
                  <c:v>-14.89542765196785</c:v>
                </c:pt>
                <c:pt idx="2">
                  <c:v>-15.89542765196785</c:v>
                </c:pt>
                <c:pt idx="3">
                  <c:v>-16.89542765196785</c:v>
                </c:pt>
                <c:pt idx="4">
                  <c:v>-17.89542765196785</c:v>
                </c:pt>
                <c:pt idx="5">
                  <c:v>-18.89542765196785</c:v>
                </c:pt>
                <c:pt idx="6">
                  <c:v>-19.89542765196785</c:v>
                </c:pt>
                <c:pt idx="7">
                  <c:v>-20.89542765196785</c:v>
                </c:pt>
                <c:pt idx="8">
                  <c:v>-21.89542765196785</c:v>
                </c:pt>
                <c:pt idx="9">
                  <c:v>-22.89542765196785</c:v>
                </c:pt>
                <c:pt idx="10">
                  <c:v>-23.89542765196785</c:v>
                </c:pt>
                <c:pt idx="11">
                  <c:v>-24.89542765196785</c:v>
                </c:pt>
                <c:pt idx="12">
                  <c:v>-25.89542765196785</c:v>
                </c:pt>
                <c:pt idx="13">
                  <c:v>-26.89542765196785</c:v>
                </c:pt>
                <c:pt idx="14">
                  <c:v>-27.89542765196785</c:v>
                </c:pt>
                <c:pt idx="15">
                  <c:v>-28.89542765196785</c:v>
                </c:pt>
                <c:pt idx="16">
                  <c:v>-29.89542765196785</c:v>
                </c:pt>
                <c:pt idx="17">
                  <c:v>-30.89542765196785</c:v>
                </c:pt>
                <c:pt idx="18">
                  <c:v>-31.89542765196785</c:v>
                </c:pt>
                <c:pt idx="19">
                  <c:v>-32.89542765196785</c:v>
                </c:pt>
                <c:pt idx="20">
                  <c:v>-33.89542765196785</c:v>
                </c:pt>
                <c:pt idx="21">
                  <c:v>-34.89542765196785</c:v>
                </c:pt>
                <c:pt idx="22">
                  <c:v>-35.89542765196785</c:v>
                </c:pt>
                <c:pt idx="23">
                  <c:v>-36.89542765196785</c:v>
                </c:pt>
                <c:pt idx="24">
                  <c:v>-37.89542765196785</c:v>
                </c:pt>
                <c:pt idx="25">
                  <c:v>-38.89542765196785</c:v>
                </c:pt>
                <c:pt idx="26">
                  <c:v>-39.89542765196785</c:v>
                </c:pt>
                <c:pt idx="27">
                  <c:v>-40.89542765196785</c:v>
                </c:pt>
                <c:pt idx="28">
                  <c:v>-41.89542765196785</c:v>
                </c:pt>
                <c:pt idx="29">
                  <c:v>-42.89542765196785</c:v>
                </c:pt>
                <c:pt idx="30">
                  <c:v>-43.89542765196785</c:v>
                </c:pt>
                <c:pt idx="31">
                  <c:v>-44.89542765196785</c:v>
                </c:pt>
                <c:pt idx="32">
                  <c:v>-45.89542765196785</c:v>
                </c:pt>
                <c:pt idx="33">
                  <c:v>-46.89542765196785</c:v>
                </c:pt>
                <c:pt idx="34">
                  <c:v>-47.89542765196785</c:v>
                </c:pt>
                <c:pt idx="35">
                  <c:v>-48.89542765196785</c:v>
                </c:pt>
                <c:pt idx="36">
                  <c:v>-49.89542765196785</c:v>
                </c:pt>
                <c:pt idx="37">
                  <c:v>-50.89542765196785</c:v>
                </c:pt>
                <c:pt idx="38">
                  <c:v>-51.89542765196785</c:v>
                </c:pt>
                <c:pt idx="39">
                  <c:v>-52.89542765196785</c:v>
                </c:pt>
                <c:pt idx="40">
                  <c:v>-53.89542765196785</c:v>
                </c:pt>
                <c:pt idx="41">
                  <c:v>-54.89542765196785</c:v>
                </c:pt>
                <c:pt idx="42">
                  <c:v>-55.89542765196785</c:v>
                </c:pt>
                <c:pt idx="43">
                  <c:v>-56.89542765196785</c:v>
                </c:pt>
                <c:pt idx="44">
                  <c:v>-57.89542765196785</c:v>
                </c:pt>
                <c:pt idx="45">
                  <c:v>-58.89542765196785</c:v>
                </c:pt>
                <c:pt idx="46">
                  <c:v>-59.89542765196785</c:v>
                </c:pt>
                <c:pt idx="47">
                  <c:v>-60.89542765196785</c:v>
                </c:pt>
                <c:pt idx="48">
                  <c:v>-61.89542765196785</c:v>
                </c:pt>
                <c:pt idx="49">
                  <c:v>-62.89542765196785</c:v>
                </c:pt>
                <c:pt idx="50">
                  <c:v>-63.89542765196785</c:v>
                </c:pt>
                <c:pt idx="51">
                  <c:v>-64.89542765196785</c:v>
                </c:pt>
                <c:pt idx="52">
                  <c:v>-65.89542765196785</c:v>
                </c:pt>
                <c:pt idx="53">
                  <c:v>-66.89542765196785</c:v>
                </c:pt>
                <c:pt idx="54">
                  <c:v>-67.89542765196785</c:v>
                </c:pt>
                <c:pt idx="55">
                  <c:v>-68.89542765196785</c:v>
                </c:pt>
                <c:pt idx="56">
                  <c:v>-69.89542765196785</c:v>
                </c:pt>
                <c:pt idx="57">
                  <c:v>-70.89542765196785</c:v>
                </c:pt>
                <c:pt idx="58">
                  <c:v>-71.89542765196785</c:v>
                </c:pt>
                <c:pt idx="59">
                  <c:v>-72.89542765196785</c:v>
                </c:pt>
                <c:pt idx="60">
                  <c:v>-73.89542765196785</c:v>
                </c:pt>
                <c:pt idx="61">
                  <c:v>-74.89542765196785</c:v>
                </c:pt>
                <c:pt idx="62">
                  <c:v>-75.89542765196785</c:v>
                </c:pt>
                <c:pt idx="63">
                  <c:v>-76.89542765196785</c:v>
                </c:pt>
                <c:pt idx="64">
                  <c:v>-77.89542765196785</c:v>
                </c:pt>
                <c:pt idx="65">
                  <c:v>-78.89542765196785</c:v>
                </c:pt>
                <c:pt idx="66">
                  <c:v>-79.89542765196785</c:v>
                </c:pt>
                <c:pt idx="67">
                  <c:v>-80.89542765196785</c:v>
                </c:pt>
                <c:pt idx="68">
                  <c:v>-81.89542765196785</c:v>
                </c:pt>
                <c:pt idx="69">
                  <c:v>-82.89542765196785</c:v>
                </c:pt>
                <c:pt idx="70">
                  <c:v>-83.89542765196785</c:v>
                </c:pt>
                <c:pt idx="71">
                  <c:v>-84.89542765196785</c:v>
                </c:pt>
                <c:pt idx="72">
                  <c:v>-85.89542765196785</c:v>
                </c:pt>
                <c:pt idx="73">
                  <c:v>-86.89542765196785</c:v>
                </c:pt>
                <c:pt idx="74">
                  <c:v>-87.89542765196785</c:v>
                </c:pt>
                <c:pt idx="75">
                  <c:v>-88.89542765196785</c:v>
                </c:pt>
                <c:pt idx="76">
                  <c:v>-89.89542765196785</c:v>
                </c:pt>
                <c:pt idx="77">
                  <c:v>-90.89542765196785</c:v>
                </c:pt>
                <c:pt idx="78">
                  <c:v>-91.89542765196785</c:v>
                </c:pt>
                <c:pt idx="79">
                  <c:v>-92.89542765196785</c:v>
                </c:pt>
                <c:pt idx="80">
                  <c:v>-93.89542765196785</c:v>
                </c:pt>
                <c:pt idx="81">
                  <c:v>-94.89542765196785</c:v>
                </c:pt>
                <c:pt idx="82">
                  <c:v>-95.89542765196785</c:v>
                </c:pt>
                <c:pt idx="83">
                  <c:v>-96.89542765196785</c:v>
                </c:pt>
                <c:pt idx="84">
                  <c:v>-97.89542765196785</c:v>
                </c:pt>
                <c:pt idx="85">
                  <c:v>-98.89542765196785</c:v>
                </c:pt>
                <c:pt idx="86">
                  <c:v>-99.89542765196785</c:v>
                </c:pt>
                <c:pt idx="87">
                  <c:v>-100.89542765196785</c:v>
                </c:pt>
                <c:pt idx="88">
                  <c:v>-101.89542765196785</c:v>
                </c:pt>
                <c:pt idx="89">
                  <c:v>-102.89542765196785</c:v>
                </c:pt>
                <c:pt idx="90">
                  <c:v>-103.89542765196785</c:v>
                </c:pt>
                <c:pt idx="91">
                  <c:v>-104.89542765196785</c:v>
                </c:pt>
                <c:pt idx="92">
                  <c:v>-105.89542765196785</c:v>
                </c:pt>
                <c:pt idx="93">
                  <c:v>-106.89542765196785</c:v>
                </c:pt>
                <c:pt idx="94">
                  <c:v>-107.89542765196785</c:v>
                </c:pt>
                <c:pt idx="95">
                  <c:v>-108.89542765196785</c:v>
                </c:pt>
                <c:pt idx="96">
                  <c:v>-109.89542765196785</c:v>
                </c:pt>
                <c:pt idx="97">
                  <c:v>-110.89542765196785</c:v>
                </c:pt>
                <c:pt idx="98">
                  <c:v>-111.89542765196785</c:v>
                </c:pt>
                <c:pt idx="99">
                  <c:v>-112.89542765196785</c:v>
                </c:pt>
                <c:pt idx="100">
                  <c:v>-113.89542765196785</c:v>
                </c:pt>
                <c:pt idx="101">
                  <c:v>-114.89542765196785</c:v>
                </c:pt>
                <c:pt idx="102">
                  <c:v>-115.89542765196785</c:v>
                </c:pt>
                <c:pt idx="103">
                  <c:v>-116.89542765196785</c:v>
                </c:pt>
                <c:pt idx="104">
                  <c:v>-117.89542765196785</c:v>
                </c:pt>
                <c:pt idx="105">
                  <c:v>-118.89542765196785</c:v>
                </c:pt>
                <c:pt idx="106">
                  <c:v>-119.89542765196785</c:v>
                </c:pt>
                <c:pt idx="107">
                  <c:v>-120.89542765196785</c:v>
                </c:pt>
                <c:pt idx="108">
                  <c:v>-121.89542765196785</c:v>
                </c:pt>
                <c:pt idx="109">
                  <c:v>-122.89542765196785</c:v>
                </c:pt>
                <c:pt idx="110">
                  <c:v>-123.89542765196785</c:v>
                </c:pt>
                <c:pt idx="111">
                  <c:v>-124.89542765196785</c:v>
                </c:pt>
                <c:pt idx="112">
                  <c:v>-125.89542765196785</c:v>
                </c:pt>
                <c:pt idx="113">
                  <c:v>-126.89542765196785</c:v>
                </c:pt>
                <c:pt idx="114">
                  <c:v>-127.89542765196785</c:v>
                </c:pt>
                <c:pt idx="115">
                  <c:v>-128.89542765196785</c:v>
                </c:pt>
                <c:pt idx="116">
                  <c:v>-129.89542765196785</c:v>
                </c:pt>
                <c:pt idx="117">
                  <c:v>-130.89542765196785</c:v>
                </c:pt>
                <c:pt idx="118">
                  <c:v>-131.89542765196785</c:v>
                </c:pt>
                <c:pt idx="119">
                  <c:v>-132.89542765196785</c:v>
                </c:pt>
                <c:pt idx="120">
                  <c:v>-133.89542765196785</c:v>
                </c:pt>
                <c:pt idx="121">
                  <c:v>-134.89542765196785</c:v>
                </c:pt>
                <c:pt idx="122">
                  <c:v>-135.89542765196785</c:v>
                </c:pt>
                <c:pt idx="123">
                  <c:v>-136.89542765196785</c:v>
                </c:pt>
                <c:pt idx="124">
                  <c:v>-137.89542765196785</c:v>
                </c:pt>
                <c:pt idx="125">
                  <c:v>-138.89542765196785</c:v>
                </c:pt>
                <c:pt idx="126">
                  <c:v>-139.89542765196785</c:v>
                </c:pt>
                <c:pt idx="127">
                  <c:v>-140.89542765196785</c:v>
                </c:pt>
                <c:pt idx="128">
                  <c:v>-141.89542765196785</c:v>
                </c:pt>
                <c:pt idx="129">
                  <c:v>-142.89542765196785</c:v>
                </c:pt>
                <c:pt idx="130">
                  <c:v>-143.89542765196785</c:v>
                </c:pt>
                <c:pt idx="131">
                  <c:v>-144.89542765196785</c:v>
                </c:pt>
                <c:pt idx="132">
                  <c:v>-145.89542765196785</c:v>
                </c:pt>
                <c:pt idx="133">
                  <c:v>-146.89542765196785</c:v>
                </c:pt>
                <c:pt idx="134">
                  <c:v>-147.89542765196785</c:v>
                </c:pt>
                <c:pt idx="135">
                  <c:v>-148.89542765196785</c:v>
                </c:pt>
                <c:pt idx="136">
                  <c:v>-149.89542765196785</c:v>
                </c:pt>
                <c:pt idx="137">
                  <c:v>-150.89542765196785</c:v>
                </c:pt>
                <c:pt idx="138">
                  <c:v>-151.89542765196785</c:v>
                </c:pt>
                <c:pt idx="139">
                  <c:v>-152.89542765196785</c:v>
                </c:pt>
                <c:pt idx="140">
                  <c:v>-153.89542765196785</c:v>
                </c:pt>
                <c:pt idx="141">
                  <c:v>-154.89542765196785</c:v>
                </c:pt>
                <c:pt idx="142">
                  <c:v>-155.89542765196785</c:v>
                </c:pt>
                <c:pt idx="143">
                  <c:v>-156.89542765196785</c:v>
                </c:pt>
                <c:pt idx="144">
                  <c:v>-157.89542765196785</c:v>
                </c:pt>
                <c:pt idx="145">
                  <c:v>-158.89542765196785</c:v>
                </c:pt>
                <c:pt idx="146">
                  <c:v>-159.89542765196785</c:v>
                </c:pt>
                <c:pt idx="147">
                  <c:v>-160.89542765196785</c:v>
                </c:pt>
                <c:pt idx="148">
                  <c:v>-161.89542765196785</c:v>
                </c:pt>
                <c:pt idx="149">
                  <c:v>-162.89542765196785</c:v>
                </c:pt>
                <c:pt idx="150">
                  <c:v>-163.89542765196785</c:v>
                </c:pt>
                <c:pt idx="151">
                  <c:v>-164.89542765196785</c:v>
                </c:pt>
                <c:pt idx="152">
                  <c:v>-165.89542765196785</c:v>
                </c:pt>
                <c:pt idx="153">
                  <c:v>-166.89542765196785</c:v>
                </c:pt>
                <c:pt idx="154">
                  <c:v>-167.89542765196785</c:v>
                </c:pt>
                <c:pt idx="155">
                  <c:v>-168.89542765196785</c:v>
                </c:pt>
                <c:pt idx="156">
                  <c:v>-169.89542765196785</c:v>
                </c:pt>
                <c:pt idx="157">
                  <c:v>-170.89542765196785</c:v>
                </c:pt>
                <c:pt idx="158">
                  <c:v>-171.89542765196785</c:v>
                </c:pt>
                <c:pt idx="159">
                  <c:v>-172.89542765196785</c:v>
                </c:pt>
                <c:pt idx="160">
                  <c:v>-173.89542765196785</c:v>
                </c:pt>
                <c:pt idx="161">
                  <c:v>-174.89542765196785</c:v>
                </c:pt>
                <c:pt idx="162">
                  <c:v>-175.89542765196785</c:v>
                </c:pt>
                <c:pt idx="163">
                  <c:v>-176.89542765196785</c:v>
                </c:pt>
                <c:pt idx="164">
                  <c:v>-177.89542765196785</c:v>
                </c:pt>
                <c:pt idx="165">
                  <c:v>-178.89542765196785</c:v>
                </c:pt>
                <c:pt idx="166">
                  <c:v>-179.89542765196785</c:v>
                </c:pt>
                <c:pt idx="167">
                  <c:v>-180.89542765196785</c:v>
                </c:pt>
                <c:pt idx="168">
                  <c:v>-181.89542765196785</c:v>
                </c:pt>
                <c:pt idx="169">
                  <c:v>-182.89542765196785</c:v>
                </c:pt>
                <c:pt idx="170">
                  <c:v>-183.89542765196785</c:v>
                </c:pt>
                <c:pt idx="171">
                  <c:v>-184.89542765196785</c:v>
                </c:pt>
                <c:pt idx="172">
                  <c:v>-185.89542765196785</c:v>
                </c:pt>
                <c:pt idx="173">
                  <c:v>-186.89542765196785</c:v>
                </c:pt>
                <c:pt idx="174">
                  <c:v>-187.89542765196785</c:v>
                </c:pt>
                <c:pt idx="175">
                  <c:v>-188.89542765196785</c:v>
                </c:pt>
                <c:pt idx="176">
                  <c:v>-189.89542765196785</c:v>
                </c:pt>
                <c:pt idx="177">
                  <c:v>-190.89542765196785</c:v>
                </c:pt>
                <c:pt idx="178">
                  <c:v>-191.89542765196785</c:v>
                </c:pt>
                <c:pt idx="179">
                  <c:v>-192.89542765196785</c:v>
                </c:pt>
                <c:pt idx="180">
                  <c:v>-193.89542765196785</c:v>
                </c:pt>
                <c:pt idx="181">
                  <c:v>-194.89542765196785</c:v>
                </c:pt>
                <c:pt idx="182">
                  <c:v>-195.89542765196785</c:v>
                </c:pt>
                <c:pt idx="183">
                  <c:v>-196.89542765196785</c:v>
                </c:pt>
                <c:pt idx="184">
                  <c:v>-197.89542765196785</c:v>
                </c:pt>
                <c:pt idx="185">
                  <c:v>-198.89542765196785</c:v>
                </c:pt>
                <c:pt idx="186">
                  <c:v>-199.89542765196785</c:v>
                </c:pt>
                <c:pt idx="187">
                  <c:v>-200.89542765196785</c:v>
                </c:pt>
                <c:pt idx="188">
                  <c:v>-201.89542765196785</c:v>
                </c:pt>
                <c:pt idx="189">
                  <c:v>-202.89542765196785</c:v>
                </c:pt>
                <c:pt idx="190">
                  <c:v>-203.89542765196785</c:v>
                </c:pt>
                <c:pt idx="191">
                  <c:v>-204.89542765196785</c:v>
                </c:pt>
                <c:pt idx="192">
                  <c:v>-205.89542765196785</c:v>
                </c:pt>
                <c:pt idx="193">
                  <c:v>-206.89542765196785</c:v>
                </c:pt>
                <c:pt idx="194">
                  <c:v>-207.89542765196785</c:v>
                </c:pt>
                <c:pt idx="195">
                  <c:v>-208.89542765196785</c:v>
                </c:pt>
                <c:pt idx="196">
                  <c:v>-209.89542765196785</c:v>
                </c:pt>
                <c:pt idx="197">
                  <c:v>-210.89542765196785</c:v>
                </c:pt>
                <c:pt idx="198">
                  <c:v>-211.89542765196785</c:v>
                </c:pt>
                <c:pt idx="199">
                  <c:v>-212.89542765196785</c:v>
                </c:pt>
                <c:pt idx="200">
                  <c:v>-213.89542765196785</c:v>
                </c:pt>
                <c:pt idx="201">
                  <c:v>-214.89542765196785</c:v>
                </c:pt>
                <c:pt idx="202">
                  <c:v>-215.89542765196785</c:v>
                </c:pt>
                <c:pt idx="203">
                  <c:v>-216.89542765196785</c:v>
                </c:pt>
                <c:pt idx="204">
                  <c:v>-217.89542765196785</c:v>
                </c:pt>
                <c:pt idx="205">
                  <c:v>-218.89542765196785</c:v>
                </c:pt>
                <c:pt idx="206">
                  <c:v>-219.89542765196785</c:v>
                </c:pt>
                <c:pt idx="207">
                  <c:v>-220.89542765196785</c:v>
                </c:pt>
                <c:pt idx="208">
                  <c:v>-221.89542765196785</c:v>
                </c:pt>
                <c:pt idx="209">
                  <c:v>-222.89542765196785</c:v>
                </c:pt>
                <c:pt idx="210">
                  <c:v>-223.89542765196785</c:v>
                </c:pt>
                <c:pt idx="211">
                  <c:v>-224.89542765196785</c:v>
                </c:pt>
              </c:numCache>
            </c:numRef>
          </c:xVal>
          <c:yVal>
            <c:numRef>
              <c:f>'θ ϵ (90,180)'!$AQ$26:$AQ$237</c:f>
              <c:numCache>
                <c:formatCode>General</c:formatCode>
                <c:ptCount val="212"/>
                <c:pt idx="0">
                  <c:v>-523.46696403213764</c:v>
                </c:pt>
                <c:pt idx="1">
                  <c:v>-512.03691172937624</c:v>
                </c:pt>
                <c:pt idx="2">
                  <c:v>-500.6068594266149</c:v>
                </c:pt>
                <c:pt idx="3">
                  <c:v>-489.17680712385356</c:v>
                </c:pt>
                <c:pt idx="4">
                  <c:v>-477.74675482109222</c:v>
                </c:pt>
                <c:pt idx="5">
                  <c:v>-466.31670251833089</c:v>
                </c:pt>
                <c:pt idx="6">
                  <c:v>-454.88665021556955</c:v>
                </c:pt>
                <c:pt idx="7">
                  <c:v>-443.45659791280821</c:v>
                </c:pt>
                <c:pt idx="8">
                  <c:v>-432.02654561004692</c:v>
                </c:pt>
                <c:pt idx="9">
                  <c:v>-420.59649330728553</c:v>
                </c:pt>
                <c:pt idx="10">
                  <c:v>-409.16644100452419</c:v>
                </c:pt>
                <c:pt idx="11">
                  <c:v>-397.73638870176291</c:v>
                </c:pt>
                <c:pt idx="12">
                  <c:v>-386.30633639900157</c:v>
                </c:pt>
                <c:pt idx="13">
                  <c:v>-374.87628409624023</c:v>
                </c:pt>
                <c:pt idx="14">
                  <c:v>-363.44623179347889</c:v>
                </c:pt>
                <c:pt idx="15">
                  <c:v>-352.01617949071755</c:v>
                </c:pt>
                <c:pt idx="16">
                  <c:v>-340.58612718795621</c:v>
                </c:pt>
                <c:pt idx="17">
                  <c:v>-329.15607488519487</c:v>
                </c:pt>
                <c:pt idx="18">
                  <c:v>-317.72602258243353</c:v>
                </c:pt>
                <c:pt idx="19">
                  <c:v>-306.29597027967219</c:v>
                </c:pt>
                <c:pt idx="20">
                  <c:v>-294.86591797691085</c:v>
                </c:pt>
                <c:pt idx="21">
                  <c:v>-283.43586567414951</c:v>
                </c:pt>
                <c:pt idx="22">
                  <c:v>-272.00581337138817</c:v>
                </c:pt>
                <c:pt idx="23">
                  <c:v>-260.57576106862683</c:v>
                </c:pt>
                <c:pt idx="24">
                  <c:v>-249.14570876586549</c:v>
                </c:pt>
                <c:pt idx="25">
                  <c:v>-237.71565646310415</c:v>
                </c:pt>
                <c:pt idx="26">
                  <c:v>-226.28560416034281</c:v>
                </c:pt>
                <c:pt idx="27">
                  <c:v>-214.85555185758153</c:v>
                </c:pt>
                <c:pt idx="28">
                  <c:v>-203.42549955482019</c:v>
                </c:pt>
                <c:pt idx="29">
                  <c:v>-191.99544725205885</c:v>
                </c:pt>
                <c:pt idx="30">
                  <c:v>-180.56539494929751</c:v>
                </c:pt>
                <c:pt idx="31">
                  <c:v>-169.13534264653617</c:v>
                </c:pt>
                <c:pt idx="32">
                  <c:v>-157.70529034377478</c:v>
                </c:pt>
                <c:pt idx="33">
                  <c:v>-146.27523804101349</c:v>
                </c:pt>
                <c:pt idx="34">
                  <c:v>-134.8451857382521</c:v>
                </c:pt>
                <c:pt idx="35">
                  <c:v>-123.41513343549082</c:v>
                </c:pt>
                <c:pt idx="36">
                  <c:v>-111.98508113272953</c:v>
                </c:pt>
                <c:pt idx="37">
                  <c:v>-100.55502882996814</c:v>
                </c:pt>
                <c:pt idx="38">
                  <c:v>-89.124976527206854</c:v>
                </c:pt>
                <c:pt idx="39">
                  <c:v>-77.694924224445458</c:v>
                </c:pt>
                <c:pt idx="40">
                  <c:v>-66.264871921684176</c:v>
                </c:pt>
                <c:pt idx="41">
                  <c:v>-54.834819618922779</c:v>
                </c:pt>
                <c:pt idx="42">
                  <c:v>-43.404767316161497</c:v>
                </c:pt>
                <c:pt idx="43">
                  <c:v>-31.9747150134001</c:v>
                </c:pt>
                <c:pt idx="44">
                  <c:v>-20.544662710638818</c:v>
                </c:pt>
                <c:pt idx="45">
                  <c:v>-9.1146104078774215</c:v>
                </c:pt>
                <c:pt idx="46">
                  <c:v>2.3154418948838611</c:v>
                </c:pt>
                <c:pt idx="47">
                  <c:v>13.745494197645257</c:v>
                </c:pt>
                <c:pt idx="48">
                  <c:v>25.17554650040654</c:v>
                </c:pt>
                <c:pt idx="49">
                  <c:v>36.605598803167936</c:v>
                </c:pt>
                <c:pt idx="50">
                  <c:v>48.035651105929219</c:v>
                </c:pt>
                <c:pt idx="51">
                  <c:v>59.465703408690501</c:v>
                </c:pt>
                <c:pt idx="52">
                  <c:v>70.895755711451898</c:v>
                </c:pt>
                <c:pt idx="53">
                  <c:v>82.32580801421318</c:v>
                </c:pt>
                <c:pt idx="54">
                  <c:v>93.755860316974577</c:v>
                </c:pt>
                <c:pt idx="55">
                  <c:v>105.18591261973586</c:v>
                </c:pt>
                <c:pt idx="56">
                  <c:v>116.61596492249726</c:v>
                </c:pt>
                <c:pt idx="57">
                  <c:v>128.04601722525854</c:v>
                </c:pt>
                <c:pt idx="58">
                  <c:v>139.47606952801993</c:v>
                </c:pt>
                <c:pt idx="59">
                  <c:v>150.90612183078122</c:v>
                </c:pt>
                <c:pt idx="60">
                  <c:v>162.33617413354261</c:v>
                </c:pt>
                <c:pt idx="61">
                  <c:v>173.7662264363039</c:v>
                </c:pt>
                <c:pt idx="62">
                  <c:v>185.19627873906529</c:v>
                </c:pt>
                <c:pt idx="63">
                  <c:v>196.62633104182657</c:v>
                </c:pt>
                <c:pt idx="64">
                  <c:v>208.05638334458797</c:v>
                </c:pt>
                <c:pt idx="65">
                  <c:v>219.48643564734925</c:v>
                </c:pt>
                <c:pt idx="66">
                  <c:v>230.91648795011065</c:v>
                </c:pt>
                <c:pt idx="67">
                  <c:v>242.34654025287193</c:v>
                </c:pt>
                <c:pt idx="68">
                  <c:v>253.77659255563321</c:v>
                </c:pt>
                <c:pt idx="69">
                  <c:v>265.20664485839461</c:v>
                </c:pt>
                <c:pt idx="70">
                  <c:v>276.63669716115589</c:v>
                </c:pt>
                <c:pt idx="71">
                  <c:v>288.06674946391729</c:v>
                </c:pt>
                <c:pt idx="72">
                  <c:v>299.49680176667857</c:v>
                </c:pt>
                <c:pt idx="73">
                  <c:v>310.92685406943997</c:v>
                </c:pt>
                <c:pt idx="74">
                  <c:v>322.35690637220125</c:v>
                </c:pt>
                <c:pt idx="75">
                  <c:v>333.78695867496265</c:v>
                </c:pt>
                <c:pt idx="76">
                  <c:v>345.21701097772393</c:v>
                </c:pt>
                <c:pt idx="77">
                  <c:v>356.64706328048533</c:v>
                </c:pt>
                <c:pt idx="78">
                  <c:v>368.07711558324672</c:v>
                </c:pt>
                <c:pt idx="79">
                  <c:v>379.50716788600789</c:v>
                </c:pt>
                <c:pt idx="80">
                  <c:v>390.93722018876929</c:v>
                </c:pt>
                <c:pt idx="81">
                  <c:v>402.36727249153068</c:v>
                </c:pt>
                <c:pt idx="82">
                  <c:v>413.79732479429208</c:v>
                </c:pt>
                <c:pt idx="83">
                  <c:v>425.22737709705325</c:v>
                </c:pt>
                <c:pt idx="84">
                  <c:v>436.65742939981465</c:v>
                </c:pt>
                <c:pt idx="85">
                  <c:v>448.08748170257604</c:v>
                </c:pt>
                <c:pt idx="86">
                  <c:v>459.51753400533721</c:v>
                </c:pt>
                <c:pt idx="87">
                  <c:v>470.94758630809861</c:v>
                </c:pt>
                <c:pt idx="88">
                  <c:v>482.37763861086</c:v>
                </c:pt>
                <c:pt idx="89">
                  <c:v>493.8076909136214</c:v>
                </c:pt>
                <c:pt idx="90">
                  <c:v>505.23774321638257</c:v>
                </c:pt>
                <c:pt idx="91">
                  <c:v>516.66779551914397</c:v>
                </c:pt>
                <c:pt idx="92">
                  <c:v>528.09784782190536</c:v>
                </c:pt>
                <c:pt idx="93">
                  <c:v>539.52790012466676</c:v>
                </c:pt>
                <c:pt idx="94">
                  <c:v>550.95795242742793</c:v>
                </c:pt>
                <c:pt idx="95">
                  <c:v>562.38800473018932</c:v>
                </c:pt>
                <c:pt idx="96">
                  <c:v>573.81805703295072</c:v>
                </c:pt>
                <c:pt idx="97">
                  <c:v>585.24810933571212</c:v>
                </c:pt>
                <c:pt idx="98">
                  <c:v>596.67816163847328</c:v>
                </c:pt>
                <c:pt idx="99">
                  <c:v>608.10821394123468</c:v>
                </c:pt>
                <c:pt idx="100">
                  <c:v>619.53826624399608</c:v>
                </c:pt>
                <c:pt idx="101">
                  <c:v>630.96831854675725</c:v>
                </c:pt>
                <c:pt idx="102">
                  <c:v>642.39837084951864</c:v>
                </c:pt>
                <c:pt idx="103">
                  <c:v>653.82842315228004</c:v>
                </c:pt>
                <c:pt idx="104">
                  <c:v>665.25847545504143</c:v>
                </c:pt>
                <c:pt idx="105">
                  <c:v>676.6885277578026</c:v>
                </c:pt>
                <c:pt idx="106">
                  <c:v>688.118580060564</c:v>
                </c:pt>
                <c:pt idx="107">
                  <c:v>699.5486323633254</c:v>
                </c:pt>
                <c:pt idx="108">
                  <c:v>710.97868466608679</c:v>
                </c:pt>
                <c:pt idx="109">
                  <c:v>722.40873696884796</c:v>
                </c:pt>
                <c:pt idx="110">
                  <c:v>733.83878927160936</c:v>
                </c:pt>
                <c:pt idx="111">
                  <c:v>745.26884157437075</c:v>
                </c:pt>
                <c:pt idx="112">
                  <c:v>756.69889387713215</c:v>
                </c:pt>
                <c:pt idx="113">
                  <c:v>768.12894617989332</c:v>
                </c:pt>
                <c:pt idx="114">
                  <c:v>779.55899848265472</c:v>
                </c:pt>
                <c:pt idx="115">
                  <c:v>790.98905078541611</c:v>
                </c:pt>
                <c:pt idx="116">
                  <c:v>802.41910308817728</c:v>
                </c:pt>
                <c:pt idx="117">
                  <c:v>813.84915539093868</c:v>
                </c:pt>
                <c:pt idx="118">
                  <c:v>825.27920769370007</c:v>
                </c:pt>
                <c:pt idx="119">
                  <c:v>836.70925999646147</c:v>
                </c:pt>
                <c:pt idx="120">
                  <c:v>848.13931229922264</c:v>
                </c:pt>
                <c:pt idx="121">
                  <c:v>859.56936460198403</c:v>
                </c:pt>
                <c:pt idx="122">
                  <c:v>870.99941690474543</c:v>
                </c:pt>
                <c:pt idx="123">
                  <c:v>882.42946920750683</c:v>
                </c:pt>
                <c:pt idx="124">
                  <c:v>893.859521510268</c:v>
                </c:pt>
                <c:pt idx="125">
                  <c:v>905.28957381302939</c:v>
                </c:pt>
                <c:pt idx="126">
                  <c:v>916.71962611579079</c:v>
                </c:pt>
                <c:pt idx="127">
                  <c:v>928.14967841855218</c:v>
                </c:pt>
                <c:pt idx="128">
                  <c:v>939.57973072131335</c:v>
                </c:pt>
                <c:pt idx="129">
                  <c:v>951.00978302407475</c:v>
                </c:pt>
                <c:pt idx="130">
                  <c:v>962.43983532683615</c:v>
                </c:pt>
                <c:pt idx="131">
                  <c:v>973.86988762959732</c:v>
                </c:pt>
                <c:pt idx="132">
                  <c:v>985.29993993235871</c:v>
                </c:pt>
                <c:pt idx="133">
                  <c:v>996.72999223512011</c:v>
                </c:pt>
                <c:pt idx="134">
                  <c:v>1008.1600445378815</c:v>
                </c:pt>
                <c:pt idx="135">
                  <c:v>1019.5900968406427</c:v>
                </c:pt>
                <c:pt idx="136">
                  <c:v>1031.0201491434041</c:v>
                </c:pt>
                <c:pt idx="137">
                  <c:v>1042.4502014461655</c:v>
                </c:pt>
                <c:pt idx="138">
                  <c:v>1053.8802537489269</c:v>
                </c:pt>
                <c:pt idx="139">
                  <c:v>1065.310306051688</c:v>
                </c:pt>
                <c:pt idx="140">
                  <c:v>1076.7403583544494</c:v>
                </c:pt>
                <c:pt idx="141">
                  <c:v>1088.1704106572108</c:v>
                </c:pt>
                <c:pt idx="142">
                  <c:v>1099.6004629599722</c:v>
                </c:pt>
                <c:pt idx="143">
                  <c:v>1111.0305152627334</c:v>
                </c:pt>
                <c:pt idx="144">
                  <c:v>1122.4605675654948</c:v>
                </c:pt>
                <c:pt idx="145">
                  <c:v>1133.8906198682562</c:v>
                </c:pt>
                <c:pt idx="146">
                  <c:v>1145.3206721710176</c:v>
                </c:pt>
                <c:pt idx="147">
                  <c:v>1156.7507244737787</c:v>
                </c:pt>
                <c:pt idx="148">
                  <c:v>1168.1807767765401</c:v>
                </c:pt>
                <c:pt idx="149">
                  <c:v>1179.6108290793015</c:v>
                </c:pt>
                <c:pt idx="150">
                  <c:v>1191.0408813820627</c:v>
                </c:pt>
                <c:pt idx="151">
                  <c:v>1202.4709336848241</c:v>
                </c:pt>
                <c:pt idx="152">
                  <c:v>1213.9009859875855</c:v>
                </c:pt>
                <c:pt idx="153">
                  <c:v>1225.3310382903469</c:v>
                </c:pt>
                <c:pt idx="154">
                  <c:v>1236.7610905931081</c:v>
                </c:pt>
                <c:pt idx="155">
                  <c:v>1248.1911428958695</c:v>
                </c:pt>
                <c:pt idx="156">
                  <c:v>1259.6211951986309</c:v>
                </c:pt>
                <c:pt idx="157">
                  <c:v>1271.0512475013923</c:v>
                </c:pt>
                <c:pt idx="158">
                  <c:v>1282.4812998041534</c:v>
                </c:pt>
                <c:pt idx="159">
                  <c:v>1293.9113521069148</c:v>
                </c:pt>
                <c:pt idx="160">
                  <c:v>1305.3414044096762</c:v>
                </c:pt>
                <c:pt idx="161">
                  <c:v>1316.7714567124376</c:v>
                </c:pt>
                <c:pt idx="162">
                  <c:v>1328.2015090151988</c:v>
                </c:pt>
                <c:pt idx="163">
                  <c:v>1339.6315613179602</c:v>
                </c:pt>
                <c:pt idx="164">
                  <c:v>1351.0616136207216</c:v>
                </c:pt>
                <c:pt idx="165">
                  <c:v>1362.4916659234827</c:v>
                </c:pt>
                <c:pt idx="166">
                  <c:v>1373.9217182262441</c:v>
                </c:pt>
                <c:pt idx="167">
                  <c:v>1385.3517705290055</c:v>
                </c:pt>
                <c:pt idx="168">
                  <c:v>1396.7818228317669</c:v>
                </c:pt>
                <c:pt idx="169">
                  <c:v>1408.2118751345283</c:v>
                </c:pt>
                <c:pt idx="170">
                  <c:v>1419.6419274372897</c:v>
                </c:pt>
                <c:pt idx="171">
                  <c:v>1431.0719797400507</c:v>
                </c:pt>
                <c:pt idx="172">
                  <c:v>1442.5020320428121</c:v>
                </c:pt>
                <c:pt idx="173">
                  <c:v>1453.9320843455735</c:v>
                </c:pt>
                <c:pt idx="174">
                  <c:v>1465.3621366483349</c:v>
                </c:pt>
                <c:pt idx="175">
                  <c:v>1476.7921889510963</c:v>
                </c:pt>
                <c:pt idx="176">
                  <c:v>1488.2222412538576</c:v>
                </c:pt>
                <c:pt idx="177">
                  <c:v>1499.652293556619</c:v>
                </c:pt>
                <c:pt idx="178">
                  <c:v>1511.0823458593804</c:v>
                </c:pt>
                <c:pt idx="179">
                  <c:v>1522.5123981621414</c:v>
                </c:pt>
                <c:pt idx="180">
                  <c:v>1533.9424504649028</c:v>
                </c:pt>
                <c:pt idx="181">
                  <c:v>1545.3725027676642</c:v>
                </c:pt>
                <c:pt idx="182">
                  <c:v>1556.8025550704256</c:v>
                </c:pt>
                <c:pt idx="183">
                  <c:v>1568.232607373187</c:v>
                </c:pt>
                <c:pt idx="184">
                  <c:v>1579.6626596759484</c:v>
                </c:pt>
                <c:pt idx="185">
                  <c:v>1591.0927119787098</c:v>
                </c:pt>
                <c:pt idx="186">
                  <c:v>1602.5227642814707</c:v>
                </c:pt>
                <c:pt idx="187">
                  <c:v>1613.9528165842321</c:v>
                </c:pt>
                <c:pt idx="188">
                  <c:v>1625.3828688869935</c:v>
                </c:pt>
                <c:pt idx="189">
                  <c:v>1636.8129211897549</c:v>
                </c:pt>
                <c:pt idx="190">
                  <c:v>1648.2429734925163</c:v>
                </c:pt>
                <c:pt idx="191">
                  <c:v>1659.6730257952777</c:v>
                </c:pt>
                <c:pt idx="192">
                  <c:v>1671.1030780980391</c:v>
                </c:pt>
                <c:pt idx="193">
                  <c:v>1682.5331304008005</c:v>
                </c:pt>
                <c:pt idx="194">
                  <c:v>1693.9631827035614</c:v>
                </c:pt>
                <c:pt idx="195">
                  <c:v>1705.3932350063228</c:v>
                </c:pt>
                <c:pt idx="196">
                  <c:v>1716.8232873090842</c:v>
                </c:pt>
                <c:pt idx="197">
                  <c:v>1728.2533396118456</c:v>
                </c:pt>
                <c:pt idx="198">
                  <c:v>1739.683391914607</c:v>
                </c:pt>
                <c:pt idx="199">
                  <c:v>1751.1134442173684</c:v>
                </c:pt>
                <c:pt idx="200">
                  <c:v>1762.5434965201298</c:v>
                </c:pt>
                <c:pt idx="201">
                  <c:v>1773.9735488228907</c:v>
                </c:pt>
                <c:pt idx="202">
                  <c:v>1785.4036011256521</c:v>
                </c:pt>
                <c:pt idx="203">
                  <c:v>1796.8336534284135</c:v>
                </c:pt>
                <c:pt idx="204">
                  <c:v>1808.2637057311749</c:v>
                </c:pt>
                <c:pt idx="205">
                  <c:v>1819.6937580339363</c:v>
                </c:pt>
                <c:pt idx="206">
                  <c:v>1831.1238103366977</c:v>
                </c:pt>
                <c:pt idx="207">
                  <c:v>1842.5538626394591</c:v>
                </c:pt>
                <c:pt idx="208">
                  <c:v>1853.9839149422205</c:v>
                </c:pt>
                <c:pt idx="209">
                  <c:v>1865.4139672449814</c:v>
                </c:pt>
                <c:pt idx="210">
                  <c:v>1876.8440195477428</c:v>
                </c:pt>
                <c:pt idx="211">
                  <c:v>1888.2740718505042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86C-4FC4-89C7-9851AA99A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17568"/>
        <c:axId val="128118144"/>
      </c:scatterChart>
      <c:valAx>
        <c:axId val="128117568"/>
        <c:scaling>
          <c:orientation val="minMax"/>
          <c:max val="500"/>
          <c:min val="-500"/>
        </c:scaling>
        <c:delete val="0"/>
        <c:axPos val="b"/>
        <c:majorGridlines>
          <c:spPr>
            <a:ln w="0">
              <a:solidFill>
                <a:schemeClr val="tx1">
                  <a:tint val="75000"/>
                  <a:shade val="95000"/>
                  <a:satMod val="105000"/>
                  <a:alpha val="3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28575"/>
        </c:spPr>
        <c:crossAx val="128118144"/>
        <c:crosses val="autoZero"/>
        <c:crossBetween val="midCat"/>
        <c:majorUnit val="10"/>
      </c:valAx>
      <c:valAx>
        <c:axId val="128118144"/>
        <c:scaling>
          <c:orientation val="minMax"/>
          <c:max val="500"/>
          <c:min val="-500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28575"/>
        </c:spPr>
        <c:crossAx val="128117568"/>
        <c:crosses val="autoZero"/>
        <c:crossBetween val="midCat"/>
        <c:majorUnit val="1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5171360309494394E-2"/>
          <c:y val="1.0209966059947437E-2"/>
          <c:w val="0.82018074830823962"/>
          <c:h val="0.9795800678801051"/>
        </c:manualLayout>
      </c:layout>
      <c:scatterChart>
        <c:scatterStyle val="smoothMarker"/>
        <c:varyColors val="0"/>
        <c:ser>
          <c:idx val="0"/>
          <c:order val="0"/>
          <c:tx>
            <c:v>Weather Cell</c:v>
          </c:tx>
          <c:spPr>
            <a:ln w="25400"/>
          </c:spPr>
          <c:marker>
            <c:symbol val="diamond"/>
            <c:size val="2"/>
          </c:marker>
          <c:xVal>
            <c:numRef>
              <c:f>'θ ϵ (90,180)'!$AE$8:$AE$368</c:f>
              <c:numCache>
                <c:formatCode>General</c:formatCode>
                <c:ptCount val="361"/>
                <c:pt idx="0">
                  <c:v>65</c:v>
                </c:pt>
                <c:pt idx="1">
                  <c:v>64.990100185165431</c:v>
                </c:pt>
                <c:pt idx="2">
                  <c:v>64.96040375624122</c:v>
                </c:pt>
                <c:pt idx="3">
                  <c:v>64.910919759047303</c:v>
                </c:pt>
                <c:pt idx="4">
                  <c:v>64.841663266888574</c:v>
                </c:pt>
                <c:pt idx="5">
                  <c:v>64.752655375963457</c:v>
                </c:pt>
                <c:pt idx="6">
                  <c:v>64.64392319893777</c:v>
                </c:pt>
                <c:pt idx="7">
                  <c:v>64.515499856685935</c:v>
                </c:pt>
                <c:pt idx="8">
                  <c:v>64.367424468202074</c:v>
                </c:pt>
                <c:pt idx="9">
                  <c:v>64.199742138683959</c:v>
                </c:pt>
                <c:pt idx="10">
                  <c:v>64.012503945793526</c:v>
                </c:pt>
                <c:pt idx="11">
                  <c:v>63.805766924098158</c:v>
                </c:pt>
                <c:pt idx="12">
                  <c:v>63.57959404769737</c:v>
                </c:pt>
                <c:pt idx="13">
                  <c:v>63.334054211040289</c:v>
                </c:pt>
                <c:pt idx="14">
                  <c:v>63.069222207939774</c:v>
                </c:pt>
                <c:pt idx="15">
                  <c:v>62.785178708789438</c:v>
                </c:pt>
                <c:pt idx="16">
                  <c:v>62.482010235990728</c:v>
                </c:pt>
                <c:pt idx="17">
                  <c:v>62.1598091375973</c:v>
                </c:pt>
                <c:pt idx="18">
                  <c:v>61.81867355918498</c:v>
                </c:pt>
                <c:pt idx="19">
                  <c:v>61.458707413955594</c:v>
                </c:pt>
                <c:pt idx="20">
                  <c:v>61.080020351084045</c:v>
                </c:pt>
                <c:pt idx="21">
                  <c:v>60.682727722318113</c:v>
                </c:pt>
                <c:pt idx="22">
                  <c:v>60.26695054684118</c:v>
                </c:pt>
                <c:pt idx="23">
                  <c:v>59.832815474408626</c:v>
                </c:pt>
                <c:pt idx="24">
                  <c:v>59.380454746769054</c:v>
                </c:pt>
                <c:pt idx="25">
                  <c:v>58.910006157382249</c:v>
                </c:pt>
                <c:pt idx="26">
                  <c:v>58.421613009445856</c:v>
                </c:pt>
                <c:pt idx="27">
                  <c:v>57.915424072243916</c:v>
                </c:pt>
                <c:pt idx="28">
                  <c:v>57.391593535830253</c:v>
                </c:pt>
                <c:pt idx="29">
                  <c:v>56.850280964060723</c:v>
                </c:pt>
                <c:pt idx="30">
                  <c:v>56.291651245988518</c:v>
                </c:pt>
                <c:pt idx="31">
                  <c:v>55.715874545637298</c:v>
                </c:pt>
                <c:pt idx="32">
                  <c:v>55.123126250167687</c:v>
                </c:pt>
                <c:pt idx="33">
                  <c:v>54.51358691645256</c:v>
                </c:pt>
                <c:pt idx="34">
                  <c:v>53.887442216077709</c:v>
                </c:pt>
                <c:pt idx="35">
                  <c:v>53.244882878784466</c:v>
                </c:pt>
                <c:pt idx="36">
                  <c:v>52.586104634371587</c:v>
                </c:pt>
                <c:pt idx="37">
                  <c:v>51.911308153074032</c:v>
                </c:pt>
                <c:pt idx="38">
                  <c:v>51.220698984436929</c:v>
                </c:pt>
                <c:pt idx="39">
                  <c:v>50.514487494703111</c:v>
                </c:pt>
                <c:pt idx="40">
                  <c:v>49.792888802733572</c:v>
                </c:pt>
                <c:pt idx="41">
                  <c:v>49.056122714480189</c:v>
                </c:pt>
                <c:pt idx="42">
                  <c:v>48.304413656030626</c:v>
                </c:pt>
                <c:pt idx="43">
                  <c:v>47.537990605246087</c:v>
                </c:pt>
                <c:pt idx="44">
                  <c:v>46.757087022012328</c:v>
                </c:pt>
                <c:pt idx="45">
                  <c:v>45.961940777125591</c:v>
                </c:pt>
                <c:pt idx="46">
                  <c:v>45.152794079834827</c:v>
                </c:pt>
                <c:pt idx="47">
                  <c:v>44.329893404062403</c:v>
                </c:pt>
                <c:pt idx="48">
                  <c:v>43.493489413325783</c:v>
                </c:pt>
                <c:pt idx="49">
                  <c:v>42.643836884382971</c:v>
                </c:pt>
                <c:pt idx="50">
                  <c:v>41.781194629625055</c:v>
                </c:pt>
                <c:pt idx="51">
                  <c:v>40.905825418239438</c:v>
                </c:pt>
                <c:pt idx="52">
                  <c:v>40.01799589616779</c:v>
                </c:pt>
                <c:pt idx="53">
                  <c:v>39.117976504883146</c:v>
                </c:pt>
                <c:pt idx="54">
                  <c:v>38.206041399010751</c:v>
                </c:pt>
                <c:pt idx="55">
                  <c:v>37.282468362818001</c:v>
                </c:pt>
                <c:pt idx="56">
                  <c:v>36.34753872559854</c:v>
                </c:pt>
                <c:pt idx="57">
                  <c:v>35.401537275976764</c:v>
                </c:pt>
                <c:pt idx="58">
                  <c:v>34.444752175158321</c:v>
                </c:pt>
                <c:pt idx="59">
                  <c:v>33.477474869153532</c:v>
                </c:pt>
                <c:pt idx="60">
                  <c:v>32.500000000000007</c:v>
                </c:pt>
                <c:pt idx="61">
                  <c:v>31.512625316011913</c:v>
                </c:pt>
                <c:pt idx="62">
                  <c:v>30.515651581082906</c:v>
                </c:pt>
                <c:pt idx="63">
                  <c:v>29.509382483070542</c:v>
                </c:pt>
                <c:pt idx="64">
                  <c:v>28.494124541290034</c:v>
                </c:pt>
                <c:pt idx="65">
                  <c:v>27.470187013145463</c:v>
                </c:pt>
                <c:pt idx="66">
                  <c:v>26.437881799927013</c:v>
                </c:pt>
                <c:pt idx="67">
                  <c:v>25.397523351802807</c:v>
                </c:pt>
                <c:pt idx="68">
                  <c:v>24.349428572034277</c:v>
                </c:pt>
                <c:pt idx="69">
                  <c:v>23.293916720444525</c:v>
                </c:pt>
                <c:pt idx="70">
                  <c:v>22.231309316168474</c:v>
                </c:pt>
                <c:pt idx="71">
                  <c:v>21.161930039715187</c:v>
                </c:pt>
                <c:pt idx="72">
                  <c:v>20.086104634371583</c:v>
                </c:pt>
                <c:pt idx="73">
                  <c:v>19.00416080697789</c:v>
                </c:pt>
                <c:pt idx="74">
                  <c:v>17.916428128104947</c:v>
                </c:pt>
                <c:pt idx="75">
                  <c:v>16.823237931663847</c:v>
                </c:pt>
                <c:pt idx="76">
                  <c:v>15.724923213978414</c:v>
                </c:pt>
                <c:pt idx="77">
                  <c:v>14.62181853235122</c:v>
                </c:pt>
                <c:pt idx="78">
                  <c:v>13.514259903154365</c:v>
                </c:pt>
                <c:pt idx="79">
                  <c:v>12.402584699475419</c:v>
                </c:pt>
                <c:pt idx="80">
                  <c:v>11.287131548350477</c:v>
                </c:pt>
                <c:pt idx="81">
                  <c:v>10.16824022761501</c:v>
                </c:pt>
                <c:pt idx="82">
                  <c:v>9.0462515624042705</c:v>
                </c:pt>
                <c:pt idx="83">
                  <c:v>7.9215073213345866</c:v>
                </c:pt>
                <c:pt idx="84">
                  <c:v>6.794350112397475</c:v>
                </c:pt>
                <c:pt idx="85">
                  <c:v>5.665123278597779</c:v>
                </c:pt>
                <c:pt idx="86">
                  <c:v>4.5341707933681548</c:v>
                </c:pt>
                <c:pt idx="87">
                  <c:v>3.401837155791358</c:v>
                </c:pt>
                <c:pt idx="88">
                  <c:v>2.2684672856625703</c:v>
                </c:pt>
                <c:pt idx="89">
                  <c:v>1.1344064184234195</c:v>
                </c:pt>
                <c:pt idx="90">
                  <c:v>3.981732478453015E-15</c:v>
                </c:pt>
                <c:pt idx="91">
                  <c:v>-1.1344064184234259</c:v>
                </c:pt>
                <c:pt idx="92">
                  <c:v>-2.2684672856625476</c:v>
                </c:pt>
                <c:pt idx="93">
                  <c:v>-3.4018371557913354</c:v>
                </c:pt>
                <c:pt idx="94">
                  <c:v>-4.5341707933681468</c:v>
                </c:pt>
                <c:pt idx="95">
                  <c:v>-5.6651232785977852</c:v>
                </c:pt>
                <c:pt idx="96">
                  <c:v>-6.794350112397467</c:v>
                </c:pt>
                <c:pt idx="97">
                  <c:v>-7.9215073213345786</c:v>
                </c:pt>
                <c:pt idx="98">
                  <c:v>-9.0462515624042474</c:v>
                </c:pt>
                <c:pt idx="99">
                  <c:v>-10.168240227615017</c:v>
                </c:pt>
                <c:pt idx="100">
                  <c:v>-11.28713154835047</c:v>
                </c:pt>
                <c:pt idx="101">
                  <c:v>-12.402584699475412</c:v>
                </c:pt>
                <c:pt idx="102">
                  <c:v>-13.514259903154343</c:v>
                </c:pt>
                <c:pt idx="103">
                  <c:v>-14.621818532351213</c:v>
                </c:pt>
                <c:pt idx="104">
                  <c:v>-15.724923213978405</c:v>
                </c:pt>
                <c:pt idx="105">
                  <c:v>-16.823237931663854</c:v>
                </c:pt>
                <c:pt idx="106">
                  <c:v>-17.91642812810494</c:v>
                </c:pt>
                <c:pt idx="107">
                  <c:v>-19.004160806977882</c:v>
                </c:pt>
                <c:pt idx="108">
                  <c:v>-20.086104634371576</c:v>
                </c:pt>
                <c:pt idx="109">
                  <c:v>-21.161930039715166</c:v>
                </c:pt>
                <c:pt idx="110">
                  <c:v>-22.231309316168467</c:v>
                </c:pt>
                <c:pt idx="111">
                  <c:v>-23.293916720444518</c:v>
                </c:pt>
                <c:pt idx="112">
                  <c:v>-24.349428572034284</c:v>
                </c:pt>
                <c:pt idx="113">
                  <c:v>-25.397523351802786</c:v>
                </c:pt>
                <c:pt idx="114">
                  <c:v>-26.437881799927002</c:v>
                </c:pt>
                <c:pt idx="115">
                  <c:v>-27.470187013145456</c:v>
                </c:pt>
                <c:pt idx="116">
                  <c:v>-28.494124541290038</c:v>
                </c:pt>
                <c:pt idx="117">
                  <c:v>-29.509382483070535</c:v>
                </c:pt>
                <c:pt idx="118">
                  <c:v>-30.515651581082885</c:v>
                </c:pt>
                <c:pt idx="119">
                  <c:v>-31.512625316011906</c:v>
                </c:pt>
                <c:pt idx="120">
                  <c:v>-32.499999999999986</c:v>
                </c:pt>
                <c:pt idx="121">
                  <c:v>-33.477474869153525</c:v>
                </c:pt>
                <c:pt idx="122">
                  <c:v>-34.444752175158314</c:v>
                </c:pt>
                <c:pt idx="123">
                  <c:v>-35.401537275976757</c:v>
                </c:pt>
                <c:pt idx="124">
                  <c:v>-36.347538725598532</c:v>
                </c:pt>
                <c:pt idx="125">
                  <c:v>-37.28246836281798</c:v>
                </c:pt>
                <c:pt idx="126">
                  <c:v>-38.206041399010743</c:v>
                </c:pt>
                <c:pt idx="127">
                  <c:v>-39.117976504883146</c:v>
                </c:pt>
                <c:pt idx="128">
                  <c:v>-40.01799589616779</c:v>
                </c:pt>
                <c:pt idx="129">
                  <c:v>-40.905825418239424</c:v>
                </c:pt>
                <c:pt idx="130">
                  <c:v>-41.781194629625055</c:v>
                </c:pt>
                <c:pt idx="131">
                  <c:v>-42.643836884382985</c:v>
                </c:pt>
                <c:pt idx="132">
                  <c:v>-43.493489413325783</c:v>
                </c:pt>
                <c:pt idx="133">
                  <c:v>-44.329893404062396</c:v>
                </c:pt>
                <c:pt idx="134">
                  <c:v>-45.152794079834806</c:v>
                </c:pt>
                <c:pt idx="135">
                  <c:v>-45.961940777125584</c:v>
                </c:pt>
                <c:pt idx="136">
                  <c:v>-46.757087022012328</c:v>
                </c:pt>
                <c:pt idx="137">
                  <c:v>-47.53799060524608</c:v>
                </c:pt>
                <c:pt idx="138">
                  <c:v>-48.304413656030611</c:v>
                </c:pt>
                <c:pt idx="139">
                  <c:v>-49.056122714480182</c:v>
                </c:pt>
                <c:pt idx="140">
                  <c:v>-49.792888802733565</c:v>
                </c:pt>
                <c:pt idx="141">
                  <c:v>-50.514487494703097</c:v>
                </c:pt>
                <c:pt idx="142">
                  <c:v>-51.220698984436922</c:v>
                </c:pt>
                <c:pt idx="143">
                  <c:v>-51.911308153074039</c:v>
                </c:pt>
                <c:pt idx="144">
                  <c:v>-52.58610463437158</c:v>
                </c:pt>
                <c:pt idx="145">
                  <c:v>-53.244882878784452</c:v>
                </c:pt>
                <c:pt idx="146">
                  <c:v>-53.887442216077709</c:v>
                </c:pt>
                <c:pt idx="147">
                  <c:v>-54.513586916452567</c:v>
                </c:pt>
                <c:pt idx="148">
                  <c:v>-55.123126250167687</c:v>
                </c:pt>
                <c:pt idx="149">
                  <c:v>-55.715874545637291</c:v>
                </c:pt>
                <c:pt idx="150">
                  <c:v>-56.291651245988518</c:v>
                </c:pt>
                <c:pt idx="151">
                  <c:v>-56.850280964060723</c:v>
                </c:pt>
                <c:pt idx="152">
                  <c:v>-57.391593535830239</c:v>
                </c:pt>
                <c:pt idx="153">
                  <c:v>-57.915424072243908</c:v>
                </c:pt>
                <c:pt idx="154">
                  <c:v>-58.421613009445856</c:v>
                </c:pt>
                <c:pt idx="155">
                  <c:v>-58.910006157382249</c:v>
                </c:pt>
                <c:pt idx="156">
                  <c:v>-59.380454746769047</c:v>
                </c:pt>
                <c:pt idx="157">
                  <c:v>-59.832815474408612</c:v>
                </c:pt>
                <c:pt idx="158">
                  <c:v>-60.266950546841173</c:v>
                </c:pt>
                <c:pt idx="159">
                  <c:v>-60.682727722318113</c:v>
                </c:pt>
                <c:pt idx="160">
                  <c:v>-61.080020351084038</c:v>
                </c:pt>
                <c:pt idx="161">
                  <c:v>-61.458707413955587</c:v>
                </c:pt>
                <c:pt idx="162">
                  <c:v>-61.81867355918498</c:v>
                </c:pt>
                <c:pt idx="163">
                  <c:v>-62.1598091375973</c:v>
                </c:pt>
                <c:pt idx="164">
                  <c:v>-62.482010235990714</c:v>
                </c:pt>
                <c:pt idx="165">
                  <c:v>-62.785178708789431</c:v>
                </c:pt>
                <c:pt idx="166">
                  <c:v>-63.069222207939774</c:v>
                </c:pt>
                <c:pt idx="167">
                  <c:v>-63.334054211040289</c:v>
                </c:pt>
                <c:pt idx="168">
                  <c:v>-63.57959404769737</c:v>
                </c:pt>
                <c:pt idx="169">
                  <c:v>-63.805766924098158</c:v>
                </c:pt>
                <c:pt idx="170">
                  <c:v>-64.012503945793526</c:v>
                </c:pt>
                <c:pt idx="171">
                  <c:v>-64.199742138683945</c:v>
                </c:pt>
                <c:pt idx="172">
                  <c:v>-64.36742446820206</c:v>
                </c:pt>
                <c:pt idx="173">
                  <c:v>-64.515499856685935</c:v>
                </c:pt>
                <c:pt idx="174">
                  <c:v>-64.64392319893777</c:v>
                </c:pt>
                <c:pt idx="175">
                  <c:v>-64.752655375963457</c:v>
                </c:pt>
                <c:pt idx="176">
                  <c:v>-64.841663266888574</c:v>
                </c:pt>
                <c:pt idx="177">
                  <c:v>-64.910919759047303</c:v>
                </c:pt>
                <c:pt idx="178">
                  <c:v>-64.96040375624122</c:v>
                </c:pt>
                <c:pt idx="179">
                  <c:v>-64.990100185165431</c:v>
                </c:pt>
                <c:pt idx="180">
                  <c:v>-65</c:v>
                </c:pt>
                <c:pt idx="181">
                  <c:v>-64.990100185165431</c:v>
                </c:pt>
                <c:pt idx="182">
                  <c:v>-64.96040375624122</c:v>
                </c:pt>
                <c:pt idx="183">
                  <c:v>-64.910919759047303</c:v>
                </c:pt>
                <c:pt idx="184">
                  <c:v>-64.841663266888574</c:v>
                </c:pt>
                <c:pt idx="185">
                  <c:v>-64.752655375963457</c:v>
                </c:pt>
                <c:pt idx="186">
                  <c:v>-64.64392319893777</c:v>
                </c:pt>
                <c:pt idx="187">
                  <c:v>-64.515499856685935</c:v>
                </c:pt>
                <c:pt idx="188">
                  <c:v>-64.36742446820206</c:v>
                </c:pt>
                <c:pt idx="189">
                  <c:v>-64.199742138683959</c:v>
                </c:pt>
                <c:pt idx="190">
                  <c:v>-64.012503945793526</c:v>
                </c:pt>
                <c:pt idx="191">
                  <c:v>-63.805766924098158</c:v>
                </c:pt>
                <c:pt idx="192">
                  <c:v>-63.57959404769737</c:v>
                </c:pt>
                <c:pt idx="193">
                  <c:v>-63.334054211040289</c:v>
                </c:pt>
                <c:pt idx="194">
                  <c:v>-63.069222207939774</c:v>
                </c:pt>
                <c:pt idx="195">
                  <c:v>-62.785178708789445</c:v>
                </c:pt>
                <c:pt idx="196">
                  <c:v>-62.482010235990728</c:v>
                </c:pt>
                <c:pt idx="197">
                  <c:v>-62.159809137597307</c:v>
                </c:pt>
                <c:pt idx="198">
                  <c:v>-61.81867355918498</c:v>
                </c:pt>
                <c:pt idx="199">
                  <c:v>-61.458707413955587</c:v>
                </c:pt>
                <c:pt idx="200">
                  <c:v>-61.080020351084045</c:v>
                </c:pt>
                <c:pt idx="201">
                  <c:v>-60.682727722318113</c:v>
                </c:pt>
                <c:pt idx="202">
                  <c:v>-60.26695054684118</c:v>
                </c:pt>
                <c:pt idx="203">
                  <c:v>-59.832815474408626</c:v>
                </c:pt>
                <c:pt idx="204">
                  <c:v>-59.380454746769068</c:v>
                </c:pt>
                <c:pt idx="205">
                  <c:v>-58.910006157382256</c:v>
                </c:pt>
                <c:pt idx="206">
                  <c:v>-58.421613009445863</c:v>
                </c:pt>
                <c:pt idx="207">
                  <c:v>-57.91542407224393</c:v>
                </c:pt>
                <c:pt idx="208">
                  <c:v>-57.391593535830246</c:v>
                </c:pt>
                <c:pt idx="209">
                  <c:v>-56.85028096406073</c:v>
                </c:pt>
                <c:pt idx="210">
                  <c:v>-56.291651245988511</c:v>
                </c:pt>
                <c:pt idx="211">
                  <c:v>-55.715874545637298</c:v>
                </c:pt>
                <c:pt idx="212">
                  <c:v>-55.123126250167694</c:v>
                </c:pt>
                <c:pt idx="213">
                  <c:v>-54.51358691645256</c:v>
                </c:pt>
                <c:pt idx="214">
                  <c:v>-53.887442216077723</c:v>
                </c:pt>
                <c:pt idx="215">
                  <c:v>-53.24488287878448</c:v>
                </c:pt>
                <c:pt idx="216">
                  <c:v>-52.586104634371594</c:v>
                </c:pt>
                <c:pt idx="217">
                  <c:v>-51.911308153074046</c:v>
                </c:pt>
                <c:pt idx="218">
                  <c:v>-51.220698984436943</c:v>
                </c:pt>
                <c:pt idx="219">
                  <c:v>-50.514487494703104</c:v>
                </c:pt>
                <c:pt idx="220">
                  <c:v>-49.792888802733572</c:v>
                </c:pt>
                <c:pt idx="221">
                  <c:v>-49.056122714480175</c:v>
                </c:pt>
                <c:pt idx="222">
                  <c:v>-48.304413656030626</c:v>
                </c:pt>
                <c:pt idx="223">
                  <c:v>-47.537990605246087</c:v>
                </c:pt>
                <c:pt idx="224">
                  <c:v>-46.757087022012321</c:v>
                </c:pt>
                <c:pt idx="225">
                  <c:v>-45.961940777125598</c:v>
                </c:pt>
                <c:pt idx="226">
                  <c:v>-45.152794079834841</c:v>
                </c:pt>
                <c:pt idx="227">
                  <c:v>-44.329893404062432</c:v>
                </c:pt>
                <c:pt idx="228">
                  <c:v>-43.493489413325797</c:v>
                </c:pt>
                <c:pt idx="229">
                  <c:v>-42.643836884382992</c:v>
                </c:pt>
                <c:pt idx="230">
                  <c:v>-41.781194629625062</c:v>
                </c:pt>
                <c:pt idx="231">
                  <c:v>-40.905825418239417</c:v>
                </c:pt>
                <c:pt idx="232">
                  <c:v>-40.017995896167776</c:v>
                </c:pt>
                <c:pt idx="233">
                  <c:v>-39.117976504883138</c:v>
                </c:pt>
                <c:pt idx="234">
                  <c:v>-38.206041399010758</c:v>
                </c:pt>
                <c:pt idx="235">
                  <c:v>-37.282468362818015</c:v>
                </c:pt>
                <c:pt idx="236">
                  <c:v>-36.347538725598568</c:v>
                </c:pt>
                <c:pt idx="237">
                  <c:v>-35.40153727597675</c:v>
                </c:pt>
                <c:pt idx="238">
                  <c:v>-34.444752175158328</c:v>
                </c:pt>
                <c:pt idx="239">
                  <c:v>-33.477474869153539</c:v>
                </c:pt>
                <c:pt idx="240">
                  <c:v>-32.500000000000028</c:v>
                </c:pt>
                <c:pt idx="241">
                  <c:v>-31.512625316011896</c:v>
                </c:pt>
                <c:pt idx="242">
                  <c:v>-30.515651581082899</c:v>
                </c:pt>
                <c:pt idx="243">
                  <c:v>-29.509382483070549</c:v>
                </c:pt>
                <c:pt idx="244">
                  <c:v>-28.494124541290052</c:v>
                </c:pt>
                <c:pt idx="245">
                  <c:v>-27.470187013145495</c:v>
                </c:pt>
                <c:pt idx="246">
                  <c:v>-26.437881799927005</c:v>
                </c:pt>
                <c:pt idx="247">
                  <c:v>-25.3975233518028</c:v>
                </c:pt>
                <c:pt idx="248">
                  <c:v>-24.349428572034299</c:v>
                </c:pt>
                <c:pt idx="249">
                  <c:v>-23.293916720444546</c:v>
                </c:pt>
                <c:pt idx="250">
                  <c:v>-22.23130931616851</c:v>
                </c:pt>
                <c:pt idx="251">
                  <c:v>-21.16193003971518</c:v>
                </c:pt>
                <c:pt idx="252">
                  <c:v>-20.086104634371591</c:v>
                </c:pt>
                <c:pt idx="253">
                  <c:v>-19.004160806977911</c:v>
                </c:pt>
                <c:pt idx="254">
                  <c:v>-17.916428128104929</c:v>
                </c:pt>
                <c:pt idx="255">
                  <c:v>-16.82323793166384</c:v>
                </c:pt>
                <c:pt idx="256">
                  <c:v>-15.724923213978405</c:v>
                </c:pt>
                <c:pt idx="257">
                  <c:v>-14.621818532351242</c:v>
                </c:pt>
                <c:pt idx="258">
                  <c:v>-13.514259903154386</c:v>
                </c:pt>
                <c:pt idx="259">
                  <c:v>-12.402584699475456</c:v>
                </c:pt>
                <c:pt idx="260">
                  <c:v>-11.287131548350471</c:v>
                </c:pt>
                <c:pt idx="261">
                  <c:v>-10.168240227615017</c:v>
                </c:pt>
                <c:pt idx="262">
                  <c:v>-9.0462515624042208</c:v>
                </c:pt>
                <c:pt idx="263">
                  <c:v>-7.9215073213345661</c:v>
                </c:pt>
                <c:pt idx="264">
                  <c:v>-6.7943501123974688</c:v>
                </c:pt>
                <c:pt idx="265">
                  <c:v>-5.6651232785977861</c:v>
                </c:pt>
                <c:pt idx="266">
                  <c:v>-4.5341707933681628</c:v>
                </c:pt>
                <c:pt idx="267">
                  <c:v>-3.4018371557913798</c:v>
                </c:pt>
                <c:pt idx="268">
                  <c:v>-2.2684672856626071</c:v>
                </c:pt>
                <c:pt idx="269">
                  <c:v>-1.1344064184234273</c:v>
                </c:pt>
                <c:pt idx="270">
                  <c:v>-1.1945197435359045E-14</c:v>
                </c:pt>
                <c:pt idx="271">
                  <c:v>1.1344064184234035</c:v>
                </c:pt>
                <c:pt idx="272">
                  <c:v>2.2684672856625832</c:v>
                </c:pt>
                <c:pt idx="273">
                  <c:v>3.4018371557913563</c:v>
                </c:pt>
                <c:pt idx="274">
                  <c:v>4.5341707933681397</c:v>
                </c:pt>
                <c:pt idx="275">
                  <c:v>5.665123278597763</c:v>
                </c:pt>
                <c:pt idx="276">
                  <c:v>6.7943501123974439</c:v>
                </c:pt>
                <c:pt idx="277">
                  <c:v>7.9215073213345999</c:v>
                </c:pt>
                <c:pt idx="278">
                  <c:v>9.0462515624042545</c:v>
                </c:pt>
                <c:pt idx="279">
                  <c:v>10.168240227614994</c:v>
                </c:pt>
                <c:pt idx="280">
                  <c:v>11.287131548350448</c:v>
                </c:pt>
                <c:pt idx="281">
                  <c:v>12.402584699475376</c:v>
                </c:pt>
                <c:pt idx="282">
                  <c:v>13.514259903154306</c:v>
                </c:pt>
                <c:pt idx="283">
                  <c:v>14.62181853235122</c:v>
                </c:pt>
                <c:pt idx="284">
                  <c:v>15.724923213978384</c:v>
                </c:pt>
                <c:pt idx="285">
                  <c:v>16.823237931663872</c:v>
                </c:pt>
                <c:pt idx="286">
                  <c:v>17.916428128104961</c:v>
                </c:pt>
                <c:pt idx="287">
                  <c:v>19.004160806977886</c:v>
                </c:pt>
                <c:pt idx="288">
                  <c:v>20.086104634371569</c:v>
                </c:pt>
                <c:pt idx="289">
                  <c:v>21.161930039715159</c:v>
                </c:pt>
                <c:pt idx="290">
                  <c:v>22.231309316168431</c:v>
                </c:pt>
                <c:pt idx="291">
                  <c:v>23.293916720444471</c:v>
                </c:pt>
                <c:pt idx="292">
                  <c:v>24.349428572034277</c:v>
                </c:pt>
                <c:pt idx="293">
                  <c:v>25.397523351802779</c:v>
                </c:pt>
                <c:pt idx="294">
                  <c:v>26.437881799927034</c:v>
                </c:pt>
                <c:pt idx="295">
                  <c:v>27.470187013145473</c:v>
                </c:pt>
                <c:pt idx="296">
                  <c:v>28.494124541290031</c:v>
                </c:pt>
                <c:pt idx="297">
                  <c:v>29.509382483070532</c:v>
                </c:pt>
                <c:pt idx="298">
                  <c:v>30.515651581082878</c:v>
                </c:pt>
                <c:pt idx="299">
                  <c:v>31.512625316011874</c:v>
                </c:pt>
                <c:pt idx="300">
                  <c:v>32.500000000000007</c:v>
                </c:pt>
                <c:pt idx="301">
                  <c:v>33.477474869153518</c:v>
                </c:pt>
                <c:pt idx="302">
                  <c:v>34.444752175158307</c:v>
                </c:pt>
                <c:pt idx="303">
                  <c:v>35.401537275976729</c:v>
                </c:pt>
                <c:pt idx="304">
                  <c:v>36.347538725598504</c:v>
                </c:pt>
                <c:pt idx="305">
                  <c:v>37.282468362817994</c:v>
                </c:pt>
                <c:pt idx="306">
                  <c:v>38.206041399010736</c:v>
                </c:pt>
                <c:pt idx="307">
                  <c:v>39.117976504883117</c:v>
                </c:pt>
                <c:pt idx="308">
                  <c:v>40.017995896167804</c:v>
                </c:pt>
                <c:pt idx="309">
                  <c:v>40.905825418239438</c:v>
                </c:pt>
                <c:pt idx="310">
                  <c:v>41.781194629625048</c:v>
                </c:pt>
                <c:pt idx="311">
                  <c:v>42.643836884382956</c:v>
                </c:pt>
                <c:pt idx="312">
                  <c:v>43.493489413325754</c:v>
                </c:pt>
                <c:pt idx="313">
                  <c:v>44.329893404062375</c:v>
                </c:pt>
                <c:pt idx="314">
                  <c:v>45.152794079834777</c:v>
                </c:pt>
                <c:pt idx="315">
                  <c:v>45.961940777125577</c:v>
                </c:pt>
                <c:pt idx="316">
                  <c:v>46.757087022012307</c:v>
                </c:pt>
                <c:pt idx="317">
                  <c:v>47.537990605246094</c:v>
                </c:pt>
                <c:pt idx="318">
                  <c:v>48.304413656030626</c:v>
                </c:pt>
                <c:pt idx="319">
                  <c:v>49.056122714480175</c:v>
                </c:pt>
                <c:pt idx="320">
                  <c:v>49.792888802733557</c:v>
                </c:pt>
                <c:pt idx="321">
                  <c:v>50.51448749470309</c:v>
                </c:pt>
                <c:pt idx="322">
                  <c:v>51.220698984436901</c:v>
                </c:pt>
                <c:pt idx="323">
                  <c:v>51.911308153074032</c:v>
                </c:pt>
                <c:pt idx="324">
                  <c:v>52.58610463437158</c:v>
                </c:pt>
                <c:pt idx="325">
                  <c:v>53.244882878784452</c:v>
                </c:pt>
                <c:pt idx="326">
                  <c:v>53.887442216077694</c:v>
                </c:pt>
                <c:pt idx="327">
                  <c:v>54.51358691645256</c:v>
                </c:pt>
                <c:pt idx="328">
                  <c:v>55.123126250167651</c:v>
                </c:pt>
                <c:pt idx="329">
                  <c:v>55.715874545637284</c:v>
                </c:pt>
                <c:pt idx="330">
                  <c:v>56.291651245988497</c:v>
                </c:pt>
                <c:pt idx="331">
                  <c:v>56.85028096406073</c:v>
                </c:pt>
                <c:pt idx="332">
                  <c:v>57.391593535830246</c:v>
                </c:pt>
                <c:pt idx="333">
                  <c:v>57.915424072243908</c:v>
                </c:pt>
                <c:pt idx="334">
                  <c:v>58.421613009445863</c:v>
                </c:pt>
                <c:pt idx="335">
                  <c:v>58.910006157382234</c:v>
                </c:pt>
                <c:pt idx="336">
                  <c:v>59.380454746769061</c:v>
                </c:pt>
                <c:pt idx="337">
                  <c:v>59.832815474408598</c:v>
                </c:pt>
                <c:pt idx="338">
                  <c:v>60.266950546841173</c:v>
                </c:pt>
                <c:pt idx="339">
                  <c:v>60.682727722318099</c:v>
                </c:pt>
                <c:pt idx="340">
                  <c:v>61.080020351084045</c:v>
                </c:pt>
                <c:pt idx="341">
                  <c:v>61.458707413955572</c:v>
                </c:pt>
                <c:pt idx="342">
                  <c:v>61.81867355918498</c:v>
                </c:pt>
                <c:pt idx="343">
                  <c:v>62.159809137597321</c:v>
                </c:pt>
                <c:pt idx="344">
                  <c:v>62.482010235990714</c:v>
                </c:pt>
                <c:pt idx="345">
                  <c:v>62.785178708789438</c:v>
                </c:pt>
                <c:pt idx="346">
                  <c:v>63.069222207939774</c:v>
                </c:pt>
                <c:pt idx="347">
                  <c:v>63.334054211040282</c:v>
                </c:pt>
                <c:pt idx="348">
                  <c:v>63.579594047697363</c:v>
                </c:pt>
                <c:pt idx="349">
                  <c:v>63.805766924098158</c:v>
                </c:pt>
                <c:pt idx="350">
                  <c:v>64.012503945793512</c:v>
                </c:pt>
                <c:pt idx="351">
                  <c:v>64.199742138683945</c:v>
                </c:pt>
                <c:pt idx="352">
                  <c:v>64.36742446820206</c:v>
                </c:pt>
                <c:pt idx="353">
                  <c:v>64.515499856685935</c:v>
                </c:pt>
                <c:pt idx="354">
                  <c:v>64.64392319893777</c:v>
                </c:pt>
                <c:pt idx="355">
                  <c:v>64.752655375963457</c:v>
                </c:pt>
                <c:pt idx="356">
                  <c:v>64.841663266888574</c:v>
                </c:pt>
                <c:pt idx="357">
                  <c:v>64.910919759047303</c:v>
                </c:pt>
                <c:pt idx="358">
                  <c:v>64.96040375624122</c:v>
                </c:pt>
                <c:pt idx="359">
                  <c:v>64.990100185165431</c:v>
                </c:pt>
                <c:pt idx="360">
                  <c:v>65</c:v>
                </c:pt>
              </c:numCache>
            </c:numRef>
          </c:xVal>
          <c:yVal>
            <c:numRef>
              <c:f>'θ ϵ (90,180)'!$AF$8:$AF$368</c:f>
              <c:numCache>
                <c:formatCode>General</c:formatCode>
                <c:ptCount val="361"/>
                <c:pt idx="0">
                  <c:v>0</c:v>
                </c:pt>
                <c:pt idx="1">
                  <c:v>1.1344064184234282</c:v>
                </c:pt>
                <c:pt idx="2">
                  <c:v>2.2684672856625632</c:v>
                </c:pt>
                <c:pt idx="3">
                  <c:v>3.4018371557913487</c:v>
                </c:pt>
                <c:pt idx="4">
                  <c:v>4.534170793368145</c:v>
                </c:pt>
                <c:pt idx="5">
                  <c:v>5.6651232785977808</c:v>
                </c:pt>
                <c:pt idx="6">
                  <c:v>6.794350112397475</c:v>
                </c:pt>
                <c:pt idx="7">
                  <c:v>7.9215073213345857</c:v>
                </c:pt>
                <c:pt idx="8">
                  <c:v>9.0462515624042528</c:v>
                </c:pt>
                <c:pt idx="9">
                  <c:v>10.168240227615007</c:v>
                </c:pt>
                <c:pt idx="10">
                  <c:v>11.287131548350471</c:v>
                </c:pt>
                <c:pt idx="11">
                  <c:v>12.402584699475412</c:v>
                </c:pt>
                <c:pt idx="12">
                  <c:v>13.514259903154356</c:v>
                </c:pt>
                <c:pt idx="13">
                  <c:v>14.621818532351226</c:v>
                </c:pt>
                <c:pt idx="14">
                  <c:v>15.724923213978402</c:v>
                </c:pt>
                <c:pt idx="15">
                  <c:v>16.823237931663847</c:v>
                </c:pt>
                <c:pt idx="16">
                  <c:v>17.916428128104947</c:v>
                </c:pt>
                <c:pt idx="17">
                  <c:v>19.00416080697789</c:v>
                </c:pt>
                <c:pt idx="18">
                  <c:v>20.08610463437158</c:v>
                </c:pt>
                <c:pt idx="19">
                  <c:v>21.16193003971518</c:v>
                </c:pt>
                <c:pt idx="20">
                  <c:v>22.231309316168467</c:v>
                </c:pt>
                <c:pt idx="21">
                  <c:v>23.293916720444518</c:v>
                </c:pt>
                <c:pt idx="22">
                  <c:v>24.349428572034281</c:v>
                </c:pt>
                <c:pt idx="23">
                  <c:v>25.397523351802793</c:v>
                </c:pt>
                <c:pt idx="24">
                  <c:v>26.437881799927009</c:v>
                </c:pt>
                <c:pt idx="25">
                  <c:v>27.470187013145463</c:v>
                </c:pt>
                <c:pt idx="26">
                  <c:v>28.494124541290031</c:v>
                </c:pt>
                <c:pt idx="27">
                  <c:v>29.509382483070539</c:v>
                </c:pt>
                <c:pt idx="28">
                  <c:v>30.515651581082903</c:v>
                </c:pt>
                <c:pt idx="29">
                  <c:v>31.51262531601191</c:v>
                </c:pt>
                <c:pt idx="30">
                  <c:v>32.499999999999993</c:v>
                </c:pt>
                <c:pt idx="31">
                  <c:v>33.477474869153518</c:v>
                </c:pt>
                <c:pt idx="32">
                  <c:v>34.444752175158321</c:v>
                </c:pt>
                <c:pt idx="33">
                  <c:v>35.401537275976757</c:v>
                </c:pt>
                <c:pt idx="34">
                  <c:v>36.347538725598547</c:v>
                </c:pt>
                <c:pt idx="35">
                  <c:v>37.282468362817994</c:v>
                </c:pt>
                <c:pt idx="36">
                  <c:v>38.206041399010751</c:v>
                </c:pt>
                <c:pt idx="37">
                  <c:v>39.117976504883138</c:v>
                </c:pt>
                <c:pt idx="38">
                  <c:v>40.017995896167783</c:v>
                </c:pt>
                <c:pt idx="39">
                  <c:v>40.905825418239431</c:v>
                </c:pt>
                <c:pt idx="40">
                  <c:v>41.781194629625048</c:v>
                </c:pt>
                <c:pt idx="41">
                  <c:v>42.643836884382964</c:v>
                </c:pt>
                <c:pt idx="42">
                  <c:v>43.493489413325783</c:v>
                </c:pt>
                <c:pt idx="43">
                  <c:v>44.329893404062403</c:v>
                </c:pt>
                <c:pt idx="44">
                  <c:v>45.15279407983482</c:v>
                </c:pt>
                <c:pt idx="45">
                  <c:v>45.961940777125584</c:v>
                </c:pt>
                <c:pt idx="46">
                  <c:v>46.757087022012321</c:v>
                </c:pt>
                <c:pt idx="47">
                  <c:v>47.53799060524608</c:v>
                </c:pt>
                <c:pt idx="48">
                  <c:v>48.304413656030619</c:v>
                </c:pt>
                <c:pt idx="49">
                  <c:v>49.056122714480182</c:v>
                </c:pt>
                <c:pt idx="50">
                  <c:v>49.792888802733572</c:v>
                </c:pt>
                <c:pt idx="51">
                  <c:v>50.514487494703104</c:v>
                </c:pt>
                <c:pt idx="52">
                  <c:v>51.220698984436929</c:v>
                </c:pt>
                <c:pt idx="53">
                  <c:v>51.911308153074032</c:v>
                </c:pt>
                <c:pt idx="54">
                  <c:v>52.586104634371587</c:v>
                </c:pt>
                <c:pt idx="55">
                  <c:v>53.244882878784466</c:v>
                </c:pt>
                <c:pt idx="56">
                  <c:v>53.887442216077716</c:v>
                </c:pt>
                <c:pt idx="57">
                  <c:v>54.513586916452553</c:v>
                </c:pt>
                <c:pt idx="58">
                  <c:v>55.123126250167687</c:v>
                </c:pt>
                <c:pt idx="59">
                  <c:v>55.715874545637291</c:v>
                </c:pt>
                <c:pt idx="60">
                  <c:v>56.291651245988511</c:v>
                </c:pt>
                <c:pt idx="61">
                  <c:v>56.850280964060723</c:v>
                </c:pt>
                <c:pt idx="62">
                  <c:v>57.391593535830246</c:v>
                </c:pt>
                <c:pt idx="63">
                  <c:v>57.915424072243908</c:v>
                </c:pt>
                <c:pt idx="64">
                  <c:v>58.421613009445856</c:v>
                </c:pt>
                <c:pt idx="65">
                  <c:v>58.910006157382249</c:v>
                </c:pt>
                <c:pt idx="66">
                  <c:v>59.380454746769054</c:v>
                </c:pt>
                <c:pt idx="67">
                  <c:v>59.832815474408619</c:v>
                </c:pt>
                <c:pt idx="68">
                  <c:v>60.26695054684118</c:v>
                </c:pt>
                <c:pt idx="69">
                  <c:v>60.682727722318113</c:v>
                </c:pt>
                <c:pt idx="70">
                  <c:v>61.080020351084038</c:v>
                </c:pt>
                <c:pt idx="71">
                  <c:v>61.458707413955587</c:v>
                </c:pt>
                <c:pt idx="72">
                  <c:v>61.81867355918498</c:v>
                </c:pt>
                <c:pt idx="73">
                  <c:v>62.1598091375973</c:v>
                </c:pt>
                <c:pt idx="74">
                  <c:v>62.482010235990728</c:v>
                </c:pt>
                <c:pt idx="75">
                  <c:v>62.785178708789438</c:v>
                </c:pt>
                <c:pt idx="76">
                  <c:v>63.069222207939774</c:v>
                </c:pt>
                <c:pt idx="77">
                  <c:v>63.334054211040289</c:v>
                </c:pt>
                <c:pt idx="78">
                  <c:v>63.579594047697363</c:v>
                </c:pt>
                <c:pt idx="79">
                  <c:v>63.805766924098158</c:v>
                </c:pt>
                <c:pt idx="80">
                  <c:v>64.012503945793526</c:v>
                </c:pt>
                <c:pt idx="81">
                  <c:v>64.199742138683959</c:v>
                </c:pt>
                <c:pt idx="82">
                  <c:v>64.36742446820206</c:v>
                </c:pt>
                <c:pt idx="83">
                  <c:v>64.515499856685935</c:v>
                </c:pt>
                <c:pt idx="84">
                  <c:v>64.64392319893777</c:v>
                </c:pt>
                <c:pt idx="85">
                  <c:v>64.752655375963457</c:v>
                </c:pt>
                <c:pt idx="86">
                  <c:v>64.841663266888574</c:v>
                </c:pt>
                <c:pt idx="87">
                  <c:v>64.910919759047303</c:v>
                </c:pt>
                <c:pt idx="88">
                  <c:v>64.96040375624122</c:v>
                </c:pt>
                <c:pt idx="89">
                  <c:v>64.990100185165431</c:v>
                </c:pt>
                <c:pt idx="90">
                  <c:v>65</c:v>
                </c:pt>
                <c:pt idx="91">
                  <c:v>64.990100185165431</c:v>
                </c:pt>
                <c:pt idx="92">
                  <c:v>64.96040375624122</c:v>
                </c:pt>
                <c:pt idx="93">
                  <c:v>64.910919759047303</c:v>
                </c:pt>
                <c:pt idx="94">
                  <c:v>64.841663266888574</c:v>
                </c:pt>
                <c:pt idx="95">
                  <c:v>64.752655375963457</c:v>
                </c:pt>
                <c:pt idx="96">
                  <c:v>64.64392319893777</c:v>
                </c:pt>
                <c:pt idx="97">
                  <c:v>64.515499856685935</c:v>
                </c:pt>
                <c:pt idx="98">
                  <c:v>64.367424468202074</c:v>
                </c:pt>
                <c:pt idx="99">
                  <c:v>64.199742138683945</c:v>
                </c:pt>
                <c:pt idx="100">
                  <c:v>64.012503945793526</c:v>
                </c:pt>
                <c:pt idx="101">
                  <c:v>63.805766924098158</c:v>
                </c:pt>
                <c:pt idx="102">
                  <c:v>63.57959404769737</c:v>
                </c:pt>
                <c:pt idx="103">
                  <c:v>63.334054211040289</c:v>
                </c:pt>
                <c:pt idx="104">
                  <c:v>63.069222207939774</c:v>
                </c:pt>
                <c:pt idx="105">
                  <c:v>62.785178708789438</c:v>
                </c:pt>
                <c:pt idx="106">
                  <c:v>62.482010235990728</c:v>
                </c:pt>
                <c:pt idx="107">
                  <c:v>62.159809137597307</c:v>
                </c:pt>
                <c:pt idx="108">
                  <c:v>61.818673559184987</c:v>
                </c:pt>
                <c:pt idx="109">
                  <c:v>61.458707413955594</c:v>
                </c:pt>
                <c:pt idx="110">
                  <c:v>61.080020351084045</c:v>
                </c:pt>
                <c:pt idx="111">
                  <c:v>60.682727722318113</c:v>
                </c:pt>
                <c:pt idx="112">
                  <c:v>60.26695054684118</c:v>
                </c:pt>
                <c:pt idx="113">
                  <c:v>59.832815474408626</c:v>
                </c:pt>
                <c:pt idx="114">
                  <c:v>59.380454746769061</c:v>
                </c:pt>
                <c:pt idx="115">
                  <c:v>58.910006157382256</c:v>
                </c:pt>
                <c:pt idx="116">
                  <c:v>58.421613009445849</c:v>
                </c:pt>
                <c:pt idx="117">
                  <c:v>57.915424072243916</c:v>
                </c:pt>
                <c:pt idx="118">
                  <c:v>57.39159353583026</c:v>
                </c:pt>
                <c:pt idx="119">
                  <c:v>56.85028096406073</c:v>
                </c:pt>
                <c:pt idx="120">
                  <c:v>56.291651245988518</c:v>
                </c:pt>
                <c:pt idx="121">
                  <c:v>55.715874545637298</c:v>
                </c:pt>
                <c:pt idx="122">
                  <c:v>55.123126250167694</c:v>
                </c:pt>
                <c:pt idx="123">
                  <c:v>54.513586916452553</c:v>
                </c:pt>
                <c:pt idx="124">
                  <c:v>53.887442216077716</c:v>
                </c:pt>
                <c:pt idx="125">
                  <c:v>53.24488287878448</c:v>
                </c:pt>
                <c:pt idx="126">
                  <c:v>52.586104634371587</c:v>
                </c:pt>
                <c:pt idx="127">
                  <c:v>51.911308153074025</c:v>
                </c:pt>
                <c:pt idx="128">
                  <c:v>51.220698984436929</c:v>
                </c:pt>
                <c:pt idx="129">
                  <c:v>50.514487494703118</c:v>
                </c:pt>
                <c:pt idx="130">
                  <c:v>49.792888802733572</c:v>
                </c:pt>
                <c:pt idx="131">
                  <c:v>49.056122714480168</c:v>
                </c:pt>
                <c:pt idx="132">
                  <c:v>48.304413656030626</c:v>
                </c:pt>
                <c:pt idx="133">
                  <c:v>47.537990605246087</c:v>
                </c:pt>
                <c:pt idx="134">
                  <c:v>46.757087022012342</c:v>
                </c:pt>
                <c:pt idx="135">
                  <c:v>45.961940777125591</c:v>
                </c:pt>
                <c:pt idx="136">
                  <c:v>45.152794079834813</c:v>
                </c:pt>
                <c:pt idx="137">
                  <c:v>44.32989340406241</c:v>
                </c:pt>
                <c:pt idx="138">
                  <c:v>43.49348941332579</c:v>
                </c:pt>
                <c:pt idx="139">
                  <c:v>42.643836884382971</c:v>
                </c:pt>
                <c:pt idx="140">
                  <c:v>41.781194629625062</c:v>
                </c:pt>
                <c:pt idx="141">
                  <c:v>40.905825418239452</c:v>
                </c:pt>
                <c:pt idx="142">
                  <c:v>40.017995896167797</c:v>
                </c:pt>
                <c:pt idx="143">
                  <c:v>39.117976504883131</c:v>
                </c:pt>
                <c:pt idx="144">
                  <c:v>38.206041399010758</c:v>
                </c:pt>
                <c:pt idx="145">
                  <c:v>37.282468362818015</c:v>
                </c:pt>
                <c:pt idx="146">
                  <c:v>36.347538725598547</c:v>
                </c:pt>
                <c:pt idx="147">
                  <c:v>35.40153727597675</c:v>
                </c:pt>
                <c:pt idx="148">
                  <c:v>34.444752175158321</c:v>
                </c:pt>
                <c:pt idx="149">
                  <c:v>33.477474869153532</c:v>
                </c:pt>
                <c:pt idx="150">
                  <c:v>32.499999999999993</c:v>
                </c:pt>
                <c:pt idx="151">
                  <c:v>31.512625316011917</c:v>
                </c:pt>
                <c:pt idx="152">
                  <c:v>30.515651581082921</c:v>
                </c:pt>
                <c:pt idx="153">
                  <c:v>29.509382483070546</c:v>
                </c:pt>
                <c:pt idx="154">
                  <c:v>28.494124541290024</c:v>
                </c:pt>
                <c:pt idx="155">
                  <c:v>27.470187013145466</c:v>
                </c:pt>
                <c:pt idx="156">
                  <c:v>26.437881799927027</c:v>
                </c:pt>
                <c:pt idx="157">
                  <c:v>25.397523351802821</c:v>
                </c:pt>
                <c:pt idx="158">
                  <c:v>24.349428572034295</c:v>
                </c:pt>
                <c:pt idx="159">
                  <c:v>23.293916720444514</c:v>
                </c:pt>
                <c:pt idx="160">
                  <c:v>22.231309316168478</c:v>
                </c:pt>
                <c:pt idx="161">
                  <c:v>21.161930039715209</c:v>
                </c:pt>
                <c:pt idx="162">
                  <c:v>20.086104634371587</c:v>
                </c:pt>
                <c:pt idx="163">
                  <c:v>19.004160806977907</c:v>
                </c:pt>
                <c:pt idx="164">
                  <c:v>17.916428128104979</c:v>
                </c:pt>
                <c:pt idx="165">
                  <c:v>16.823237931663865</c:v>
                </c:pt>
                <c:pt idx="166">
                  <c:v>15.724923213978402</c:v>
                </c:pt>
                <c:pt idx="167">
                  <c:v>14.621818532351211</c:v>
                </c:pt>
                <c:pt idx="168">
                  <c:v>13.514259903154356</c:v>
                </c:pt>
                <c:pt idx="169">
                  <c:v>12.402584699475423</c:v>
                </c:pt>
                <c:pt idx="170">
                  <c:v>11.287131548350468</c:v>
                </c:pt>
                <c:pt idx="171">
                  <c:v>10.168240227615014</c:v>
                </c:pt>
                <c:pt idx="172">
                  <c:v>9.0462515624042741</c:v>
                </c:pt>
                <c:pt idx="173">
                  <c:v>7.9215073213345901</c:v>
                </c:pt>
                <c:pt idx="174">
                  <c:v>6.7943501123974928</c:v>
                </c:pt>
                <c:pt idx="175">
                  <c:v>5.6651232785978118</c:v>
                </c:pt>
                <c:pt idx="176">
                  <c:v>4.5341707933681592</c:v>
                </c:pt>
                <c:pt idx="177">
                  <c:v>3.4018371557913474</c:v>
                </c:pt>
                <c:pt idx="178">
                  <c:v>2.2684672856625454</c:v>
                </c:pt>
                <c:pt idx="179">
                  <c:v>1.1344064184234235</c:v>
                </c:pt>
                <c:pt idx="180">
                  <c:v>7.9634649569060301E-15</c:v>
                </c:pt>
                <c:pt idx="181">
                  <c:v>-1.1344064184234075</c:v>
                </c:pt>
                <c:pt idx="182">
                  <c:v>-2.2684672856625583</c:v>
                </c:pt>
                <c:pt idx="183">
                  <c:v>-3.4018371557913314</c:v>
                </c:pt>
                <c:pt idx="184">
                  <c:v>-4.5341707933681139</c:v>
                </c:pt>
                <c:pt idx="185">
                  <c:v>-5.6651232785977665</c:v>
                </c:pt>
                <c:pt idx="186">
                  <c:v>-6.7943501123974483</c:v>
                </c:pt>
                <c:pt idx="187">
                  <c:v>-7.9215073213346034</c:v>
                </c:pt>
                <c:pt idx="188">
                  <c:v>-9.0462515624042581</c:v>
                </c:pt>
                <c:pt idx="189">
                  <c:v>-10.168240227614998</c:v>
                </c:pt>
                <c:pt idx="190">
                  <c:v>-11.28713154835048</c:v>
                </c:pt>
                <c:pt idx="191">
                  <c:v>-12.402584699475407</c:v>
                </c:pt>
                <c:pt idx="192">
                  <c:v>-13.51425990315434</c:v>
                </c:pt>
                <c:pt idx="193">
                  <c:v>-14.621818532351224</c:v>
                </c:pt>
                <c:pt idx="194">
                  <c:v>-15.724923213978387</c:v>
                </c:pt>
                <c:pt idx="195">
                  <c:v>-16.823237931663822</c:v>
                </c:pt>
                <c:pt idx="196">
                  <c:v>-17.916428128104936</c:v>
                </c:pt>
                <c:pt idx="197">
                  <c:v>-19.004160806977865</c:v>
                </c:pt>
                <c:pt idx="198">
                  <c:v>-20.086104634371601</c:v>
                </c:pt>
                <c:pt idx="199">
                  <c:v>-21.161930039715187</c:v>
                </c:pt>
                <c:pt idx="200">
                  <c:v>-22.231309316168463</c:v>
                </c:pt>
                <c:pt idx="201">
                  <c:v>-23.293916720444528</c:v>
                </c:pt>
                <c:pt idx="202">
                  <c:v>-24.349428572034281</c:v>
                </c:pt>
                <c:pt idx="203">
                  <c:v>-25.397523351802782</c:v>
                </c:pt>
                <c:pt idx="204">
                  <c:v>-26.437881799926988</c:v>
                </c:pt>
                <c:pt idx="205">
                  <c:v>-27.470187013145452</c:v>
                </c:pt>
                <c:pt idx="206">
                  <c:v>-28.494124541290009</c:v>
                </c:pt>
                <c:pt idx="207">
                  <c:v>-29.509382483070507</c:v>
                </c:pt>
                <c:pt idx="208">
                  <c:v>-30.515651581082906</c:v>
                </c:pt>
                <c:pt idx="209">
                  <c:v>-31.512625316011903</c:v>
                </c:pt>
                <c:pt idx="210">
                  <c:v>-32.500000000000007</c:v>
                </c:pt>
                <c:pt idx="211">
                  <c:v>-33.477474869153518</c:v>
                </c:pt>
                <c:pt idx="212">
                  <c:v>-34.444752175158314</c:v>
                </c:pt>
                <c:pt idx="213">
                  <c:v>-35.401537275976757</c:v>
                </c:pt>
                <c:pt idx="214">
                  <c:v>-36.347538725598532</c:v>
                </c:pt>
                <c:pt idx="215">
                  <c:v>-37.28246836281798</c:v>
                </c:pt>
                <c:pt idx="216">
                  <c:v>-38.206041399010743</c:v>
                </c:pt>
                <c:pt idx="217">
                  <c:v>-39.117976504883124</c:v>
                </c:pt>
                <c:pt idx="218">
                  <c:v>-40.017995896167761</c:v>
                </c:pt>
                <c:pt idx="219">
                  <c:v>-40.905825418239445</c:v>
                </c:pt>
                <c:pt idx="220">
                  <c:v>-41.781194629625048</c:v>
                </c:pt>
                <c:pt idx="221">
                  <c:v>-42.643836884382978</c:v>
                </c:pt>
                <c:pt idx="222">
                  <c:v>-43.493489413325783</c:v>
                </c:pt>
                <c:pt idx="223">
                  <c:v>-44.329893404062396</c:v>
                </c:pt>
                <c:pt idx="224">
                  <c:v>-45.152794079834827</c:v>
                </c:pt>
                <c:pt idx="225">
                  <c:v>-45.961940777125584</c:v>
                </c:pt>
                <c:pt idx="226">
                  <c:v>-46.757087022012307</c:v>
                </c:pt>
                <c:pt idx="227">
                  <c:v>-47.537990605246058</c:v>
                </c:pt>
                <c:pt idx="228">
                  <c:v>-48.304413656030611</c:v>
                </c:pt>
                <c:pt idx="229">
                  <c:v>-49.056122714480161</c:v>
                </c:pt>
                <c:pt idx="230">
                  <c:v>-49.792888802733565</c:v>
                </c:pt>
                <c:pt idx="231">
                  <c:v>-50.514487494703125</c:v>
                </c:pt>
                <c:pt idx="232">
                  <c:v>-51.220698984436936</c:v>
                </c:pt>
                <c:pt idx="233">
                  <c:v>-51.911308153074032</c:v>
                </c:pt>
                <c:pt idx="234">
                  <c:v>-52.58610463437158</c:v>
                </c:pt>
                <c:pt idx="235">
                  <c:v>-53.244882878784452</c:v>
                </c:pt>
                <c:pt idx="236">
                  <c:v>-53.887442216077694</c:v>
                </c:pt>
                <c:pt idx="237">
                  <c:v>-54.51358691645256</c:v>
                </c:pt>
                <c:pt idx="238">
                  <c:v>-55.123126250167687</c:v>
                </c:pt>
                <c:pt idx="239">
                  <c:v>-55.715874545637284</c:v>
                </c:pt>
                <c:pt idx="240">
                  <c:v>-56.291651245988497</c:v>
                </c:pt>
                <c:pt idx="241">
                  <c:v>-56.850280964060737</c:v>
                </c:pt>
                <c:pt idx="242">
                  <c:v>-57.391593535830253</c:v>
                </c:pt>
                <c:pt idx="243">
                  <c:v>-57.915424072243908</c:v>
                </c:pt>
                <c:pt idx="244">
                  <c:v>-58.421613009445842</c:v>
                </c:pt>
                <c:pt idx="245">
                  <c:v>-58.910006157382234</c:v>
                </c:pt>
                <c:pt idx="246">
                  <c:v>-59.380454746769061</c:v>
                </c:pt>
                <c:pt idx="247">
                  <c:v>-59.832815474408619</c:v>
                </c:pt>
                <c:pt idx="248">
                  <c:v>-60.266950546841173</c:v>
                </c:pt>
                <c:pt idx="249">
                  <c:v>-60.682727722318106</c:v>
                </c:pt>
                <c:pt idx="250">
                  <c:v>-61.08002035108403</c:v>
                </c:pt>
                <c:pt idx="251">
                  <c:v>-61.458707413955594</c:v>
                </c:pt>
                <c:pt idx="252">
                  <c:v>-61.81867355918498</c:v>
                </c:pt>
                <c:pt idx="253">
                  <c:v>-62.159809137597293</c:v>
                </c:pt>
                <c:pt idx="254">
                  <c:v>-62.482010235990735</c:v>
                </c:pt>
                <c:pt idx="255">
                  <c:v>-62.785178708789438</c:v>
                </c:pt>
                <c:pt idx="256">
                  <c:v>-63.069222207939774</c:v>
                </c:pt>
                <c:pt idx="257">
                  <c:v>-63.334054211040282</c:v>
                </c:pt>
                <c:pt idx="258">
                  <c:v>-63.579594047697363</c:v>
                </c:pt>
                <c:pt idx="259">
                  <c:v>-63.805766924098151</c:v>
                </c:pt>
                <c:pt idx="260">
                  <c:v>-64.012503945793526</c:v>
                </c:pt>
                <c:pt idx="261">
                  <c:v>-64.199742138683945</c:v>
                </c:pt>
                <c:pt idx="262">
                  <c:v>-64.367424468202074</c:v>
                </c:pt>
                <c:pt idx="263">
                  <c:v>-64.515499856685935</c:v>
                </c:pt>
                <c:pt idx="264">
                  <c:v>-64.64392319893777</c:v>
                </c:pt>
                <c:pt idx="265">
                  <c:v>-64.752655375963457</c:v>
                </c:pt>
                <c:pt idx="266">
                  <c:v>-64.841663266888574</c:v>
                </c:pt>
                <c:pt idx="267">
                  <c:v>-64.910919759047303</c:v>
                </c:pt>
                <c:pt idx="268">
                  <c:v>-64.96040375624122</c:v>
                </c:pt>
                <c:pt idx="269">
                  <c:v>-64.990100185165431</c:v>
                </c:pt>
                <c:pt idx="270">
                  <c:v>-65</c:v>
                </c:pt>
                <c:pt idx="271">
                  <c:v>-64.990100185165431</c:v>
                </c:pt>
                <c:pt idx="272">
                  <c:v>-64.96040375624122</c:v>
                </c:pt>
                <c:pt idx="273">
                  <c:v>-64.910919759047303</c:v>
                </c:pt>
                <c:pt idx="274">
                  <c:v>-64.841663266888574</c:v>
                </c:pt>
                <c:pt idx="275">
                  <c:v>-64.752655375963457</c:v>
                </c:pt>
                <c:pt idx="276">
                  <c:v>-64.64392319893777</c:v>
                </c:pt>
                <c:pt idx="277">
                  <c:v>-64.515499856685935</c:v>
                </c:pt>
                <c:pt idx="278">
                  <c:v>-64.367424468202074</c:v>
                </c:pt>
                <c:pt idx="279">
                  <c:v>-64.199742138683959</c:v>
                </c:pt>
                <c:pt idx="280">
                  <c:v>-64.012503945793526</c:v>
                </c:pt>
                <c:pt idx="281">
                  <c:v>-63.805766924098165</c:v>
                </c:pt>
                <c:pt idx="282">
                  <c:v>-63.579594047697377</c:v>
                </c:pt>
                <c:pt idx="283">
                  <c:v>-63.334054211040289</c:v>
                </c:pt>
                <c:pt idx="284">
                  <c:v>-63.069222207939781</c:v>
                </c:pt>
                <c:pt idx="285">
                  <c:v>-62.785178708789431</c:v>
                </c:pt>
                <c:pt idx="286">
                  <c:v>-62.482010235990721</c:v>
                </c:pt>
                <c:pt idx="287">
                  <c:v>-62.1598091375973</c:v>
                </c:pt>
                <c:pt idx="288">
                  <c:v>-61.818673559184987</c:v>
                </c:pt>
                <c:pt idx="289">
                  <c:v>-61.458707413955601</c:v>
                </c:pt>
                <c:pt idx="290">
                  <c:v>-61.080020351084052</c:v>
                </c:pt>
                <c:pt idx="291">
                  <c:v>-60.682727722318134</c:v>
                </c:pt>
                <c:pt idx="292">
                  <c:v>-60.26695054684118</c:v>
                </c:pt>
                <c:pt idx="293">
                  <c:v>-59.832815474408633</c:v>
                </c:pt>
                <c:pt idx="294">
                  <c:v>-59.380454746769047</c:v>
                </c:pt>
                <c:pt idx="295">
                  <c:v>-58.910006157382249</c:v>
                </c:pt>
                <c:pt idx="296">
                  <c:v>-58.421613009445856</c:v>
                </c:pt>
                <c:pt idx="297">
                  <c:v>-57.915424072243916</c:v>
                </c:pt>
                <c:pt idx="298">
                  <c:v>-57.39159353583026</c:v>
                </c:pt>
                <c:pt idx="299">
                  <c:v>-56.850280964060744</c:v>
                </c:pt>
                <c:pt idx="300">
                  <c:v>-56.291651245988511</c:v>
                </c:pt>
                <c:pt idx="301">
                  <c:v>-55.715874545637298</c:v>
                </c:pt>
                <c:pt idx="302">
                  <c:v>-55.123126250167701</c:v>
                </c:pt>
                <c:pt idx="303">
                  <c:v>-54.513586916452574</c:v>
                </c:pt>
                <c:pt idx="304">
                  <c:v>-53.887442216077737</c:v>
                </c:pt>
                <c:pt idx="305">
                  <c:v>-53.244882878784466</c:v>
                </c:pt>
                <c:pt idx="306">
                  <c:v>-52.586104634371594</c:v>
                </c:pt>
                <c:pt idx="307">
                  <c:v>-51.911308153074046</c:v>
                </c:pt>
                <c:pt idx="308">
                  <c:v>-51.220698984436915</c:v>
                </c:pt>
                <c:pt idx="309">
                  <c:v>-50.514487494703104</c:v>
                </c:pt>
                <c:pt idx="310">
                  <c:v>-49.792888802733579</c:v>
                </c:pt>
                <c:pt idx="311">
                  <c:v>-49.056122714480196</c:v>
                </c:pt>
                <c:pt idx="312">
                  <c:v>-48.304413656030647</c:v>
                </c:pt>
                <c:pt idx="313">
                  <c:v>-47.537990605246115</c:v>
                </c:pt>
                <c:pt idx="314">
                  <c:v>-46.757087022012364</c:v>
                </c:pt>
                <c:pt idx="315">
                  <c:v>-45.961940777125598</c:v>
                </c:pt>
                <c:pt idx="316">
                  <c:v>-45.152794079834841</c:v>
                </c:pt>
                <c:pt idx="317">
                  <c:v>-44.329893404062389</c:v>
                </c:pt>
                <c:pt idx="318">
                  <c:v>-43.493489413325776</c:v>
                </c:pt>
                <c:pt idx="319">
                  <c:v>-42.643836884382978</c:v>
                </c:pt>
                <c:pt idx="320">
                  <c:v>-41.78119462962507</c:v>
                </c:pt>
                <c:pt idx="321">
                  <c:v>-40.905825418239459</c:v>
                </c:pt>
                <c:pt idx="322">
                  <c:v>-40.017995896167825</c:v>
                </c:pt>
                <c:pt idx="323">
                  <c:v>-39.117976504883138</c:v>
                </c:pt>
                <c:pt idx="324">
                  <c:v>-38.206041399010772</c:v>
                </c:pt>
                <c:pt idx="325">
                  <c:v>-37.282468362818022</c:v>
                </c:pt>
                <c:pt idx="326">
                  <c:v>-36.347538725598575</c:v>
                </c:pt>
                <c:pt idx="327">
                  <c:v>-35.40153727597675</c:v>
                </c:pt>
                <c:pt idx="328">
                  <c:v>-34.444752175158378</c:v>
                </c:pt>
                <c:pt idx="329">
                  <c:v>-33.477474869153539</c:v>
                </c:pt>
                <c:pt idx="330">
                  <c:v>-32.500000000000028</c:v>
                </c:pt>
                <c:pt idx="331">
                  <c:v>-31.512625316011899</c:v>
                </c:pt>
                <c:pt idx="332">
                  <c:v>-30.515651581082903</c:v>
                </c:pt>
                <c:pt idx="333">
                  <c:v>-29.509382483070553</c:v>
                </c:pt>
                <c:pt idx="334">
                  <c:v>-28.494124541290006</c:v>
                </c:pt>
                <c:pt idx="335">
                  <c:v>-27.470187013145498</c:v>
                </c:pt>
                <c:pt idx="336">
                  <c:v>-26.437881799927009</c:v>
                </c:pt>
                <c:pt idx="337">
                  <c:v>-25.397523351802857</c:v>
                </c:pt>
                <c:pt idx="338">
                  <c:v>-24.349428572034302</c:v>
                </c:pt>
                <c:pt idx="339">
                  <c:v>-23.29391672044455</c:v>
                </c:pt>
                <c:pt idx="340">
                  <c:v>-22.23130931616846</c:v>
                </c:pt>
                <c:pt idx="341">
                  <c:v>-21.161930039715241</c:v>
                </c:pt>
                <c:pt idx="342">
                  <c:v>-20.086104634371594</c:v>
                </c:pt>
                <c:pt idx="343">
                  <c:v>-19.004160806977858</c:v>
                </c:pt>
                <c:pt idx="344">
                  <c:v>-17.916428128104986</c:v>
                </c:pt>
                <c:pt idx="345">
                  <c:v>-16.823237931663844</c:v>
                </c:pt>
                <c:pt idx="346">
                  <c:v>-15.724923213978412</c:v>
                </c:pt>
                <c:pt idx="347">
                  <c:v>-14.621818532351247</c:v>
                </c:pt>
                <c:pt idx="348">
                  <c:v>-13.514259903154391</c:v>
                </c:pt>
                <c:pt idx="349">
                  <c:v>-12.402584699475403</c:v>
                </c:pt>
                <c:pt idx="350">
                  <c:v>-11.287131548350533</c:v>
                </c:pt>
                <c:pt idx="351">
                  <c:v>-10.168240227615023</c:v>
                </c:pt>
                <c:pt idx="352">
                  <c:v>-9.046251562404283</c:v>
                </c:pt>
                <c:pt idx="353">
                  <c:v>-7.9215073213346274</c:v>
                </c:pt>
                <c:pt idx="354">
                  <c:v>-6.7943501123974723</c:v>
                </c:pt>
                <c:pt idx="355">
                  <c:v>-5.6651232785977905</c:v>
                </c:pt>
                <c:pt idx="356">
                  <c:v>-4.5341707933681095</c:v>
                </c:pt>
                <c:pt idx="357">
                  <c:v>-3.4018371557913838</c:v>
                </c:pt>
                <c:pt idx="358">
                  <c:v>-2.2684672856625534</c:v>
                </c:pt>
                <c:pt idx="359">
                  <c:v>-1.1344064184234892</c:v>
                </c:pt>
                <c:pt idx="360">
                  <c:v>-1.592692991381206E-14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39-400B-B38F-06367C304E1D}"/>
            </c:ext>
          </c:extLst>
        </c:ser>
        <c:ser>
          <c:idx val="1"/>
          <c:order val="1"/>
          <c:tx>
            <c:v>CZ opt.</c:v>
          </c:tx>
          <c:spPr>
            <a:ln w="25400">
              <a:solidFill>
                <a:srgbClr val="FFFF00"/>
              </a:solidFill>
            </a:ln>
          </c:spPr>
          <c:marker>
            <c:symbol val="square"/>
            <c:size val="2"/>
            <c:spPr>
              <a:ln>
                <a:solidFill>
                  <a:srgbClr val="FFFF00"/>
                </a:solidFill>
              </a:ln>
            </c:spPr>
          </c:marker>
          <c:xVal>
            <c:numRef>
              <c:f>'θ ϵ (90,180)'!$BE$25:$BE$385</c:f>
              <c:numCache>
                <c:formatCode>General</c:formatCode>
                <c:ptCount val="361"/>
                <c:pt idx="0">
                  <c:v>-41.875298883893024</c:v>
                </c:pt>
                <c:pt idx="1">
                  <c:v>-41.8788048557699</c:v>
                </c:pt>
                <c:pt idx="2">
                  <c:v>-41.88932170344755</c:v>
                </c:pt>
                <c:pt idx="3">
                  <c:v>-41.906846223392293</c:v>
                </c:pt>
                <c:pt idx="4">
                  <c:v>-41.931373077465572</c:v>
                </c:pt>
                <c:pt idx="5">
                  <c:v>-41.962894794550053</c:v>
                </c:pt>
                <c:pt idx="6">
                  <c:v>-42.001401772825353</c:v>
                </c:pt>
                <c:pt idx="7">
                  <c:v>-42.046882282692863</c:v>
                </c:pt>
                <c:pt idx="8">
                  <c:v>-42.099322470348696</c:v>
                </c:pt>
                <c:pt idx="9">
                  <c:v>-42.158706362003691</c:v>
                </c:pt>
                <c:pt idx="10">
                  <c:v>-42.225015868749189</c:v>
                </c:pt>
                <c:pt idx="11">
                  <c:v>-42.298230792067081</c:v>
                </c:pt>
                <c:pt idx="12">
                  <c:v>-42.378328829982472</c:v>
                </c:pt>
                <c:pt idx="13">
                  <c:v>-42.465285583857096</c:v>
                </c:pt>
                <c:pt idx="14">
                  <c:v>-42.559074565821334</c:v>
                </c:pt>
                <c:pt idx="15">
                  <c:v>-42.659667206842741</c:v>
                </c:pt>
                <c:pt idx="16">
                  <c:v>-42.767032865428398</c:v>
                </c:pt>
                <c:pt idx="17">
                  <c:v>-42.881138836958627</c:v>
                </c:pt>
                <c:pt idx="18">
                  <c:v>-43.001950363649115</c:v>
                </c:pt>
                <c:pt idx="19">
                  <c:v>-43.12943064513852</c:v>
                </c:pt>
                <c:pt idx="20">
                  <c:v>-43.263540849698167</c:v>
                </c:pt>
                <c:pt idx="21">
                  <c:v>-43.404240126060593</c:v>
                </c:pt>
                <c:pt idx="22">
                  <c:v>-43.551485615863228</c:v>
                </c:pt>
                <c:pt idx="23">
                  <c:v>-43.705232466703492</c:v>
                </c:pt>
                <c:pt idx="24">
                  <c:v>-43.865433845801228</c:v>
                </c:pt>
                <c:pt idx="25">
                  <c:v>-44.03204095426446</c:v>
                </c:pt>
                <c:pt idx="26">
                  <c:v>-44.205003041953987</c:v>
                </c:pt>
                <c:pt idx="27">
                  <c:v>-44.384267422942386</c:v>
                </c:pt>
                <c:pt idx="28">
                  <c:v>-44.569779491562628</c:v>
                </c:pt>
                <c:pt idx="29">
                  <c:v>-44.761482739041526</c:v>
                </c:pt>
                <c:pt idx="30">
                  <c:v>-44.959318770712812</c:v>
                </c:pt>
                <c:pt idx="31">
                  <c:v>-45.163227323804776</c:v>
                </c:pt>
                <c:pt idx="32">
                  <c:v>-45.373146285796821</c:v>
                </c:pt>
                <c:pt idx="33">
                  <c:v>-45.589011713339602</c:v>
                </c:pt>
                <c:pt idx="34">
                  <c:v>-45.810757851732752</c:v>
                </c:pt>
                <c:pt idx="35">
                  <c:v>-46.038317154954413</c:v>
                </c:pt>
                <c:pt idx="36">
                  <c:v>-46.271620306236414</c:v>
                </c:pt>
                <c:pt idx="37">
                  <c:v>-46.51059623917881</c:v>
                </c:pt>
                <c:pt idx="38">
                  <c:v>-46.755172159397418</c:v>
                </c:pt>
                <c:pt idx="39">
                  <c:v>-47.005273566697682</c:v>
                </c:pt>
                <c:pt idx="40">
                  <c:v>-47.260824277768137</c:v>
                </c:pt>
                <c:pt idx="41">
                  <c:v>-47.521746449386633</c:v>
                </c:pt>
                <c:pt idx="42">
                  <c:v>-47.787960602132081</c:v>
                </c:pt>
                <c:pt idx="43">
                  <c:v>-48.05938564459467</c:v>
                </c:pt>
                <c:pt idx="44">
                  <c:v>-48.335938898077124</c:v>
                </c:pt>
                <c:pt idx="45">
                  <c:v>-48.617536121779395</c:v>
                </c:pt>
                <c:pt idx="46">
                  <c:v>-48.904091538459255</c:v>
                </c:pt>
                <c:pt idx="47">
                  <c:v>-49.195517860560855</c:v>
                </c:pt>
                <c:pt idx="48">
                  <c:v>-49.491726316803366</c:v>
                </c:pt>
                <c:pt idx="49">
                  <c:v>-49.792626679221591</c:v>
                </c:pt>
                <c:pt idx="50">
                  <c:v>-50.098127290650247</c:v>
                </c:pt>
                <c:pt idx="51">
                  <c:v>-50.40813509264364</c:v>
                </c:pt>
                <c:pt idx="52">
                  <c:v>-50.72255565382217</c:v>
                </c:pt>
                <c:pt idx="53">
                  <c:v>-51.041293198637049</c:v>
                </c:pt>
                <c:pt idx="54">
                  <c:v>-51.36425063654444</c:v>
                </c:pt>
                <c:pt idx="55">
                  <c:v>-51.691329591580192</c:v>
                </c:pt>
                <c:pt idx="56">
                  <c:v>-52.022430432326125</c:v>
                </c:pt>
                <c:pt idx="57">
                  <c:v>-52.3574523022587</c:v>
                </c:pt>
                <c:pt idx="58">
                  <c:v>-52.696293150470908</c:v>
                </c:pt>
                <c:pt idx="59">
                  <c:v>-53.038849762757948</c:v>
                </c:pt>
                <c:pt idx="60">
                  <c:v>-53.385017793057308</c:v>
                </c:pt>
                <c:pt idx="61">
                  <c:v>-53.734691795233545</c:v>
                </c:pt>
                <c:pt idx="62">
                  <c:v>-54.087765255198242</c:v>
                </c:pt>
                <c:pt idx="63">
                  <c:v>-54.444130623355178</c:v>
                </c:pt>
                <c:pt idx="64">
                  <c:v>-54.80367934736104</c:v>
                </c:pt>
                <c:pt idx="65">
                  <c:v>-55.166301905191453</c:v>
                </c:pt>
                <c:pt idx="66">
                  <c:v>-55.531887838502506</c:v>
                </c:pt>
                <c:pt idx="67">
                  <c:v>-55.900325786277399</c:v>
                </c:pt>
                <c:pt idx="68">
                  <c:v>-56.271503518748119</c:v>
                </c:pt>
                <c:pt idx="69">
                  <c:v>-56.645307971581644</c:v>
                </c:pt>
                <c:pt idx="70">
                  <c:v>-57.021625280320535</c:v>
                </c:pt>
                <c:pt idx="71">
                  <c:v>-57.400340815067082</c:v>
                </c:pt>
                <c:pt idx="72">
                  <c:v>-57.781339215400699</c:v>
                </c:pt>
                <c:pt idx="73">
                  <c:v>-58.164504425517833</c:v>
                </c:pt>
                <c:pt idx="74">
                  <c:v>-58.549719729583671</c:v>
                </c:pt>
                <c:pt idx="75">
                  <c:v>-58.936867787284939</c:v>
                </c:pt>
                <c:pt idx="76">
                  <c:v>-59.325830669572859</c:v>
                </c:pt>
                <c:pt idx="77">
                  <c:v>-59.716489894585543</c:v>
                </c:pt>
                <c:pt idx="78">
                  <c:v>-60.108726463738627</c:v>
                </c:pt>
                <c:pt idx="79">
                  <c:v>-60.502420897973472</c:v>
                </c:pt>
                <c:pt idx="80">
                  <c:v>-60.897453274151616</c:v>
                </c:pt>
                <c:pt idx="81">
                  <c:v>-61.293703261584504</c:v>
                </c:pt>
                <c:pt idx="82">
                  <c:v>-61.691050158687396</c:v>
                </c:pt>
                <c:pt idx="83">
                  <c:v>-62.089372929746268</c:v>
                </c:pt>
                <c:pt idx="84">
                  <c:v>-62.488550241786399</c:v>
                </c:pt>
                <c:pt idx="85">
                  <c:v>-62.888460501531632</c:v>
                </c:pt>
                <c:pt idx="86">
                  <c:v>-63.288981892442827</c:v>
                </c:pt>
                <c:pt idx="87">
                  <c:v>-63.689992411824377</c:v>
                </c:pt>
                <c:pt idx="88">
                  <c:v>-64.091369907987399</c:v>
                </c:pt>
                <c:pt idx="89">
                  <c:v>-64.492992117458357</c:v>
                </c:pt>
                <c:pt idx="90">
                  <c:v>-64.894736702221593</c:v>
                </c:pt>
                <c:pt idx="91">
                  <c:v>-65.296481286984843</c:v>
                </c:pt>
                <c:pt idx="92">
                  <c:v>-65.698103496455772</c:v>
                </c:pt>
                <c:pt idx="93">
                  <c:v>-66.099480992618794</c:v>
                </c:pt>
                <c:pt idx="94">
                  <c:v>-66.500491512000352</c:v>
                </c:pt>
                <c:pt idx="95">
                  <c:v>-66.901012902911546</c:v>
                </c:pt>
                <c:pt idx="96">
                  <c:v>-67.300923162656787</c:v>
                </c:pt>
                <c:pt idx="97">
                  <c:v>-67.70010047469691</c:v>
                </c:pt>
                <c:pt idx="98">
                  <c:v>-68.098423245755782</c:v>
                </c:pt>
                <c:pt idx="99">
                  <c:v>-68.495770142858689</c:v>
                </c:pt>
                <c:pt idx="100">
                  <c:v>-68.89202013029157</c:v>
                </c:pt>
                <c:pt idx="101">
                  <c:v>-69.287052506469706</c:v>
                </c:pt>
                <c:pt idx="102">
                  <c:v>-69.680746940704552</c:v>
                </c:pt>
                <c:pt idx="103">
                  <c:v>-70.072983509857636</c:v>
                </c:pt>
                <c:pt idx="104">
                  <c:v>-70.463642734870319</c:v>
                </c:pt>
                <c:pt idx="105">
                  <c:v>-70.852605617158247</c:v>
                </c:pt>
                <c:pt idx="106">
                  <c:v>-71.239753674859514</c:v>
                </c:pt>
                <c:pt idx="107">
                  <c:v>-71.624968978925352</c:v>
                </c:pt>
                <c:pt idx="108">
                  <c:v>-72.00813418904248</c:v>
                </c:pt>
                <c:pt idx="109">
                  <c:v>-72.389132589376089</c:v>
                </c:pt>
                <c:pt idx="110">
                  <c:v>-72.767848124122651</c:v>
                </c:pt>
                <c:pt idx="111">
                  <c:v>-73.144165432861541</c:v>
                </c:pt>
                <c:pt idx="112">
                  <c:v>-73.517969885695067</c:v>
                </c:pt>
                <c:pt idx="113">
                  <c:v>-73.889147618165779</c:v>
                </c:pt>
                <c:pt idx="114">
                  <c:v>-74.257585565940673</c:v>
                </c:pt>
                <c:pt idx="115">
                  <c:v>-74.623171499251725</c:v>
                </c:pt>
                <c:pt idx="116">
                  <c:v>-74.985794057082146</c:v>
                </c:pt>
                <c:pt idx="117">
                  <c:v>-75.345342781087993</c:v>
                </c:pt>
                <c:pt idx="118">
                  <c:v>-75.701708149244936</c:v>
                </c:pt>
                <c:pt idx="119">
                  <c:v>-76.054781609209641</c:v>
                </c:pt>
                <c:pt idx="120">
                  <c:v>-76.40445561138587</c:v>
                </c:pt>
                <c:pt idx="121">
                  <c:v>-76.750623641685237</c:v>
                </c:pt>
                <c:pt idx="122">
                  <c:v>-77.093180253972278</c:v>
                </c:pt>
                <c:pt idx="123">
                  <c:v>-77.432021102184478</c:v>
                </c:pt>
                <c:pt idx="124">
                  <c:v>-77.767042972117054</c:v>
                </c:pt>
                <c:pt idx="125">
                  <c:v>-78.098143812862986</c:v>
                </c:pt>
                <c:pt idx="126">
                  <c:v>-78.425222767898745</c:v>
                </c:pt>
                <c:pt idx="127">
                  <c:v>-78.748180205806136</c:v>
                </c:pt>
                <c:pt idx="128">
                  <c:v>-79.066917750621016</c:v>
                </c:pt>
                <c:pt idx="129">
                  <c:v>-79.381338311799539</c:v>
                </c:pt>
                <c:pt idx="130">
                  <c:v>-79.691346113792946</c:v>
                </c:pt>
                <c:pt idx="131">
                  <c:v>-79.996846725221602</c:v>
                </c:pt>
                <c:pt idx="132">
                  <c:v>-80.29774708763982</c:v>
                </c:pt>
                <c:pt idx="133">
                  <c:v>-80.593955543882331</c:v>
                </c:pt>
                <c:pt idx="134">
                  <c:v>-80.885381865983931</c:v>
                </c:pt>
                <c:pt idx="135">
                  <c:v>-81.171937282663791</c:v>
                </c:pt>
                <c:pt idx="136">
                  <c:v>-81.453534506366054</c:v>
                </c:pt>
                <c:pt idx="137">
                  <c:v>-81.730087759848516</c:v>
                </c:pt>
                <c:pt idx="138">
                  <c:v>-82.001512802311098</c:v>
                </c:pt>
                <c:pt idx="139">
                  <c:v>-82.267726955056546</c:v>
                </c:pt>
                <c:pt idx="140">
                  <c:v>-82.528649126675049</c:v>
                </c:pt>
                <c:pt idx="141">
                  <c:v>-82.784199837745504</c:v>
                </c:pt>
                <c:pt idx="142">
                  <c:v>-83.034301245045768</c:v>
                </c:pt>
                <c:pt idx="143">
                  <c:v>-83.278877165264376</c:v>
                </c:pt>
                <c:pt idx="144">
                  <c:v>-83.517853098206771</c:v>
                </c:pt>
                <c:pt idx="145">
                  <c:v>-83.751156249488758</c:v>
                </c:pt>
                <c:pt idx="146">
                  <c:v>-83.97871555271044</c:v>
                </c:pt>
                <c:pt idx="147">
                  <c:v>-84.200461691103584</c:v>
                </c:pt>
                <c:pt idx="148">
                  <c:v>-84.416327118646365</c:v>
                </c:pt>
                <c:pt idx="149">
                  <c:v>-84.62624608063841</c:v>
                </c:pt>
                <c:pt idx="150">
                  <c:v>-84.830154633730373</c:v>
                </c:pt>
                <c:pt idx="151">
                  <c:v>-85.02799066540166</c:v>
                </c:pt>
                <c:pt idx="152">
                  <c:v>-85.219693912880544</c:v>
                </c:pt>
                <c:pt idx="153">
                  <c:v>-85.405205981500799</c:v>
                </c:pt>
                <c:pt idx="154">
                  <c:v>-85.584470362489199</c:v>
                </c:pt>
                <c:pt idx="155">
                  <c:v>-85.757432450178726</c:v>
                </c:pt>
                <c:pt idx="156">
                  <c:v>-85.924039558641965</c:v>
                </c:pt>
                <c:pt idx="157">
                  <c:v>-86.084240937739693</c:v>
                </c:pt>
                <c:pt idx="158">
                  <c:v>-86.237987788579957</c:v>
                </c:pt>
                <c:pt idx="159">
                  <c:v>-86.3852332783826</c:v>
                </c:pt>
                <c:pt idx="160">
                  <c:v>-86.525932554745026</c:v>
                </c:pt>
                <c:pt idx="161">
                  <c:v>-86.660042759304673</c:v>
                </c:pt>
                <c:pt idx="162">
                  <c:v>-86.787523040794071</c:v>
                </c:pt>
                <c:pt idx="163">
                  <c:v>-86.908334567484559</c:v>
                </c:pt>
                <c:pt idx="164">
                  <c:v>-87.022440539014781</c:v>
                </c:pt>
                <c:pt idx="165">
                  <c:v>-87.129806197600445</c:v>
                </c:pt>
                <c:pt idx="166">
                  <c:v>-87.230398838621852</c:v>
                </c:pt>
                <c:pt idx="167">
                  <c:v>-87.32418782058609</c:v>
                </c:pt>
                <c:pt idx="168">
                  <c:v>-87.411144574460707</c:v>
                </c:pt>
                <c:pt idx="169">
                  <c:v>-87.491242612376112</c:v>
                </c:pt>
                <c:pt idx="170">
                  <c:v>-87.564457535694004</c:v>
                </c:pt>
                <c:pt idx="171">
                  <c:v>-87.630767042439487</c:v>
                </c:pt>
                <c:pt idx="172">
                  <c:v>-87.69015093409449</c:v>
                </c:pt>
                <c:pt idx="173">
                  <c:v>-87.742591121750323</c:v>
                </c:pt>
                <c:pt idx="174">
                  <c:v>-87.788071631617839</c:v>
                </c:pt>
                <c:pt idx="175">
                  <c:v>-87.826578609893133</c:v>
                </c:pt>
                <c:pt idx="176">
                  <c:v>-87.85810032697762</c:v>
                </c:pt>
                <c:pt idx="177">
                  <c:v>-87.882627181050893</c:v>
                </c:pt>
                <c:pt idx="178">
                  <c:v>-87.900151700995636</c:v>
                </c:pt>
                <c:pt idx="179">
                  <c:v>-87.910668548673286</c:v>
                </c:pt>
                <c:pt idx="180">
                  <c:v>-87.914174520550162</c:v>
                </c:pt>
                <c:pt idx="181">
                  <c:v>-87.910668548673286</c:v>
                </c:pt>
                <c:pt idx="182">
                  <c:v>-87.900151700995636</c:v>
                </c:pt>
                <c:pt idx="183">
                  <c:v>-87.882627181050893</c:v>
                </c:pt>
                <c:pt idx="184">
                  <c:v>-87.85810032697762</c:v>
                </c:pt>
                <c:pt idx="185">
                  <c:v>-87.826578609893133</c:v>
                </c:pt>
                <c:pt idx="186">
                  <c:v>-87.788071631617839</c:v>
                </c:pt>
                <c:pt idx="187">
                  <c:v>-87.742591121750323</c:v>
                </c:pt>
                <c:pt idx="188">
                  <c:v>-87.69015093409449</c:v>
                </c:pt>
                <c:pt idx="189">
                  <c:v>-87.630767042439487</c:v>
                </c:pt>
                <c:pt idx="190">
                  <c:v>-87.564457535694004</c:v>
                </c:pt>
                <c:pt idx="191">
                  <c:v>-87.491242612376112</c:v>
                </c:pt>
                <c:pt idx="192">
                  <c:v>-87.411144574460707</c:v>
                </c:pt>
                <c:pt idx="193">
                  <c:v>-87.32418782058609</c:v>
                </c:pt>
                <c:pt idx="194">
                  <c:v>-87.230398838621852</c:v>
                </c:pt>
                <c:pt idx="195">
                  <c:v>-87.129806197600445</c:v>
                </c:pt>
                <c:pt idx="196">
                  <c:v>-87.022440539014781</c:v>
                </c:pt>
                <c:pt idx="197">
                  <c:v>-86.908334567484559</c:v>
                </c:pt>
                <c:pt idx="198">
                  <c:v>-86.787523040794071</c:v>
                </c:pt>
                <c:pt idx="199">
                  <c:v>-86.660042759304673</c:v>
                </c:pt>
                <c:pt idx="200">
                  <c:v>-86.525932554745026</c:v>
                </c:pt>
                <c:pt idx="201">
                  <c:v>-86.3852332783826</c:v>
                </c:pt>
                <c:pt idx="202">
                  <c:v>-86.237987788579957</c:v>
                </c:pt>
                <c:pt idx="203">
                  <c:v>-86.084240937739693</c:v>
                </c:pt>
                <c:pt idx="204">
                  <c:v>-85.924039558641965</c:v>
                </c:pt>
                <c:pt idx="205">
                  <c:v>-85.757432450178726</c:v>
                </c:pt>
                <c:pt idx="206">
                  <c:v>-85.584470362489199</c:v>
                </c:pt>
                <c:pt idx="207">
                  <c:v>-85.405205981500799</c:v>
                </c:pt>
                <c:pt idx="208">
                  <c:v>-85.219693912880558</c:v>
                </c:pt>
                <c:pt idx="209">
                  <c:v>-85.02799066540166</c:v>
                </c:pt>
                <c:pt idx="210">
                  <c:v>-84.830154633730373</c:v>
                </c:pt>
                <c:pt idx="211">
                  <c:v>-84.62624608063841</c:v>
                </c:pt>
                <c:pt idx="212">
                  <c:v>-84.416327118646365</c:v>
                </c:pt>
                <c:pt idx="213">
                  <c:v>-84.200461691103584</c:v>
                </c:pt>
                <c:pt idx="214">
                  <c:v>-83.97871555271044</c:v>
                </c:pt>
                <c:pt idx="215">
                  <c:v>-83.751156249488773</c:v>
                </c:pt>
                <c:pt idx="216">
                  <c:v>-83.517853098206771</c:v>
                </c:pt>
                <c:pt idx="217">
                  <c:v>-83.278877165264376</c:v>
                </c:pt>
                <c:pt idx="218">
                  <c:v>-83.034301245045768</c:v>
                </c:pt>
                <c:pt idx="219">
                  <c:v>-82.784199837745504</c:v>
                </c:pt>
                <c:pt idx="220">
                  <c:v>-82.528649126675049</c:v>
                </c:pt>
                <c:pt idx="221">
                  <c:v>-82.267726955056546</c:v>
                </c:pt>
                <c:pt idx="222">
                  <c:v>-82.001512802311112</c:v>
                </c:pt>
                <c:pt idx="223">
                  <c:v>-81.730087759848516</c:v>
                </c:pt>
                <c:pt idx="224">
                  <c:v>-81.453534506366054</c:v>
                </c:pt>
                <c:pt idx="225">
                  <c:v>-81.171937282663791</c:v>
                </c:pt>
                <c:pt idx="226">
                  <c:v>-80.885381865983945</c:v>
                </c:pt>
                <c:pt idx="227">
                  <c:v>-80.593955543882345</c:v>
                </c:pt>
                <c:pt idx="228">
                  <c:v>-80.297747087639834</c:v>
                </c:pt>
                <c:pt idx="229">
                  <c:v>-79.996846725221602</c:v>
                </c:pt>
                <c:pt idx="230">
                  <c:v>-79.691346113792946</c:v>
                </c:pt>
                <c:pt idx="231">
                  <c:v>-79.381338311799539</c:v>
                </c:pt>
                <c:pt idx="232">
                  <c:v>-79.066917750621002</c:v>
                </c:pt>
                <c:pt idx="233">
                  <c:v>-78.748180205806136</c:v>
                </c:pt>
                <c:pt idx="234">
                  <c:v>-78.425222767898745</c:v>
                </c:pt>
                <c:pt idx="235">
                  <c:v>-78.098143812863</c:v>
                </c:pt>
                <c:pt idx="236">
                  <c:v>-77.767042972117068</c:v>
                </c:pt>
                <c:pt idx="237">
                  <c:v>-77.432021102184478</c:v>
                </c:pt>
                <c:pt idx="238">
                  <c:v>-77.093180253972278</c:v>
                </c:pt>
                <c:pt idx="239">
                  <c:v>-76.750623641685252</c:v>
                </c:pt>
                <c:pt idx="240">
                  <c:v>-76.404455611385885</c:v>
                </c:pt>
                <c:pt idx="241">
                  <c:v>-76.054781609209627</c:v>
                </c:pt>
                <c:pt idx="242">
                  <c:v>-75.701708149244936</c:v>
                </c:pt>
                <c:pt idx="243">
                  <c:v>-75.345342781088007</c:v>
                </c:pt>
                <c:pt idx="244">
                  <c:v>-74.98579405708216</c:v>
                </c:pt>
                <c:pt idx="245">
                  <c:v>-74.62317149925174</c:v>
                </c:pt>
                <c:pt idx="246">
                  <c:v>-74.257585565940673</c:v>
                </c:pt>
                <c:pt idx="247">
                  <c:v>-73.889147618165779</c:v>
                </c:pt>
                <c:pt idx="248">
                  <c:v>-73.517969885695081</c:v>
                </c:pt>
                <c:pt idx="249">
                  <c:v>-73.144165432861556</c:v>
                </c:pt>
                <c:pt idx="250">
                  <c:v>-72.767848124122665</c:v>
                </c:pt>
                <c:pt idx="251">
                  <c:v>-72.389132589376104</c:v>
                </c:pt>
                <c:pt idx="252">
                  <c:v>-72.008134189042494</c:v>
                </c:pt>
                <c:pt idx="253">
                  <c:v>-71.624968978925367</c:v>
                </c:pt>
                <c:pt idx="254">
                  <c:v>-71.2397536748595</c:v>
                </c:pt>
                <c:pt idx="255">
                  <c:v>-70.852605617158247</c:v>
                </c:pt>
                <c:pt idx="256">
                  <c:v>-70.463642734870319</c:v>
                </c:pt>
                <c:pt idx="257">
                  <c:v>-70.07298350985765</c:v>
                </c:pt>
                <c:pt idx="258">
                  <c:v>-69.680746940704566</c:v>
                </c:pt>
                <c:pt idx="259">
                  <c:v>-69.28705250646972</c:v>
                </c:pt>
                <c:pt idx="260">
                  <c:v>-68.89202013029157</c:v>
                </c:pt>
                <c:pt idx="261">
                  <c:v>-68.495770142858689</c:v>
                </c:pt>
                <c:pt idx="262">
                  <c:v>-68.098423245755768</c:v>
                </c:pt>
                <c:pt idx="263">
                  <c:v>-67.70010047469691</c:v>
                </c:pt>
                <c:pt idx="264">
                  <c:v>-67.300923162656787</c:v>
                </c:pt>
                <c:pt idx="265">
                  <c:v>-66.90101290291156</c:v>
                </c:pt>
                <c:pt idx="266">
                  <c:v>-66.500491512000366</c:v>
                </c:pt>
                <c:pt idx="267">
                  <c:v>-66.099480992618808</c:v>
                </c:pt>
                <c:pt idx="268">
                  <c:v>-65.698103496455786</c:v>
                </c:pt>
                <c:pt idx="269">
                  <c:v>-65.296481286984843</c:v>
                </c:pt>
                <c:pt idx="270">
                  <c:v>-64.894736702221593</c:v>
                </c:pt>
                <c:pt idx="271">
                  <c:v>-64.492992117458357</c:v>
                </c:pt>
                <c:pt idx="272">
                  <c:v>-64.091369907987399</c:v>
                </c:pt>
                <c:pt idx="273">
                  <c:v>-63.689992411824377</c:v>
                </c:pt>
                <c:pt idx="274">
                  <c:v>-63.288981892442834</c:v>
                </c:pt>
                <c:pt idx="275">
                  <c:v>-62.88846050153164</c:v>
                </c:pt>
                <c:pt idx="276">
                  <c:v>-62.488550241786413</c:v>
                </c:pt>
                <c:pt idx="277">
                  <c:v>-62.089372929746261</c:v>
                </c:pt>
                <c:pt idx="278">
                  <c:v>-61.691050158687403</c:v>
                </c:pt>
                <c:pt idx="279">
                  <c:v>-61.293703261584511</c:v>
                </c:pt>
                <c:pt idx="280">
                  <c:v>-60.89745327415163</c:v>
                </c:pt>
                <c:pt idx="281">
                  <c:v>-60.502420897973487</c:v>
                </c:pt>
                <c:pt idx="282">
                  <c:v>-60.108726463738648</c:v>
                </c:pt>
                <c:pt idx="283">
                  <c:v>-59.716489894585543</c:v>
                </c:pt>
                <c:pt idx="284">
                  <c:v>-59.325830669572873</c:v>
                </c:pt>
                <c:pt idx="285">
                  <c:v>-58.936867787284932</c:v>
                </c:pt>
                <c:pt idx="286">
                  <c:v>-58.549719729583671</c:v>
                </c:pt>
                <c:pt idx="287">
                  <c:v>-58.164504425517833</c:v>
                </c:pt>
                <c:pt idx="288">
                  <c:v>-57.781339215400706</c:v>
                </c:pt>
                <c:pt idx="289">
                  <c:v>-57.400340815067089</c:v>
                </c:pt>
                <c:pt idx="290">
                  <c:v>-57.021625280320549</c:v>
                </c:pt>
                <c:pt idx="291">
                  <c:v>-56.645307971581659</c:v>
                </c:pt>
                <c:pt idx="292">
                  <c:v>-56.271503518748119</c:v>
                </c:pt>
                <c:pt idx="293">
                  <c:v>-55.900325786277413</c:v>
                </c:pt>
                <c:pt idx="294">
                  <c:v>-55.531887838502499</c:v>
                </c:pt>
                <c:pt idx="295">
                  <c:v>-55.166301905191446</c:v>
                </c:pt>
                <c:pt idx="296">
                  <c:v>-54.80367934736104</c:v>
                </c:pt>
                <c:pt idx="297">
                  <c:v>-54.444130623355186</c:v>
                </c:pt>
                <c:pt idx="298">
                  <c:v>-54.087765255198249</c:v>
                </c:pt>
                <c:pt idx="299">
                  <c:v>-53.734691795233559</c:v>
                </c:pt>
                <c:pt idx="300">
                  <c:v>-53.385017793057308</c:v>
                </c:pt>
                <c:pt idx="301">
                  <c:v>-53.038849762757948</c:v>
                </c:pt>
                <c:pt idx="302">
                  <c:v>-52.696293150470908</c:v>
                </c:pt>
                <c:pt idx="303">
                  <c:v>-52.357452302258707</c:v>
                </c:pt>
                <c:pt idx="304">
                  <c:v>-52.022430432326139</c:v>
                </c:pt>
                <c:pt idx="305">
                  <c:v>-51.691329591580192</c:v>
                </c:pt>
                <c:pt idx="306">
                  <c:v>-51.36425063654444</c:v>
                </c:pt>
                <c:pt idx="307">
                  <c:v>-51.041293198637057</c:v>
                </c:pt>
                <c:pt idx="308">
                  <c:v>-50.72255565382217</c:v>
                </c:pt>
                <c:pt idx="309">
                  <c:v>-50.40813509264364</c:v>
                </c:pt>
                <c:pt idx="310">
                  <c:v>-50.098127290650247</c:v>
                </c:pt>
                <c:pt idx="311">
                  <c:v>-49.792626679221598</c:v>
                </c:pt>
                <c:pt idx="312">
                  <c:v>-49.491726316803373</c:v>
                </c:pt>
                <c:pt idx="313">
                  <c:v>-49.195517860560862</c:v>
                </c:pt>
                <c:pt idx="314">
                  <c:v>-48.904091538459269</c:v>
                </c:pt>
                <c:pt idx="315">
                  <c:v>-48.617536121779402</c:v>
                </c:pt>
                <c:pt idx="316">
                  <c:v>-48.335938898077131</c:v>
                </c:pt>
                <c:pt idx="317">
                  <c:v>-48.05938564459467</c:v>
                </c:pt>
                <c:pt idx="318">
                  <c:v>-47.787960602132081</c:v>
                </c:pt>
                <c:pt idx="319">
                  <c:v>-47.52174644938664</c:v>
                </c:pt>
                <c:pt idx="320">
                  <c:v>-47.260824277768151</c:v>
                </c:pt>
                <c:pt idx="321">
                  <c:v>-47.005273566697689</c:v>
                </c:pt>
                <c:pt idx="322">
                  <c:v>-46.755172159397432</c:v>
                </c:pt>
                <c:pt idx="323">
                  <c:v>-46.51059623917881</c:v>
                </c:pt>
                <c:pt idx="324">
                  <c:v>-46.271620306236414</c:v>
                </c:pt>
                <c:pt idx="325">
                  <c:v>-46.03831715495442</c:v>
                </c:pt>
                <c:pt idx="326">
                  <c:v>-45.81075785173276</c:v>
                </c:pt>
                <c:pt idx="327">
                  <c:v>-45.589011713339602</c:v>
                </c:pt>
                <c:pt idx="328">
                  <c:v>-45.373146285796835</c:v>
                </c:pt>
                <c:pt idx="329">
                  <c:v>-45.163227323804776</c:v>
                </c:pt>
                <c:pt idx="330">
                  <c:v>-44.959318770712827</c:v>
                </c:pt>
                <c:pt idx="331">
                  <c:v>-44.761482739041526</c:v>
                </c:pt>
                <c:pt idx="332">
                  <c:v>-44.569779491562635</c:v>
                </c:pt>
                <c:pt idx="333">
                  <c:v>-44.384267422942386</c:v>
                </c:pt>
                <c:pt idx="334">
                  <c:v>-44.205003041953987</c:v>
                </c:pt>
                <c:pt idx="335">
                  <c:v>-44.03204095426446</c:v>
                </c:pt>
                <c:pt idx="336">
                  <c:v>-43.865433845801221</c:v>
                </c:pt>
                <c:pt idx="337">
                  <c:v>-43.705232466703499</c:v>
                </c:pt>
                <c:pt idx="338">
                  <c:v>-43.551485615863228</c:v>
                </c:pt>
                <c:pt idx="339">
                  <c:v>-43.4042401260606</c:v>
                </c:pt>
                <c:pt idx="340">
                  <c:v>-43.263540849698167</c:v>
                </c:pt>
                <c:pt idx="341">
                  <c:v>-43.129430645138527</c:v>
                </c:pt>
                <c:pt idx="342">
                  <c:v>-43.001950363649115</c:v>
                </c:pt>
                <c:pt idx="343">
                  <c:v>-42.881138836958613</c:v>
                </c:pt>
                <c:pt idx="344">
                  <c:v>-42.767032865428405</c:v>
                </c:pt>
                <c:pt idx="345">
                  <c:v>-42.659667206842741</c:v>
                </c:pt>
                <c:pt idx="346">
                  <c:v>-42.559074565821334</c:v>
                </c:pt>
                <c:pt idx="347">
                  <c:v>-42.465285583857096</c:v>
                </c:pt>
                <c:pt idx="348">
                  <c:v>-42.378328829982479</c:v>
                </c:pt>
                <c:pt idx="349">
                  <c:v>-42.298230792067081</c:v>
                </c:pt>
                <c:pt idx="350">
                  <c:v>-42.225015868749196</c:v>
                </c:pt>
                <c:pt idx="351">
                  <c:v>-42.158706362003691</c:v>
                </c:pt>
                <c:pt idx="352">
                  <c:v>-42.099322470348696</c:v>
                </c:pt>
                <c:pt idx="353">
                  <c:v>-42.046882282692863</c:v>
                </c:pt>
                <c:pt idx="354">
                  <c:v>-42.001401772825353</c:v>
                </c:pt>
                <c:pt idx="355">
                  <c:v>-41.962894794550053</c:v>
                </c:pt>
                <c:pt idx="356">
                  <c:v>-41.931373077465572</c:v>
                </c:pt>
                <c:pt idx="357">
                  <c:v>-41.906846223392293</c:v>
                </c:pt>
                <c:pt idx="358">
                  <c:v>-41.88932170344755</c:v>
                </c:pt>
                <c:pt idx="359">
                  <c:v>-41.8788048557699</c:v>
                </c:pt>
                <c:pt idx="360">
                  <c:v>-41.875298883893024</c:v>
                </c:pt>
              </c:numCache>
            </c:numRef>
          </c:xVal>
          <c:yVal>
            <c:numRef>
              <c:f>'θ ϵ (90,180)'!$BF$25:$BF$385</c:f>
              <c:numCache>
                <c:formatCode>General</c:formatCode>
                <c:ptCount val="361"/>
                <c:pt idx="0">
                  <c:v>59.465070269898305</c:v>
                </c:pt>
                <c:pt idx="1">
                  <c:v>59.866814854661548</c:v>
                </c:pt>
                <c:pt idx="2">
                  <c:v>60.268437064132492</c:v>
                </c:pt>
                <c:pt idx="3">
                  <c:v>60.669814560295514</c:v>
                </c:pt>
                <c:pt idx="4">
                  <c:v>61.070825079677064</c:v>
                </c:pt>
                <c:pt idx="5">
                  <c:v>61.471346470588266</c:v>
                </c:pt>
                <c:pt idx="6">
                  <c:v>61.871256730333499</c:v>
                </c:pt>
                <c:pt idx="7">
                  <c:v>62.27043404237363</c:v>
                </c:pt>
                <c:pt idx="8">
                  <c:v>62.668756813432495</c:v>
                </c:pt>
                <c:pt idx="9">
                  <c:v>63.066103710535394</c:v>
                </c:pt>
                <c:pt idx="10">
                  <c:v>63.462353697968283</c:v>
                </c:pt>
                <c:pt idx="11">
                  <c:v>63.857386074146419</c:v>
                </c:pt>
                <c:pt idx="12">
                  <c:v>64.251080508381278</c:v>
                </c:pt>
                <c:pt idx="13">
                  <c:v>64.643317077534363</c:v>
                </c:pt>
                <c:pt idx="14">
                  <c:v>65.033976302547032</c:v>
                </c:pt>
                <c:pt idx="15">
                  <c:v>65.422939184834959</c:v>
                </c:pt>
                <c:pt idx="16">
                  <c:v>65.810087242536227</c:v>
                </c:pt>
                <c:pt idx="17">
                  <c:v>66.195302546602065</c:v>
                </c:pt>
                <c:pt idx="18">
                  <c:v>66.578467756719192</c:v>
                </c:pt>
                <c:pt idx="19">
                  <c:v>66.959466157052816</c:v>
                </c:pt>
                <c:pt idx="20">
                  <c:v>67.338181691799363</c:v>
                </c:pt>
                <c:pt idx="21">
                  <c:v>67.714499000538254</c:v>
                </c:pt>
                <c:pt idx="22">
                  <c:v>68.088303453371779</c:v>
                </c:pt>
                <c:pt idx="23">
                  <c:v>68.459481185842492</c:v>
                </c:pt>
                <c:pt idx="24">
                  <c:v>68.827919133617385</c:v>
                </c:pt>
                <c:pt idx="25">
                  <c:v>69.193505066928438</c:v>
                </c:pt>
                <c:pt idx="26">
                  <c:v>69.556127624758858</c:v>
                </c:pt>
                <c:pt idx="27">
                  <c:v>69.91567634876472</c:v>
                </c:pt>
                <c:pt idx="28">
                  <c:v>70.272041716921649</c:v>
                </c:pt>
                <c:pt idx="29">
                  <c:v>70.625115176886354</c:v>
                </c:pt>
                <c:pt idx="30">
                  <c:v>70.974789179062583</c:v>
                </c:pt>
                <c:pt idx="31">
                  <c:v>71.32095720936195</c:v>
                </c:pt>
                <c:pt idx="32">
                  <c:v>71.663513821648991</c:v>
                </c:pt>
                <c:pt idx="33">
                  <c:v>72.002354669861205</c:v>
                </c:pt>
                <c:pt idx="34">
                  <c:v>72.33737653979378</c:v>
                </c:pt>
                <c:pt idx="35">
                  <c:v>72.668477380539699</c:v>
                </c:pt>
                <c:pt idx="36">
                  <c:v>72.995556335575458</c:v>
                </c:pt>
                <c:pt idx="37">
                  <c:v>73.318513773482849</c:v>
                </c:pt>
                <c:pt idx="38">
                  <c:v>73.637251318297729</c:v>
                </c:pt>
                <c:pt idx="39">
                  <c:v>73.951671879476251</c:v>
                </c:pt>
                <c:pt idx="40">
                  <c:v>74.261679681469644</c:v>
                </c:pt>
                <c:pt idx="41">
                  <c:v>74.5671802928983</c:v>
                </c:pt>
                <c:pt idx="42">
                  <c:v>74.868080655316533</c:v>
                </c:pt>
                <c:pt idx="43">
                  <c:v>75.164289111559043</c:v>
                </c:pt>
                <c:pt idx="44">
                  <c:v>75.455715433660643</c:v>
                </c:pt>
                <c:pt idx="45">
                  <c:v>75.742270850340503</c:v>
                </c:pt>
                <c:pt idx="46">
                  <c:v>76.023868074042781</c:v>
                </c:pt>
                <c:pt idx="47">
                  <c:v>76.300421327525228</c:v>
                </c:pt>
                <c:pt idx="48">
                  <c:v>76.57184636998781</c:v>
                </c:pt>
                <c:pt idx="49">
                  <c:v>76.838060522733258</c:v>
                </c:pt>
                <c:pt idx="50">
                  <c:v>77.098982694351761</c:v>
                </c:pt>
                <c:pt idx="51">
                  <c:v>77.354533405422217</c:v>
                </c:pt>
                <c:pt idx="52">
                  <c:v>77.60463481272248</c:v>
                </c:pt>
                <c:pt idx="53">
                  <c:v>77.849210732941089</c:v>
                </c:pt>
                <c:pt idx="54">
                  <c:v>78.088186665883484</c:v>
                </c:pt>
                <c:pt idx="55">
                  <c:v>78.321489817165485</c:v>
                </c:pt>
                <c:pt idx="56">
                  <c:v>78.549049120387153</c:v>
                </c:pt>
                <c:pt idx="57">
                  <c:v>78.770795258780296</c:v>
                </c:pt>
                <c:pt idx="58">
                  <c:v>78.986660686323077</c:v>
                </c:pt>
                <c:pt idx="59">
                  <c:v>79.196579648315122</c:v>
                </c:pt>
                <c:pt idx="60">
                  <c:v>79.400488201407086</c:v>
                </c:pt>
                <c:pt idx="61">
                  <c:v>79.598324233078372</c:v>
                </c:pt>
                <c:pt idx="62">
                  <c:v>79.790027480557256</c:v>
                </c:pt>
                <c:pt idx="63">
                  <c:v>79.975539549177512</c:v>
                </c:pt>
                <c:pt idx="64">
                  <c:v>80.154803930165912</c:v>
                </c:pt>
                <c:pt idx="65">
                  <c:v>80.327766017855438</c:v>
                </c:pt>
                <c:pt idx="66">
                  <c:v>80.494373126318663</c:v>
                </c:pt>
                <c:pt idx="67">
                  <c:v>80.654574505416406</c:v>
                </c:pt>
                <c:pt idx="68">
                  <c:v>80.80832135625667</c:v>
                </c:pt>
                <c:pt idx="69">
                  <c:v>80.955566846059298</c:v>
                </c:pt>
                <c:pt idx="70">
                  <c:v>81.096266122421724</c:v>
                </c:pt>
                <c:pt idx="71">
                  <c:v>81.230376326981371</c:v>
                </c:pt>
                <c:pt idx="72">
                  <c:v>81.357856608470783</c:v>
                </c:pt>
                <c:pt idx="73">
                  <c:v>81.478668135161271</c:v>
                </c:pt>
                <c:pt idx="74">
                  <c:v>81.592774106691508</c:v>
                </c:pt>
                <c:pt idx="75">
                  <c:v>81.700139765277157</c:v>
                </c:pt>
                <c:pt idx="76">
                  <c:v>81.800732406298565</c:v>
                </c:pt>
                <c:pt idx="77">
                  <c:v>81.894521388262802</c:v>
                </c:pt>
                <c:pt idx="78">
                  <c:v>81.981478142137419</c:v>
                </c:pt>
                <c:pt idx="79">
                  <c:v>82.061576180052811</c:v>
                </c:pt>
                <c:pt idx="80">
                  <c:v>82.134791103370702</c:v>
                </c:pt>
                <c:pt idx="81">
                  <c:v>82.201100610116214</c:v>
                </c:pt>
                <c:pt idx="82">
                  <c:v>82.260484501771202</c:v>
                </c:pt>
                <c:pt idx="83">
                  <c:v>82.312924689427035</c:v>
                </c:pt>
                <c:pt idx="84">
                  <c:v>82.358405199294538</c:v>
                </c:pt>
                <c:pt idx="85">
                  <c:v>82.396912177569845</c:v>
                </c:pt>
                <c:pt idx="86">
                  <c:v>82.428433894654319</c:v>
                </c:pt>
                <c:pt idx="87">
                  <c:v>82.452960748727605</c:v>
                </c:pt>
                <c:pt idx="88">
                  <c:v>82.470485268672348</c:v>
                </c:pt>
                <c:pt idx="89">
                  <c:v>82.481002116349998</c:v>
                </c:pt>
                <c:pt idx="90">
                  <c:v>82.484508088226875</c:v>
                </c:pt>
                <c:pt idx="91">
                  <c:v>82.481002116349998</c:v>
                </c:pt>
                <c:pt idx="92">
                  <c:v>82.470485268672348</c:v>
                </c:pt>
                <c:pt idx="93">
                  <c:v>82.452960748727605</c:v>
                </c:pt>
                <c:pt idx="94">
                  <c:v>82.428433894654319</c:v>
                </c:pt>
                <c:pt idx="95">
                  <c:v>82.396912177569845</c:v>
                </c:pt>
                <c:pt idx="96">
                  <c:v>82.358405199294538</c:v>
                </c:pt>
                <c:pt idx="97">
                  <c:v>82.312924689427035</c:v>
                </c:pt>
                <c:pt idx="98">
                  <c:v>82.260484501771202</c:v>
                </c:pt>
                <c:pt idx="99">
                  <c:v>82.201100610116214</c:v>
                </c:pt>
                <c:pt idx="100">
                  <c:v>82.134791103370702</c:v>
                </c:pt>
                <c:pt idx="101">
                  <c:v>82.061576180052811</c:v>
                </c:pt>
                <c:pt idx="102">
                  <c:v>81.981478142137433</c:v>
                </c:pt>
                <c:pt idx="103">
                  <c:v>81.894521388262802</c:v>
                </c:pt>
                <c:pt idx="104">
                  <c:v>81.800732406298565</c:v>
                </c:pt>
                <c:pt idx="105">
                  <c:v>81.700139765277157</c:v>
                </c:pt>
                <c:pt idx="106">
                  <c:v>81.592774106691508</c:v>
                </c:pt>
                <c:pt idx="107">
                  <c:v>81.478668135161286</c:v>
                </c:pt>
                <c:pt idx="108">
                  <c:v>81.357856608470783</c:v>
                </c:pt>
                <c:pt idx="109">
                  <c:v>81.230376326981371</c:v>
                </c:pt>
                <c:pt idx="110">
                  <c:v>81.096266122421724</c:v>
                </c:pt>
                <c:pt idx="111">
                  <c:v>80.955566846059298</c:v>
                </c:pt>
                <c:pt idx="112">
                  <c:v>80.80832135625667</c:v>
                </c:pt>
                <c:pt idx="113">
                  <c:v>80.654574505416406</c:v>
                </c:pt>
                <c:pt idx="114">
                  <c:v>80.494373126318678</c:v>
                </c:pt>
                <c:pt idx="115">
                  <c:v>80.327766017855438</c:v>
                </c:pt>
                <c:pt idx="116">
                  <c:v>80.154803930165912</c:v>
                </c:pt>
                <c:pt idx="117">
                  <c:v>79.975539549177512</c:v>
                </c:pt>
                <c:pt idx="118">
                  <c:v>79.790027480557271</c:v>
                </c:pt>
                <c:pt idx="119">
                  <c:v>79.598324233078372</c:v>
                </c:pt>
                <c:pt idx="120">
                  <c:v>79.400488201407086</c:v>
                </c:pt>
                <c:pt idx="121">
                  <c:v>79.196579648315122</c:v>
                </c:pt>
                <c:pt idx="122">
                  <c:v>78.986660686323091</c:v>
                </c:pt>
                <c:pt idx="123">
                  <c:v>78.770795258780296</c:v>
                </c:pt>
                <c:pt idx="124">
                  <c:v>78.549049120387153</c:v>
                </c:pt>
                <c:pt idx="125">
                  <c:v>78.321489817165485</c:v>
                </c:pt>
                <c:pt idx="126">
                  <c:v>78.088186665883484</c:v>
                </c:pt>
                <c:pt idx="127">
                  <c:v>77.849210732941089</c:v>
                </c:pt>
                <c:pt idx="128">
                  <c:v>77.60463481272248</c:v>
                </c:pt>
                <c:pt idx="129">
                  <c:v>77.354533405422217</c:v>
                </c:pt>
                <c:pt idx="130">
                  <c:v>77.098982694351761</c:v>
                </c:pt>
                <c:pt idx="131">
                  <c:v>76.838060522733258</c:v>
                </c:pt>
                <c:pt idx="132">
                  <c:v>76.57184636998781</c:v>
                </c:pt>
                <c:pt idx="133">
                  <c:v>76.300421327525228</c:v>
                </c:pt>
                <c:pt idx="134">
                  <c:v>76.023868074042781</c:v>
                </c:pt>
                <c:pt idx="135">
                  <c:v>75.742270850340503</c:v>
                </c:pt>
                <c:pt idx="136">
                  <c:v>75.455715433660643</c:v>
                </c:pt>
                <c:pt idx="137">
                  <c:v>75.164289111559043</c:v>
                </c:pt>
                <c:pt idx="138">
                  <c:v>74.868080655316533</c:v>
                </c:pt>
                <c:pt idx="139">
                  <c:v>74.567180292898314</c:v>
                </c:pt>
                <c:pt idx="140">
                  <c:v>74.261679681469658</c:v>
                </c:pt>
                <c:pt idx="141">
                  <c:v>73.951671879476265</c:v>
                </c:pt>
                <c:pt idx="142">
                  <c:v>73.637251318297729</c:v>
                </c:pt>
                <c:pt idx="143">
                  <c:v>73.318513773482849</c:v>
                </c:pt>
                <c:pt idx="144">
                  <c:v>72.995556335575458</c:v>
                </c:pt>
                <c:pt idx="145">
                  <c:v>72.668477380539713</c:v>
                </c:pt>
                <c:pt idx="146">
                  <c:v>72.33737653979378</c:v>
                </c:pt>
                <c:pt idx="147">
                  <c:v>72.002354669861191</c:v>
                </c:pt>
                <c:pt idx="148">
                  <c:v>71.663513821648991</c:v>
                </c:pt>
                <c:pt idx="149">
                  <c:v>71.32095720936195</c:v>
                </c:pt>
                <c:pt idx="150">
                  <c:v>70.974789179062583</c:v>
                </c:pt>
                <c:pt idx="151">
                  <c:v>70.625115176886354</c:v>
                </c:pt>
                <c:pt idx="152">
                  <c:v>70.272041716921663</c:v>
                </c:pt>
                <c:pt idx="153">
                  <c:v>69.91567634876472</c:v>
                </c:pt>
                <c:pt idx="154">
                  <c:v>69.556127624758858</c:v>
                </c:pt>
                <c:pt idx="155">
                  <c:v>69.193505066928452</c:v>
                </c:pt>
                <c:pt idx="156">
                  <c:v>68.827919133617399</c:v>
                </c:pt>
                <c:pt idx="157">
                  <c:v>68.459481185842506</c:v>
                </c:pt>
                <c:pt idx="158">
                  <c:v>68.088303453371793</c:v>
                </c:pt>
                <c:pt idx="159">
                  <c:v>67.714499000538254</c:v>
                </c:pt>
                <c:pt idx="160">
                  <c:v>67.338181691799363</c:v>
                </c:pt>
                <c:pt idx="161">
                  <c:v>66.959466157052816</c:v>
                </c:pt>
                <c:pt idx="162">
                  <c:v>66.578467756719192</c:v>
                </c:pt>
                <c:pt idx="163">
                  <c:v>66.195302546602079</c:v>
                </c:pt>
                <c:pt idx="164">
                  <c:v>65.810087242536241</c:v>
                </c:pt>
                <c:pt idx="165">
                  <c:v>65.422939184834959</c:v>
                </c:pt>
                <c:pt idx="166">
                  <c:v>65.033976302547032</c:v>
                </c:pt>
                <c:pt idx="167">
                  <c:v>64.643317077534348</c:v>
                </c:pt>
                <c:pt idx="168">
                  <c:v>64.251080508381278</c:v>
                </c:pt>
                <c:pt idx="169">
                  <c:v>63.857386074146426</c:v>
                </c:pt>
                <c:pt idx="170">
                  <c:v>63.462353697968275</c:v>
                </c:pt>
                <c:pt idx="171">
                  <c:v>63.066103710535394</c:v>
                </c:pt>
                <c:pt idx="172">
                  <c:v>62.668756813432502</c:v>
                </c:pt>
                <c:pt idx="173">
                  <c:v>62.27043404237363</c:v>
                </c:pt>
                <c:pt idx="174">
                  <c:v>61.871256730333499</c:v>
                </c:pt>
                <c:pt idx="175">
                  <c:v>61.471346470588273</c:v>
                </c:pt>
                <c:pt idx="176">
                  <c:v>61.070825079677071</c:v>
                </c:pt>
                <c:pt idx="177">
                  <c:v>60.669814560295514</c:v>
                </c:pt>
                <c:pt idx="178">
                  <c:v>60.268437064132485</c:v>
                </c:pt>
                <c:pt idx="179">
                  <c:v>59.866814854661548</c:v>
                </c:pt>
                <c:pt idx="180">
                  <c:v>59.465070269898305</c:v>
                </c:pt>
                <c:pt idx="181">
                  <c:v>59.063325685135069</c:v>
                </c:pt>
                <c:pt idx="182">
                  <c:v>58.661703475664126</c:v>
                </c:pt>
                <c:pt idx="183">
                  <c:v>58.260325979501104</c:v>
                </c:pt>
                <c:pt idx="184">
                  <c:v>57.859315460119554</c:v>
                </c:pt>
                <c:pt idx="185">
                  <c:v>57.458794069208352</c:v>
                </c:pt>
                <c:pt idx="186">
                  <c:v>57.058883809463126</c:v>
                </c:pt>
                <c:pt idx="187">
                  <c:v>56.659706497422974</c:v>
                </c:pt>
                <c:pt idx="188">
                  <c:v>56.261383726364116</c:v>
                </c:pt>
                <c:pt idx="189">
                  <c:v>55.864036829261217</c:v>
                </c:pt>
                <c:pt idx="190">
                  <c:v>55.467786841828328</c:v>
                </c:pt>
                <c:pt idx="191">
                  <c:v>55.072754465650192</c:v>
                </c:pt>
                <c:pt idx="192">
                  <c:v>54.679060031415347</c:v>
                </c:pt>
                <c:pt idx="193">
                  <c:v>54.286823462262255</c:v>
                </c:pt>
                <c:pt idx="194">
                  <c:v>53.896164237249586</c:v>
                </c:pt>
                <c:pt idx="195">
                  <c:v>53.507201354961659</c:v>
                </c:pt>
                <c:pt idx="196">
                  <c:v>53.120053297260391</c:v>
                </c:pt>
                <c:pt idx="197">
                  <c:v>52.734837993194553</c:v>
                </c:pt>
                <c:pt idx="198">
                  <c:v>52.351672783077404</c:v>
                </c:pt>
                <c:pt idx="199">
                  <c:v>51.970674382743795</c:v>
                </c:pt>
                <c:pt idx="200">
                  <c:v>51.591958847997248</c:v>
                </c:pt>
                <c:pt idx="201">
                  <c:v>51.21564153925835</c:v>
                </c:pt>
                <c:pt idx="202">
                  <c:v>50.841837086424825</c:v>
                </c:pt>
                <c:pt idx="203">
                  <c:v>50.470659353954119</c:v>
                </c:pt>
                <c:pt idx="204">
                  <c:v>50.102221406179233</c:v>
                </c:pt>
                <c:pt idx="205">
                  <c:v>49.736635472868173</c:v>
                </c:pt>
                <c:pt idx="206">
                  <c:v>49.37401291503776</c:v>
                </c:pt>
                <c:pt idx="207">
                  <c:v>49.014464191031905</c:v>
                </c:pt>
                <c:pt idx="208">
                  <c:v>48.658098822874955</c:v>
                </c:pt>
                <c:pt idx="209">
                  <c:v>48.305025362910264</c:v>
                </c:pt>
                <c:pt idx="210">
                  <c:v>47.955351360734021</c:v>
                </c:pt>
                <c:pt idx="211">
                  <c:v>47.609183330434661</c:v>
                </c:pt>
                <c:pt idx="212">
                  <c:v>47.26662671814762</c:v>
                </c:pt>
                <c:pt idx="213">
                  <c:v>46.927785869935413</c:v>
                </c:pt>
                <c:pt idx="214">
                  <c:v>46.592764000002845</c:v>
                </c:pt>
                <c:pt idx="215">
                  <c:v>46.261663159256912</c:v>
                </c:pt>
                <c:pt idx="216">
                  <c:v>45.934584204221153</c:v>
                </c:pt>
                <c:pt idx="217">
                  <c:v>45.611626766313769</c:v>
                </c:pt>
                <c:pt idx="218">
                  <c:v>45.292889221498896</c:v>
                </c:pt>
                <c:pt idx="219">
                  <c:v>44.978468660320345</c:v>
                </c:pt>
                <c:pt idx="220">
                  <c:v>44.668460858326959</c:v>
                </c:pt>
                <c:pt idx="221">
                  <c:v>44.362960246898297</c:v>
                </c:pt>
                <c:pt idx="222">
                  <c:v>44.062059884480078</c:v>
                </c:pt>
                <c:pt idx="223">
                  <c:v>43.765851428237568</c:v>
                </c:pt>
                <c:pt idx="224">
                  <c:v>43.474425106135968</c:v>
                </c:pt>
                <c:pt idx="225">
                  <c:v>43.187869689456107</c:v>
                </c:pt>
                <c:pt idx="226">
                  <c:v>42.906272465753844</c:v>
                </c:pt>
                <c:pt idx="227">
                  <c:v>42.629719212271397</c:v>
                </c:pt>
                <c:pt idx="228">
                  <c:v>42.358294169808801</c:v>
                </c:pt>
                <c:pt idx="229">
                  <c:v>42.092080017063353</c:v>
                </c:pt>
                <c:pt idx="230">
                  <c:v>41.831157845444856</c:v>
                </c:pt>
                <c:pt idx="231">
                  <c:v>41.575607134374387</c:v>
                </c:pt>
                <c:pt idx="232">
                  <c:v>41.32550572707413</c:v>
                </c:pt>
                <c:pt idx="233">
                  <c:v>41.080929806855522</c:v>
                </c:pt>
                <c:pt idx="234">
                  <c:v>40.841953873913127</c:v>
                </c:pt>
                <c:pt idx="235">
                  <c:v>40.608650722631133</c:v>
                </c:pt>
                <c:pt idx="236">
                  <c:v>40.381091419409472</c:v>
                </c:pt>
                <c:pt idx="237">
                  <c:v>40.159345281016314</c:v>
                </c:pt>
                <c:pt idx="238">
                  <c:v>39.943479853473534</c:v>
                </c:pt>
                <c:pt idx="239">
                  <c:v>39.733560891481488</c:v>
                </c:pt>
                <c:pt idx="240">
                  <c:v>39.529652338389539</c:v>
                </c:pt>
                <c:pt idx="241">
                  <c:v>39.331816306718238</c:v>
                </c:pt>
                <c:pt idx="242">
                  <c:v>39.14011305923934</c:v>
                </c:pt>
                <c:pt idx="243">
                  <c:v>38.954600990619099</c:v>
                </c:pt>
                <c:pt idx="244">
                  <c:v>38.775336609630706</c:v>
                </c:pt>
                <c:pt idx="245">
                  <c:v>38.602374521941172</c:v>
                </c:pt>
                <c:pt idx="246">
                  <c:v>38.435767413477933</c:v>
                </c:pt>
                <c:pt idx="247">
                  <c:v>38.275566034380205</c:v>
                </c:pt>
                <c:pt idx="248">
                  <c:v>38.121819183539941</c:v>
                </c:pt>
                <c:pt idx="249">
                  <c:v>37.974573693737305</c:v>
                </c:pt>
                <c:pt idx="250">
                  <c:v>37.833874417374886</c:v>
                </c:pt>
                <c:pt idx="251">
                  <c:v>37.699764212815232</c:v>
                </c:pt>
                <c:pt idx="252">
                  <c:v>37.572283931325828</c:v>
                </c:pt>
                <c:pt idx="253">
                  <c:v>37.451472404635339</c:v>
                </c:pt>
                <c:pt idx="254">
                  <c:v>37.337366433105103</c:v>
                </c:pt>
                <c:pt idx="255">
                  <c:v>37.230000774519453</c:v>
                </c:pt>
                <c:pt idx="256">
                  <c:v>37.129408133498046</c:v>
                </c:pt>
                <c:pt idx="257">
                  <c:v>37.035619151533808</c:v>
                </c:pt>
                <c:pt idx="258">
                  <c:v>36.948662397659191</c:v>
                </c:pt>
                <c:pt idx="259">
                  <c:v>36.8685643597438</c:v>
                </c:pt>
                <c:pt idx="260">
                  <c:v>36.795349436425902</c:v>
                </c:pt>
                <c:pt idx="261">
                  <c:v>36.729039929680404</c:v>
                </c:pt>
                <c:pt idx="262">
                  <c:v>36.669656038025408</c:v>
                </c:pt>
                <c:pt idx="263">
                  <c:v>36.617215850369575</c:v>
                </c:pt>
                <c:pt idx="264">
                  <c:v>36.571735340502066</c:v>
                </c:pt>
                <c:pt idx="265">
                  <c:v>36.533228362226765</c:v>
                </c:pt>
                <c:pt idx="266">
                  <c:v>36.501706645142285</c:v>
                </c:pt>
                <c:pt idx="267">
                  <c:v>36.477179791069005</c:v>
                </c:pt>
                <c:pt idx="268">
                  <c:v>36.459655271124269</c:v>
                </c:pt>
                <c:pt idx="269">
                  <c:v>36.449138423446612</c:v>
                </c:pt>
                <c:pt idx="270">
                  <c:v>36.445632451569736</c:v>
                </c:pt>
                <c:pt idx="271">
                  <c:v>36.449138423446612</c:v>
                </c:pt>
                <c:pt idx="272">
                  <c:v>36.459655271124262</c:v>
                </c:pt>
                <c:pt idx="273">
                  <c:v>36.477179791069005</c:v>
                </c:pt>
                <c:pt idx="274">
                  <c:v>36.501706645142285</c:v>
                </c:pt>
                <c:pt idx="275">
                  <c:v>36.533228362226765</c:v>
                </c:pt>
                <c:pt idx="276">
                  <c:v>36.571735340502066</c:v>
                </c:pt>
                <c:pt idx="277">
                  <c:v>36.617215850369575</c:v>
                </c:pt>
                <c:pt idx="278">
                  <c:v>36.669656038025408</c:v>
                </c:pt>
                <c:pt idx="279">
                  <c:v>36.729039929680404</c:v>
                </c:pt>
                <c:pt idx="280">
                  <c:v>36.795349436425902</c:v>
                </c:pt>
                <c:pt idx="281">
                  <c:v>36.868564359743786</c:v>
                </c:pt>
                <c:pt idx="282">
                  <c:v>36.948662397659177</c:v>
                </c:pt>
                <c:pt idx="283">
                  <c:v>37.035619151533808</c:v>
                </c:pt>
                <c:pt idx="284">
                  <c:v>37.129408133498046</c:v>
                </c:pt>
                <c:pt idx="285">
                  <c:v>37.230000774519453</c:v>
                </c:pt>
                <c:pt idx="286">
                  <c:v>37.33736643310511</c:v>
                </c:pt>
                <c:pt idx="287">
                  <c:v>37.451472404635339</c:v>
                </c:pt>
                <c:pt idx="288">
                  <c:v>37.572283931325828</c:v>
                </c:pt>
                <c:pt idx="289">
                  <c:v>37.699764212815225</c:v>
                </c:pt>
                <c:pt idx="290">
                  <c:v>37.833874417374872</c:v>
                </c:pt>
                <c:pt idx="291">
                  <c:v>37.974573693737298</c:v>
                </c:pt>
                <c:pt idx="292">
                  <c:v>38.121819183539941</c:v>
                </c:pt>
                <c:pt idx="293">
                  <c:v>38.275566034380198</c:v>
                </c:pt>
                <c:pt idx="294">
                  <c:v>38.43576741347794</c:v>
                </c:pt>
                <c:pt idx="295">
                  <c:v>38.602374521941172</c:v>
                </c:pt>
                <c:pt idx="296">
                  <c:v>38.775336609630699</c:v>
                </c:pt>
                <c:pt idx="297">
                  <c:v>38.954600990619099</c:v>
                </c:pt>
                <c:pt idx="298">
                  <c:v>39.14011305923934</c:v>
                </c:pt>
                <c:pt idx="299">
                  <c:v>39.331816306718238</c:v>
                </c:pt>
                <c:pt idx="300">
                  <c:v>39.529652338389525</c:v>
                </c:pt>
                <c:pt idx="301">
                  <c:v>39.733560891481488</c:v>
                </c:pt>
                <c:pt idx="302">
                  <c:v>39.943479853473526</c:v>
                </c:pt>
                <c:pt idx="303">
                  <c:v>40.159345281016307</c:v>
                </c:pt>
                <c:pt idx="304">
                  <c:v>40.381091419409458</c:v>
                </c:pt>
                <c:pt idx="305">
                  <c:v>40.608650722631126</c:v>
                </c:pt>
                <c:pt idx="306">
                  <c:v>40.841953873913127</c:v>
                </c:pt>
                <c:pt idx="307">
                  <c:v>41.080929806855522</c:v>
                </c:pt>
                <c:pt idx="308">
                  <c:v>41.325505727074137</c:v>
                </c:pt>
                <c:pt idx="309">
                  <c:v>41.575607134374394</c:v>
                </c:pt>
                <c:pt idx="310">
                  <c:v>41.831157845444849</c:v>
                </c:pt>
                <c:pt idx="311">
                  <c:v>42.092080017063338</c:v>
                </c:pt>
                <c:pt idx="312">
                  <c:v>42.358294169808786</c:v>
                </c:pt>
                <c:pt idx="313">
                  <c:v>42.629719212271368</c:v>
                </c:pt>
                <c:pt idx="314">
                  <c:v>42.906272465753823</c:v>
                </c:pt>
                <c:pt idx="315">
                  <c:v>43.187869689456107</c:v>
                </c:pt>
                <c:pt idx="316">
                  <c:v>43.474425106135961</c:v>
                </c:pt>
                <c:pt idx="317">
                  <c:v>43.765851428237568</c:v>
                </c:pt>
                <c:pt idx="318">
                  <c:v>44.062059884480078</c:v>
                </c:pt>
                <c:pt idx="319">
                  <c:v>44.362960246898297</c:v>
                </c:pt>
                <c:pt idx="320">
                  <c:v>44.668460858326952</c:v>
                </c:pt>
                <c:pt idx="321">
                  <c:v>44.978468660320345</c:v>
                </c:pt>
                <c:pt idx="322">
                  <c:v>45.292889221498875</c:v>
                </c:pt>
                <c:pt idx="323">
                  <c:v>45.611626766313762</c:v>
                </c:pt>
                <c:pt idx="324">
                  <c:v>45.934584204221146</c:v>
                </c:pt>
                <c:pt idx="325">
                  <c:v>46.261663159256898</c:v>
                </c:pt>
                <c:pt idx="326">
                  <c:v>46.59276400000283</c:v>
                </c:pt>
                <c:pt idx="327">
                  <c:v>46.92778586993542</c:v>
                </c:pt>
                <c:pt idx="328">
                  <c:v>47.266626718147599</c:v>
                </c:pt>
                <c:pt idx="329">
                  <c:v>47.609183330434654</c:v>
                </c:pt>
                <c:pt idx="330">
                  <c:v>47.955351360734014</c:v>
                </c:pt>
                <c:pt idx="331">
                  <c:v>48.305025362910264</c:v>
                </c:pt>
                <c:pt idx="332">
                  <c:v>48.658098822874955</c:v>
                </c:pt>
                <c:pt idx="333">
                  <c:v>49.014464191031891</c:v>
                </c:pt>
                <c:pt idx="334">
                  <c:v>49.37401291503776</c:v>
                </c:pt>
                <c:pt idx="335">
                  <c:v>49.736635472868151</c:v>
                </c:pt>
                <c:pt idx="336">
                  <c:v>50.102221406179225</c:v>
                </c:pt>
                <c:pt idx="337">
                  <c:v>50.470659353954098</c:v>
                </c:pt>
                <c:pt idx="338">
                  <c:v>50.841837086424817</c:v>
                </c:pt>
                <c:pt idx="339">
                  <c:v>51.215641539258343</c:v>
                </c:pt>
                <c:pt idx="340">
                  <c:v>51.591958847997255</c:v>
                </c:pt>
                <c:pt idx="341">
                  <c:v>51.970674382743773</c:v>
                </c:pt>
                <c:pt idx="342">
                  <c:v>52.351672783077412</c:v>
                </c:pt>
                <c:pt idx="343">
                  <c:v>52.73483799319456</c:v>
                </c:pt>
                <c:pt idx="344">
                  <c:v>53.12005329726037</c:v>
                </c:pt>
                <c:pt idx="345">
                  <c:v>53.507201354961651</c:v>
                </c:pt>
                <c:pt idx="346">
                  <c:v>53.896164237249579</c:v>
                </c:pt>
                <c:pt idx="347">
                  <c:v>54.286823462262248</c:v>
                </c:pt>
                <c:pt idx="348">
                  <c:v>54.679060031415325</c:v>
                </c:pt>
                <c:pt idx="349">
                  <c:v>55.072754465650192</c:v>
                </c:pt>
                <c:pt idx="350">
                  <c:v>55.467786841828307</c:v>
                </c:pt>
                <c:pt idx="351">
                  <c:v>55.86403682926121</c:v>
                </c:pt>
                <c:pt idx="352">
                  <c:v>56.261383726364102</c:v>
                </c:pt>
                <c:pt idx="353">
                  <c:v>56.659706497422967</c:v>
                </c:pt>
                <c:pt idx="354">
                  <c:v>57.058883809463119</c:v>
                </c:pt>
                <c:pt idx="355">
                  <c:v>57.458794069208345</c:v>
                </c:pt>
                <c:pt idx="356">
                  <c:v>57.859315460119554</c:v>
                </c:pt>
                <c:pt idx="357">
                  <c:v>58.260325979501083</c:v>
                </c:pt>
                <c:pt idx="358">
                  <c:v>58.661703475664126</c:v>
                </c:pt>
                <c:pt idx="359">
                  <c:v>59.063325685135041</c:v>
                </c:pt>
                <c:pt idx="360">
                  <c:v>59.465070269898298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39-400B-B38F-06367C304E1D}"/>
            </c:ext>
          </c:extLst>
        </c:ser>
        <c:ser>
          <c:idx val="2"/>
          <c:order val="2"/>
          <c:tx>
            <c:v>Ray (CZ centering)</c:v>
          </c:tx>
          <c:spPr>
            <a:ln w="6350">
              <a:solidFill>
                <a:schemeClr val="accent6">
                  <a:lumMod val="75000"/>
                </a:schemeClr>
              </a:solidFill>
              <a:prstDash val="sysDot"/>
            </a:ln>
          </c:spPr>
          <c:marker>
            <c:symbol val="triangle"/>
            <c:size val="2"/>
            <c:spPr>
              <a:ln>
                <a:solidFill>
                  <a:schemeClr val="accent6">
                    <a:lumMod val="75000"/>
                    <a:alpha val="12000"/>
                  </a:schemeClr>
                </a:solidFill>
              </a:ln>
            </c:spPr>
          </c:marker>
          <c:dPt>
            <c:idx val="14"/>
            <c:marker>
              <c:spPr>
                <a:solidFill>
                  <a:schemeClr val="accent6">
                    <a:lumMod val="75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839-400B-B38F-06367C304E1D}"/>
              </c:ext>
            </c:extLst>
          </c:dPt>
          <c:dPt>
            <c:idx val="62"/>
            <c:marker>
              <c:spPr>
                <a:ln w="12700">
                  <a:solidFill>
                    <a:schemeClr val="accent6">
                      <a:lumMod val="75000"/>
                      <a:alpha val="0"/>
                    </a:schemeClr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839-400B-B38F-06367C304E1D}"/>
              </c:ext>
            </c:extLst>
          </c:dPt>
          <c:trendline>
            <c:spPr>
              <a:ln w="3175">
                <a:solidFill>
                  <a:schemeClr val="accent6">
                    <a:lumMod val="75000"/>
                  </a:schemeClr>
                </a:solidFill>
                <a:prstDash val="sysDot"/>
              </a:ln>
            </c:spPr>
            <c:trendlineType val="linear"/>
            <c:forward val="200"/>
            <c:dispRSqr val="0"/>
            <c:dispEq val="0"/>
          </c:trendline>
          <c:xVal>
            <c:numRef>
              <c:f>'θ ϵ (90,180)'!$V$11:$V$171</c:f>
              <c:numCache>
                <c:formatCode>General</c:formatCode>
                <c:ptCount val="161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39</c:v>
                </c:pt>
                <c:pt idx="12">
                  <c:v>38</c:v>
                </c:pt>
                <c:pt idx="13">
                  <c:v>37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29</c:v>
                </c:pt>
                <c:pt idx="22">
                  <c:v>28</c:v>
                </c:pt>
                <c:pt idx="23">
                  <c:v>27</c:v>
                </c:pt>
                <c:pt idx="24">
                  <c:v>26</c:v>
                </c:pt>
                <c:pt idx="25">
                  <c:v>25</c:v>
                </c:pt>
                <c:pt idx="26">
                  <c:v>24</c:v>
                </c:pt>
                <c:pt idx="27">
                  <c:v>23</c:v>
                </c:pt>
                <c:pt idx="28">
                  <c:v>22</c:v>
                </c:pt>
                <c:pt idx="29">
                  <c:v>21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-1</c:v>
                </c:pt>
                <c:pt idx="52">
                  <c:v>-2</c:v>
                </c:pt>
                <c:pt idx="53">
                  <c:v>-3</c:v>
                </c:pt>
                <c:pt idx="54">
                  <c:v>-4</c:v>
                </c:pt>
                <c:pt idx="55">
                  <c:v>-5</c:v>
                </c:pt>
                <c:pt idx="56">
                  <c:v>-6</c:v>
                </c:pt>
                <c:pt idx="57">
                  <c:v>-7</c:v>
                </c:pt>
                <c:pt idx="58">
                  <c:v>-8</c:v>
                </c:pt>
                <c:pt idx="59">
                  <c:v>-9</c:v>
                </c:pt>
                <c:pt idx="60">
                  <c:v>-10</c:v>
                </c:pt>
                <c:pt idx="61">
                  <c:v>-11</c:v>
                </c:pt>
                <c:pt idx="62">
                  <c:v>-12</c:v>
                </c:pt>
                <c:pt idx="63">
                  <c:v>-13</c:v>
                </c:pt>
                <c:pt idx="64">
                  <c:v>-14</c:v>
                </c:pt>
                <c:pt idx="65">
                  <c:v>-15</c:v>
                </c:pt>
                <c:pt idx="66">
                  <c:v>-16</c:v>
                </c:pt>
                <c:pt idx="67">
                  <c:v>-17</c:v>
                </c:pt>
                <c:pt idx="68">
                  <c:v>-18</c:v>
                </c:pt>
                <c:pt idx="69">
                  <c:v>-19</c:v>
                </c:pt>
                <c:pt idx="70">
                  <c:v>-20</c:v>
                </c:pt>
                <c:pt idx="71">
                  <c:v>-21</c:v>
                </c:pt>
                <c:pt idx="72">
                  <c:v>-22</c:v>
                </c:pt>
                <c:pt idx="73">
                  <c:v>-23</c:v>
                </c:pt>
                <c:pt idx="74">
                  <c:v>-24</c:v>
                </c:pt>
                <c:pt idx="75">
                  <c:v>-25</c:v>
                </c:pt>
                <c:pt idx="76">
                  <c:v>-26</c:v>
                </c:pt>
                <c:pt idx="77">
                  <c:v>-27</c:v>
                </c:pt>
                <c:pt idx="78">
                  <c:v>-28</c:v>
                </c:pt>
                <c:pt idx="79">
                  <c:v>-29</c:v>
                </c:pt>
                <c:pt idx="80">
                  <c:v>-30</c:v>
                </c:pt>
                <c:pt idx="81">
                  <c:v>-31</c:v>
                </c:pt>
                <c:pt idx="82">
                  <c:v>-32</c:v>
                </c:pt>
                <c:pt idx="83">
                  <c:v>-33</c:v>
                </c:pt>
                <c:pt idx="84">
                  <c:v>-34</c:v>
                </c:pt>
                <c:pt idx="85">
                  <c:v>-35</c:v>
                </c:pt>
                <c:pt idx="86">
                  <c:v>-36</c:v>
                </c:pt>
                <c:pt idx="87">
                  <c:v>-37</c:v>
                </c:pt>
                <c:pt idx="88">
                  <c:v>-38</c:v>
                </c:pt>
                <c:pt idx="89">
                  <c:v>-39</c:v>
                </c:pt>
                <c:pt idx="90">
                  <c:v>-40</c:v>
                </c:pt>
                <c:pt idx="91">
                  <c:v>-41</c:v>
                </c:pt>
                <c:pt idx="92">
                  <c:v>-42</c:v>
                </c:pt>
                <c:pt idx="93">
                  <c:v>-43</c:v>
                </c:pt>
                <c:pt idx="94">
                  <c:v>-44</c:v>
                </c:pt>
                <c:pt idx="95">
                  <c:v>-45</c:v>
                </c:pt>
                <c:pt idx="96">
                  <c:v>-46</c:v>
                </c:pt>
                <c:pt idx="97">
                  <c:v>-47</c:v>
                </c:pt>
                <c:pt idx="98">
                  <c:v>-48</c:v>
                </c:pt>
                <c:pt idx="99">
                  <c:v>-49</c:v>
                </c:pt>
                <c:pt idx="100">
                  <c:v>-50</c:v>
                </c:pt>
                <c:pt idx="101">
                  <c:v>-51</c:v>
                </c:pt>
                <c:pt idx="102">
                  <c:v>-52</c:v>
                </c:pt>
                <c:pt idx="103">
                  <c:v>-53</c:v>
                </c:pt>
                <c:pt idx="104">
                  <c:v>-54</c:v>
                </c:pt>
                <c:pt idx="105">
                  <c:v>-55</c:v>
                </c:pt>
                <c:pt idx="106">
                  <c:v>-56</c:v>
                </c:pt>
                <c:pt idx="107">
                  <c:v>-57</c:v>
                </c:pt>
                <c:pt idx="108">
                  <c:v>-58</c:v>
                </c:pt>
                <c:pt idx="109">
                  <c:v>-59</c:v>
                </c:pt>
                <c:pt idx="110">
                  <c:v>-60</c:v>
                </c:pt>
                <c:pt idx="111">
                  <c:v>-61</c:v>
                </c:pt>
                <c:pt idx="112">
                  <c:v>-62</c:v>
                </c:pt>
                <c:pt idx="113">
                  <c:v>-63</c:v>
                </c:pt>
                <c:pt idx="114">
                  <c:v>-64</c:v>
                </c:pt>
                <c:pt idx="115">
                  <c:v>-65</c:v>
                </c:pt>
                <c:pt idx="116">
                  <c:v>-66</c:v>
                </c:pt>
                <c:pt idx="117">
                  <c:v>-67</c:v>
                </c:pt>
                <c:pt idx="118">
                  <c:v>-68</c:v>
                </c:pt>
                <c:pt idx="119">
                  <c:v>-69</c:v>
                </c:pt>
                <c:pt idx="120">
                  <c:v>-70</c:v>
                </c:pt>
                <c:pt idx="121">
                  <c:v>-71</c:v>
                </c:pt>
                <c:pt idx="122">
                  <c:v>-72</c:v>
                </c:pt>
                <c:pt idx="123">
                  <c:v>-73</c:v>
                </c:pt>
                <c:pt idx="124">
                  <c:v>-74</c:v>
                </c:pt>
                <c:pt idx="125">
                  <c:v>-75</c:v>
                </c:pt>
                <c:pt idx="126">
                  <c:v>-76</c:v>
                </c:pt>
                <c:pt idx="127">
                  <c:v>-77</c:v>
                </c:pt>
                <c:pt idx="128">
                  <c:v>-78</c:v>
                </c:pt>
                <c:pt idx="129">
                  <c:v>-79</c:v>
                </c:pt>
                <c:pt idx="130">
                  <c:v>-80</c:v>
                </c:pt>
                <c:pt idx="131">
                  <c:v>-81</c:v>
                </c:pt>
                <c:pt idx="132">
                  <c:v>-82</c:v>
                </c:pt>
                <c:pt idx="133">
                  <c:v>-83</c:v>
                </c:pt>
                <c:pt idx="134">
                  <c:v>-84</c:v>
                </c:pt>
                <c:pt idx="135">
                  <c:v>-85</c:v>
                </c:pt>
                <c:pt idx="136">
                  <c:v>-86</c:v>
                </c:pt>
                <c:pt idx="137">
                  <c:v>-87</c:v>
                </c:pt>
                <c:pt idx="138">
                  <c:v>-88</c:v>
                </c:pt>
                <c:pt idx="139">
                  <c:v>-89</c:v>
                </c:pt>
                <c:pt idx="140">
                  <c:v>-90</c:v>
                </c:pt>
                <c:pt idx="141">
                  <c:v>-91</c:v>
                </c:pt>
                <c:pt idx="142">
                  <c:v>-92</c:v>
                </c:pt>
                <c:pt idx="143">
                  <c:v>-93</c:v>
                </c:pt>
                <c:pt idx="144">
                  <c:v>-94</c:v>
                </c:pt>
                <c:pt idx="145">
                  <c:v>-95</c:v>
                </c:pt>
                <c:pt idx="146">
                  <c:v>-96</c:v>
                </c:pt>
                <c:pt idx="147">
                  <c:v>-97</c:v>
                </c:pt>
                <c:pt idx="148">
                  <c:v>-98</c:v>
                </c:pt>
                <c:pt idx="149">
                  <c:v>-99</c:v>
                </c:pt>
                <c:pt idx="150">
                  <c:v>-100</c:v>
                </c:pt>
                <c:pt idx="151">
                  <c:v>-101</c:v>
                </c:pt>
                <c:pt idx="152">
                  <c:v>-102</c:v>
                </c:pt>
                <c:pt idx="153">
                  <c:v>-103</c:v>
                </c:pt>
                <c:pt idx="154">
                  <c:v>-104</c:v>
                </c:pt>
                <c:pt idx="155">
                  <c:v>-105</c:v>
                </c:pt>
                <c:pt idx="156">
                  <c:v>-106</c:v>
                </c:pt>
                <c:pt idx="157">
                  <c:v>-107</c:v>
                </c:pt>
                <c:pt idx="158">
                  <c:v>-108</c:v>
                </c:pt>
                <c:pt idx="159">
                  <c:v>-109</c:v>
                </c:pt>
                <c:pt idx="160">
                  <c:v>-110</c:v>
                </c:pt>
              </c:numCache>
            </c:numRef>
          </c:xVal>
          <c:yVal>
            <c:numRef>
              <c:f>'θ ϵ (90,180)'!$U$11:$U$171</c:f>
              <c:numCache>
                <c:formatCode>General</c:formatCode>
                <c:ptCount val="161"/>
                <c:pt idx="0">
                  <c:v>-45.816558700871184</c:v>
                </c:pt>
                <c:pt idx="1">
                  <c:v>-44.900227526853762</c:v>
                </c:pt>
                <c:pt idx="2">
                  <c:v>-43.983896352836339</c:v>
                </c:pt>
                <c:pt idx="3">
                  <c:v>-43.067565178818917</c:v>
                </c:pt>
                <c:pt idx="4">
                  <c:v>-42.151234004801488</c:v>
                </c:pt>
                <c:pt idx="5">
                  <c:v>-41.234902830784065</c:v>
                </c:pt>
                <c:pt idx="6">
                  <c:v>-40.318571656766643</c:v>
                </c:pt>
                <c:pt idx="7">
                  <c:v>-39.402240482749221</c:v>
                </c:pt>
                <c:pt idx="8">
                  <c:v>-38.485909308731799</c:v>
                </c:pt>
                <c:pt idx="9">
                  <c:v>-37.569578134714369</c:v>
                </c:pt>
                <c:pt idx="10">
                  <c:v>-36.653246960696947</c:v>
                </c:pt>
                <c:pt idx="11">
                  <c:v>-35.736915786679525</c:v>
                </c:pt>
                <c:pt idx="12">
                  <c:v>-34.820584612662103</c:v>
                </c:pt>
                <c:pt idx="13">
                  <c:v>-33.90425343864468</c:v>
                </c:pt>
                <c:pt idx="14">
                  <c:v>-32.987922264627251</c:v>
                </c:pt>
                <c:pt idx="15">
                  <c:v>-32.071591090609829</c:v>
                </c:pt>
                <c:pt idx="16">
                  <c:v>-31.155259916592406</c:v>
                </c:pt>
                <c:pt idx="17">
                  <c:v>-30.238928742574981</c:v>
                </c:pt>
                <c:pt idx="18">
                  <c:v>-29.322597568557558</c:v>
                </c:pt>
                <c:pt idx="19">
                  <c:v>-28.406266394540136</c:v>
                </c:pt>
                <c:pt idx="20">
                  <c:v>-27.48993522052271</c:v>
                </c:pt>
                <c:pt idx="21">
                  <c:v>-26.573604046505288</c:v>
                </c:pt>
                <c:pt idx="22">
                  <c:v>-25.657272872487862</c:v>
                </c:pt>
                <c:pt idx="23">
                  <c:v>-24.74094169847044</c:v>
                </c:pt>
                <c:pt idx="24">
                  <c:v>-23.824610524453018</c:v>
                </c:pt>
                <c:pt idx="25">
                  <c:v>-22.908279350435592</c:v>
                </c:pt>
                <c:pt idx="26">
                  <c:v>-21.99194817641817</c:v>
                </c:pt>
                <c:pt idx="27">
                  <c:v>-21.075617002400744</c:v>
                </c:pt>
                <c:pt idx="28">
                  <c:v>-20.159285828383322</c:v>
                </c:pt>
                <c:pt idx="29">
                  <c:v>-19.242954654365899</c:v>
                </c:pt>
                <c:pt idx="30">
                  <c:v>-18.326623480348474</c:v>
                </c:pt>
                <c:pt idx="31">
                  <c:v>-17.410292306331051</c:v>
                </c:pt>
                <c:pt idx="32">
                  <c:v>-16.493961132313625</c:v>
                </c:pt>
                <c:pt idx="33">
                  <c:v>-15.577629958296203</c:v>
                </c:pt>
                <c:pt idx="34">
                  <c:v>-14.661298784278779</c:v>
                </c:pt>
                <c:pt idx="35">
                  <c:v>-13.744967610261355</c:v>
                </c:pt>
                <c:pt idx="36">
                  <c:v>-12.828636436243931</c:v>
                </c:pt>
                <c:pt idx="37">
                  <c:v>-11.912305262226509</c:v>
                </c:pt>
                <c:pt idx="38">
                  <c:v>-10.995974088209085</c:v>
                </c:pt>
                <c:pt idx="39">
                  <c:v>-10.079642914191661</c:v>
                </c:pt>
                <c:pt idx="40">
                  <c:v>-9.1633117401742368</c:v>
                </c:pt>
                <c:pt idx="41">
                  <c:v>-8.2469805661568127</c:v>
                </c:pt>
                <c:pt idx="42">
                  <c:v>-7.3306493921393896</c:v>
                </c:pt>
                <c:pt idx="43">
                  <c:v>-6.4143182181219656</c:v>
                </c:pt>
                <c:pt idx="44">
                  <c:v>-5.4979870441045424</c:v>
                </c:pt>
                <c:pt idx="45">
                  <c:v>-4.5816558700871184</c:v>
                </c:pt>
                <c:pt idx="46">
                  <c:v>-3.6653246960696948</c:v>
                </c:pt>
                <c:pt idx="47">
                  <c:v>-2.7489935220522712</c:v>
                </c:pt>
                <c:pt idx="48">
                  <c:v>-1.8326623480348474</c:v>
                </c:pt>
                <c:pt idx="49">
                  <c:v>-0.9163311740174237</c:v>
                </c:pt>
                <c:pt idx="50">
                  <c:v>0</c:v>
                </c:pt>
                <c:pt idx="51">
                  <c:v>0.9163311740174237</c:v>
                </c:pt>
                <c:pt idx="52">
                  <c:v>1.8326623480348474</c:v>
                </c:pt>
                <c:pt idx="53">
                  <c:v>2.7489935220522712</c:v>
                </c:pt>
                <c:pt idx="54">
                  <c:v>3.6653246960696948</c:v>
                </c:pt>
                <c:pt idx="55">
                  <c:v>4.5816558700871184</c:v>
                </c:pt>
                <c:pt idx="56">
                  <c:v>5.4979870441045424</c:v>
                </c:pt>
                <c:pt idx="57">
                  <c:v>6.4143182181219656</c:v>
                </c:pt>
                <c:pt idx="58">
                  <c:v>7.3306493921393896</c:v>
                </c:pt>
                <c:pt idx="59">
                  <c:v>8.2469805661568127</c:v>
                </c:pt>
                <c:pt idx="60">
                  <c:v>9.1633117401742368</c:v>
                </c:pt>
                <c:pt idx="61">
                  <c:v>10.079642914191661</c:v>
                </c:pt>
                <c:pt idx="62">
                  <c:v>10.995974088209085</c:v>
                </c:pt>
                <c:pt idx="63">
                  <c:v>11.912305262226509</c:v>
                </c:pt>
                <c:pt idx="64">
                  <c:v>12.828636436243931</c:v>
                </c:pt>
                <c:pt idx="65">
                  <c:v>13.744967610261355</c:v>
                </c:pt>
                <c:pt idx="66">
                  <c:v>14.661298784278779</c:v>
                </c:pt>
                <c:pt idx="67">
                  <c:v>15.577629958296203</c:v>
                </c:pt>
                <c:pt idx="68">
                  <c:v>16.493961132313625</c:v>
                </c:pt>
                <c:pt idx="69">
                  <c:v>17.410292306331051</c:v>
                </c:pt>
                <c:pt idx="70">
                  <c:v>18.326623480348474</c:v>
                </c:pt>
                <c:pt idx="71">
                  <c:v>19.242954654365899</c:v>
                </c:pt>
                <c:pt idx="72">
                  <c:v>20.159285828383322</c:v>
                </c:pt>
                <c:pt idx="73">
                  <c:v>21.075617002400744</c:v>
                </c:pt>
                <c:pt idx="74">
                  <c:v>21.99194817641817</c:v>
                </c:pt>
                <c:pt idx="75">
                  <c:v>22.908279350435592</c:v>
                </c:pt>
                <c:pt idx="76">
                  <c:v>23.824610524453018</c:v>
                </c:pt>
                <c:pt idx="77">
                  <c:v>24.74094169847044</c:v>
                </c:pt>
                <c:pt idx="78">
                  <c:v>25.657272872487862</c:v>
                </c:pt>
                <c:pt idx="79">
                  <c:v>26.573604046505288</c:v>
                </c:pt>
                <c:pt idx="80">
                  <c:v>27.48993522052271</c:v>
                </c:pt>
                <c:pt idx="81">
                  <c:v>28.406266394540136</c:v>
                </c:pt>
                <c:pt idx="82">
                  <c:v>29.322597568557558</c:v>
                </c:pt>
                <c:pt idx="83">
                  <c:v>30.238928742574981</c:v>
                </c:pt>
                <c:pt idx="84">
                  <c:v>31.155259916592406</c:v>
                </c:pt>
                <c:pt idx="85">
                  <c:v>32.071591090609829</c:v>
                </c:pt>
                <c:pt idx="86">
                  <c:v>32.987922264627251</c:v>
                </c:pt>
                <c:pt idx="87">
                  <c:v>33.90425343864468</c:v>
                </c:pt>
                <c:pt idx="88">
                  <c:v>34.820584612662103</c:v>
                </c:pt>
                <c:pt idx="89">
                  <c:v>35.736915786679525</c:v>
                </c:pt>
                <c:pt idx="90">
                  <c:v>36.653246960696947</c:v>
                </c:pt>
                <c:pt idx="91">
                  <c:v>37.569578134714369</c:v>
                </c:pt>
                <c:pt idx="92">
                  <c:v>38.485909308731799</c:v>
                </c:pt>
                <c:pt idx="93">
                  <c:v>39.402240482749221</c:v>
                </c:pt>
                <c:pt idx="94">
                  <c:v>40.318571656766643</c:v>
                </c:pt>
                <c:pt idx="95">
                  <c:v>41.234902830784065</c:v>
                </c:pt>
                <c:pt idx="96">
                  <c:v>42.151234004801488</c:v>
                </c:pt>
                <c:pt idx="97">
                  <c:v>43.067565178818917</c:v>
                </c:pt>
                <c:pt idx="98">
                  <c:v>43.983896352836339</c:v>
                </c:pt>
                <c:pt idx="99">
                  <c:v>44.900227526853762</c:v>
                </c:pt>
                <c:pt idx="100">
                  <c:v>45.816558700871184</c:v>
                </c:pt>
                <c:pt idx="101">
                  <c:v>46.732889874888606</c:v>
                </c:pt>
                <c:pt idx="102">
                  <c:v>47.649221048906035</c:v>
                </c:pt>
                <c:pt idx="103">
                  <c:v>48.565552222923458</c:v>
                </c:pt>
                <c:pt idx="104">
                  <c:v>49.48188339694088</c:v>
                </c:pt>
                <c:pt idx="105">
                  <c:v>50.398214570958302</c:v>
                </c:pt>
                <c:pt idx="106">
                  <c:v>51.314545744975725</c:v>
                </c:pt>
                <c:pt idx="107">
                  <c:v>52.230876918993154</c:v>
                </c:pt>
                <c:pt idx="108">
                  <c:v>53.147208093010576</c:v>
                </c:pt>
                <c:pt idx="109">
                  <c:v>54.063539267027998</c:v>
                </c:pt>
                <c:pt idx="110">
                  <c:v>54.979870441045421</c:v>
                </c:pt>
                <c:pt idx="111">
                  <c:v>55.896201615062843</c:v>
                </c:pt>
                <c:pt idx="112">
                  <c:v>56.812532789080272</c:v>
                </c:pt>
                <c:pt idx="113">
                  <c:v>57.728863963097695</c:v>
                </c:pt>
                <c:pt idx="114">
                  <c:v>58.645195137115117</c:v>
                </c:pt>
                <c:pt idx="115">
                  <c:v>59.561526311132539</c:v>
                </c:pt>
                <c:pt idx="116">
                  <c:v>60.477857485149961</c:v>
                </c:pt>
                <c:pt idx="117">
                  <c:v>61.394188659167391</c:v>
                </c:pt>
                <c:pt idx="118">
                  <c:v>62.310519833184813</c:v>
                </c:pt>
                <c:pt idx="119">
                  <c:v>63.226851007202235</c:v>
                </c:pt>
                <c:pt idx="120">
                  <c:v>64.143182181219657</c:v>
                </c:pt>
                <c:pt idx="121">
                  <c:v>65.059513355237087</c:v>
                </c:pt>
                <c:pt idx="122">
                  <c:v>65.975844529254502</c:v>
                </c:pt>
                <c:pt idx="123">
                  <c:v>66.892175703271931</c:v>
                </c:pt>
                <c:pt idx="124">
                  <c:v>67.808506877289361</c:v>
                </c:pt>
                <c:pt idx="125">
                  <c:v>68.724838051306776</c:v>
                </c:pt>
                <c:pt idx="126">
                  <c:v>69.641169225324205</c:v>
                </c:pt>
                <c:pt idx="127">
                  <c:v>70.55750039934162</c:v>
                </c:pt>
                <c:pt idx="128">
                  <c:v>71.47383157335905</c:v>
                </c:pt>
                <c:pt idx="129">
                  <c:v>72.390162747376479</c:v>
                </c:pt>
                <c:pt idx="130">
                  <c:v>73.306493921393894</c:v>
                </c:pt>
                <c:pt idx="131">
                  <c:v>74.222825095411324</c:v>
                </c:pt>
                <c:pt idx="132">
                  <c:v>75.139156269428739</c:v>
                </c:pt>
                <c:pt idx="133">
                  <c:v>76.055487443446168</c:v>
                </c:pt>
                <c:pt idx="134">
                  <c:v>76.971818617463597</c:v>
                </c:pt>
                <c:pt idx="135">
                  <c:v>77.888149791481013</c:v>
                </c:pt>
                <c:pt idx="136">
                  <c:v>78.804480965498442</c:v>
                </c:pt>
                <c:pt idx="137">
                  <c:v>79.720812139515857</c:v>
                </c:pt>
                <c:pt idx="138">
                  <c:v>80.637143313533286</c:v>
                </c:pt>
                <c:pt idx="139">
                  <c:v>81.553474487550716</c:v>
                </c:pt>
                <c:pt idx="140">
                  <c:v>82.469805661568131</c:v>
                </c:pt>
                <c:pt idx="141">
                  <c:v>83.38613683558556</c:v>
                </c:pt>
                <c:pt idx="142">
                  <c:v>84.302468009602975</c:v>
                </c:pt>
                <c:pt idx="143">
                  <c:v>85.218799183620405</c:v>
                </c:pt>
                <c:pt idx="144">
                  <c:v>86.135130357637834</c:v>
                </c:pt>
                <c:pt idx="145">
                  <c:v>87.051461531655249</c:v>
                </c:pt>
                <c:pt idx="146">
                  <c:v>87.967792705672679</c:v>
                </c:pt>
                <c:pt idx="147">
                  <c:v>88.884123879690094</c:v>
                </c:pt>
                <c:pt idx="148">
                  <c:v>89.800455053707523</c:v>
                </c:pt>
                <c:pt idx="149">
                  <c:v>90.716786227724953</c:v>
                </c:pt>
                <c:pt idx="150">
                  <c:v>91.633117401742368</c:v>
                </c:pt>
                <c:pt idx="151">
                  <c:v>92.549448575759797</c:v>
                </c:pt>
                <c:pt idx="152">
                  <c:v>93.465779749777212</c:v>
                </c:pt>
                <c:pt idx="153">
                  <c:v>94.382110923794642</c:v>
                </c:pt>
                <c:pt idx="154">
                  <c:v>95.298442097812071</c:v>
                </c:pt>
                <c:pt idx="155">
                  <c:v>96.214773271829486</c:v>
                </c:pt>
                <c:pt idx="156">
                  <c:v>97.131104445846915</c:v>
                </c:pt>
                <c:pt idx="157">
                  <c:v>98.047435619864331</c:v>
                </c:pt>
                <c:pt idx="158">
                  <c:v>98.96376679388176</c:v>
                </c:pt>
                <c:pt idx="159">
                  <c:v>99.880097967899189</c:v>
                </c:pt>
                <c:pt idx="160">
                  <c:v>100.7964291419166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839-400B-B38F-06367C304E1D}"/>
            </c:ext>
          </c:extLst>
        </c:ser>
        <c:ser>
          <c:idx val="3"/>
          <c:order val="3"/>
          <c:tx>
            <c:v>Ray (CZopt flow lines projection intersect.)</c:v>
          </c:tx>
          <c:spPr>
            <a:ln w="12700">
              <a:solidFill>
                <a:schemeClr val="tx1">
                  <a:lumMod val="50000"/>
                  <a:lumOff val="50000"/>
                </a:schemeClr>
              </a:solidFill>
              <a:prstDash val="sysDot"/>
            </a:ln>
          </c:spPr>
          <c:marker>
            <c:symbol val="dot"/>
            <c:size val="2"/>
            <c:spPr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</c:marker>
          <c:xVal>
            <c:numRef>
              <c:f>'θ ϵ (90,180)'!$BT$76:$BT$376</c:f>
              <c:numCache>
                <c:formatCode>General</c:formatCode>
                <c:ptCount val="301"/>
                <c:pt idx="0">
                  <c:v>-150</c:v>
                </c:pt>
                <c:pt idx="1">
                  <c:v>-149</c:v>
                </c:pt>
                <c:pt idx="2">
                  <c:v>-148</c:v>
                </c:pt>
                <c:pt idx="3">
                  <c:v>-147</c:v>
                </c:pt>
                <c:pt idx="4">
                  <c:v>-146</c:v>
                </c:pt>
                <c:pt idx="5">
                  <c:v>-145</c:v>
                </c:pt>
                <c:pt idx="6">
                  <c:v>-144</c:v>
                </c:pt>
                <c:pt idx="7">
                  <c:v>-143</c:v>
                </c:pt>
                <c:pt idx="8">
                  <c:v>-142</c:v>
                </c:pt>
                <c:pt idx="9">
                  <c:v>-141</c:v>
                </c:pt>
                <c:pt idx="10">
                  <c:v>-140</c:v>
                </c:pt>
                <c:pt idx="11">
                  <c:v>-139</c:v>
                </c:pt>
                <c:pt idx="12">
                  <c:v>-138</c:v>
                </c:pt>
                <c:pt idx="13">
                  <c:v>-137</c:v>
                </c:pt>
                <c:pt idx="14">
                  <c:v>-136</c:v>
                </c:pt>
                <c:pt idx="15">
                  <c:v>-135</c:v>
                </c:pt>
                <c:pt idx="16">
                  <c:v>-134</c:v>
                </c:pt>
                <c:pt idx="17">
                  <c:v>-133</c:v>
                </c:pt>
                <c:pt idx="18">
                  <c:v>-132</c:v>
                </c:pt>
                <c:pt idx="19">
                  <c:v>-131</c:v>
                </c:pt>
                <c:pt idx="20">
                  <c:v>-130</c:v>
                </c:pt>
                <c:pt idx="21">
                  <c:v>-129</c:v>
                </c:pt>
                <c:pt idx="22">
                  <c:v>-128</c:v>
                </c:pt>
                <c:pt idx="23">
                  <c:v>-127</c:v>
                </c:pt>
                <c:pt idx="24">
                  <c:v>-126</c:v>
                </c:pt>
                <c:pt idx="25">
                  <c:v>-125</c:v>
                </c:pt>
                <c:pt idx="26">
                  <c:v>-124</c:v>
                </c:pt>
                <c:pt idx="27">
                  <c:v>-123</c:v>
                </c:pt>
                <c:pt idx="28">
                  <c:v>-122</c:v>
                </c:pt>
                <c:pt idx="29">
                  <c:v>-121</c:v>
                </c:pt>
                <c:pt idx="30">
                  <c:v>-120</c:v>
                </c:pt>
                <c:pt idx="31">
                  <c:v>-119</c:v>
                </c:pt>
                <c:pt idx="32">
                  <c:v>-118</c:v>
                </c:pt>
                <c:pt idx="33">
                  <c:v>-117</c:v>
                </c:pt>
                <c:pt idx="34">
                  <c:v>-116</c:v>
                </c:pt>
                <c:pt idx="35">
                  <c:v>-115</c:v>
                </c:pt>
                <c:pt idx="36">
                  <c:v>-114</c:v>
                </c:pt>
                <c:pt idx="37">
                  <c:v>-113</c:v>
                </c:pt>
                <c:pt idx="38">
                  <c:v>-112</c:v>
                </c:pt>
                <c:pt idx="39">
                  <c:v>-111</c:v>
                </c:pt>
                <c:pt idx="40">
                  <c:v>-110</c:v>
                </c:pt>
                <c:pt idx="41">
                  <c:v>-109</c:v>
                </c:pt>
                <c:pt idx="42">
                  <c:v>-108</c:v>
                </c:pt>
                <c:pt idx="43">
                  <c:v>-107</c:v>
                </c:pt>
                <c:pt idx="44">
                  <c:v>-106</c:v>
                </c:pt>
                <c:pt idx="45">
                  <c:v>-105</c:v>
                </c:pt>
                <c:pt idx="46">
                  <c:v>-104</c:v>
                </c:pt>
                <c:pt idx="47">
                  <c:v>-103</c:v>
                </c:pt>
                <c:pt idx="48">
                  <c:v>-102</c:v>
                </c:pt>
                <c:pt idx="49">
                  <c:v>-101</c:v>
                </c:pt>
                <c:pt idx="50">
                  <c:v>-100</c:v>
                </c:pt>
                <c:pt idx="51">
                  <c:v>-99</c:v>
                </c:pt>
                <c:pt idx="52">
                  <c:v>-98</c:v>
                </c:pt>
                <c:pt idx="53">
                  <c:v>-97</c:v>
                </c:pt>
                <c:pt idx="54">
                  <c:v>-96</c:v>
                </c:pt>
                <c:pt idx="55">
                  <c:v>-95</c:v>
                </c:pt>
                <c:pt idx="56">
                  <c:v>-94</c:v>
                </c:pt>
                <c:pt idx="57">
                  <c:v>-93</c:v>
                </c:pt>
                <c:pt idx="58">
                  <c:v>-92</c:v>
                </c:pt>
                <c:pt idx="59">
                  <c:v>-91</c:v>
                </c:pt>
                <c:pt idx="60">
                  <c:v>-90</c:v>
                </c:pt>
                <c:pt idx="61">
                  <c:v>-89</c:v>
                </c:pt>
                <c:pt idx="62">
                  <c:v>-88</c:v>
                </c:pt>
                <c:pt idx="63">
                  <c:v>-87</c:v>
                </c:pt>
                <c:pt idx="64">
                  <c:v>-86</c:v>
                </c:pt>
                <c:pt idx="65">
                  <c:v>-85</c:v>
                </c:pt>
                <c:pt idx="66">
                  <c:v>-84</c:v>
                </c:pt>
                <c:pt idx="67">
                  <c:v>-83</c:v>
                </c:pt>
                <c:pt idx="68">
                  <c:v>-82</c:v>
                </c:pt>
                <c:pt idx="69">
                  <c:v>-81</c:v>
                </c:pt>
                <c:pt idx="70">
                  <c:v>-80</c:v>
                </c:pt>
                <c:pt idx="71">
                  <c:v>-79</c:v>
                </c:pt>
                <c:pt idx="72">
                  <c:v>-78</c:v>
                </c:pt>
                <c:pt idx="73">
                  <c:v>-77</c:v>
                </c:pt>
                <c:pt idx="74">
                  <c:v>-76</c:v>
                </c:pt>
                <c:pt idx="75">
                  <c:v>-75</c:v>
                </c:pt>
                <c:pt idx="76">
                  <c:v>-74</c:v>
                </c:pt>
                <c:pt idx="77">
                  <c:v>-73</c:v>
                </c:pt>
                <c:pt idx="78">
                  <c:v>-72</c:v>
                </c:pt>
                <c:pt idx="79">
                  <c:v>-71</c:v>
                </c:pt>
                <c:pt idx="80">
                  <c:v>-70</c:v>
                </c:pt>
                <c:pt idx="81">
                  <c:v>-69</c:v>
                </c:pt>
                <c:pt idx="82">
                  <c:v>-68</c:v>
                </c:pt>
                <c:pt idx="83">
                  <c:v>-67</c:v>
                </c:pt>
                <c:pt idx="84">
                  <c:v>-66</c:v>
                </c:pt>
                <c:pt idx="85">
                  <c:v>-65</c:v>
                </c:pt>
                <c:pt idx="86">
                  <c:v>-64</c:v>
                </c:pt>
                <c:pt idx="87">
                  <c:v>-63</c:v>
                </c:pt>
                <c:pt idx="88">
                  <c:v>-62</c:v>
                </c:pt>
                <c:pt idx="89">
                  <c:v>-61</c:v>
                </c:pt>
                <c:pt idx="90">
                  <c:v>-60</c:v>
                </c:pt>
                <c:pt idx="91">
                  <c:v>-59</c:v>
                </c:pt>
                <c:pt idx="92">
                  <c:v>-58</c:v>
                </c:pt>
                <c:pt idx="93">
                  <c:v>-57</c:v>
                </c:pt>
                <c:pt idx="94">
                  <c:v>-56</c:v>
                </c:pt>
                <c:pt idx="95">
                  <c:v>-55</c:v>
                </c:pt>
                <c:pt idx="96">
                  <c:v>-54</c:v>
                </c:pt>
                <c:pt idx="97">
                  <c:v>-53</c:v>
                </c:pt>
                <c:pt idx="98">
                  <c:v>-52</c:v>
                </c:pt>
                <c:pt idx="99">
                  <c:v>-51</c:v>
                </c:pt>
                <c:pt idx="100">
                  <c:v>-50</c:v>
                </c:pt>
                <c:pt idx="101">
                  <c:v>-49</c:v>
                </c:pt>
                <c:pt idx="102">
                  <c:v>-48</c:v>
                </c:pt>
                <c:pt idx="103">
                  <c:v>-47</c:v>
                </c:pt>
                <c:pt idx="104">
                  <c:v>-46</c:v>
                </c:pt>
                <c:pt idx="105">
                  <c:v>-45</c:v>
                </c:pt>
                <c:pt idx="106">
                  <c:v>-44</c:v>
                </c:pt>
                <c:pt idx="107">
                  <c:v>-43</c:v>
                </c:pt>
                <c:pt idx="108">
                  <c:v>-42</c:v>
                </c:pt>
                <c:pt idx="109">
                  <c:v>-41</c:v>
                </c:pt>
                <c:pt idx="110">
                  <c:v>-40</c:v>
                </c:pt>
                <c:pt idx="111">
                  <c:v>-39</c:v>
                </c:pt>
                <c:pt idx="112">
                  <c:v>-38</c:v>
                </c:pt>
                <c:pt idx="113">
                  <c:v>-37</c:v>
                </c:pt>
                <c:pt idx="114">
                  <c:v>-36</c:v>
                </c:pt>
                <c:pt idx="115">
                  <c:v>-35</c:v>
                </c:pt>
                <c:pt idx="116">
                  <c:v>-34</c:v>
                </c:pt>
                <c:pt idx="117">
                  <c:v>-33</c:v>
                </c:pt>
                <c:pt idx="118">
                  <c:v>-32</c:v>
                </c:pt>
                <c:pt idx="119">
                  <c:v>-31</c:v>
                </c:pt>
                <c:pt idx="120">
                  <c:v>-30</c:v>
                </c:pt>
                <c:pt idx="121">
                  <c:v>-29</c:v>
                </c:pt>
                <c:pt idx="122">
                  <c:v>-28</c:v>
                </c:pt>
                <c:pt idx="123">
                  <c:v>-27</c:v>
                </c:pt>
                <c:pt idx="124">
                  <c:v>-26</c:v>
                </c:pt>
                <c:pt idx="125">
                  <c:v>-25</c:v>
                </c:pt>
                <c:pt idx="126">
                  <c:v>-24</c:v>
                </c:pt>
                <c:pt idx="127">
                  <c:v>-23</c:v>
                </c:pt>
                <c:pt idx="128">
                  <c:v>-22</c:v>
                </c:pt>
                <c:pt idx="129">
                  <c:v>-21</c:v>
                </c:pt>
                <c:pt idx="130">
                  <c:v>-20</c:v>
                </c:pt>
                <c:pt idx="131">
                  <c:v>-19</c:v>
                </c:pt>
                <c:pt idx="132">
                  <c:v>-18</c:v>
                </c:pt>
                <c:pt idx="133">
                  <c:v>-17</c:v>
                </c:pt>
                <c:pt idx="134">
                  <c:v>-16</c:v>
                </c:pt>
                <c:pt idx="135">
                  <c:v>-15</c:v>
                </c:pt>
                <c:pt idx="136">
                  <c:v>-14</c:v>
                </c:pt>
                <c:pt idx="137">
                  <c:v>-13</c:v>
                </c:pt>
                <c:pt idx="138">
                  <c:v>-12</c:v>
                </c:pt>
                <c:pt idx="139">
                  <c:v>-11</c:v>
                </c:pt>
                <c:pt idx="140">
                  <c:v>-10</c:v>
                </c:pt>
                <c:pt idx="141">
                  <c:v>-9</c:v>
                </c:pt>
                <c:pt idx="142">
                  <c:v>-8</c:v>
                </c:pt>
                <c:pt idx="143">
                  <c:v>-7</c:v>
                </c:pt>
                <c:pt idx="144">
                  <c:v>-6</c:v>
                </c:pt>
                <c:pt idx="145">
                  <c:v>-5</c:v>
                </c:pt>
                <c:pt idx="146">
                  <c:v>-4</c:v>
                </c:pt>
                <c:pt idx="147">
                  <c:v>-3</c:v>
                </c:pt>
                <c:pt idx="148">
                  <c:v>-2</c:v>
                </c:pt>
                <c:pt idx="149">
                  <c:v>-1</c:v>
                </c:pt>
                <c:pt idx="150">
                  <c:v>0</c:v>
                </c:pt>
                <c:pt idx="151">
                  <c:v>1</c:v>
                </c:pt>
                <c:pt idx="152">
                  <c:v>2</c:v>
                </c:pt>
                <c:pt idx="153">
                  <c:v>3</c:v>
                </c:pt>
                <c:pt idx="154">
                  <c:v>4</c:v>
                </c:pt>
                <c:pt idx="155">
                  <c:v>5</c:v>
                </c:pt>
                <c:pt idx="156">
                  <c:v>6</c:v>
                </c:pt>
                <c:pt idx="157">
                  <c:v>7</c:v>
                </c:pt>
                <c:pt idx="158">
                  <c:v>8</c:v>
                </c:pt>
                <c:pt idx="159">
                  <c:v>9</c:v>
                </c:pt>
                <c:pt idx="160">
                  <c:v>10</c:v>
                </c:pt>
                <c:pt idx="161">
                  <c:v>11</c:v>
                </c:pt>
                <c:pt idx="162">
                  <c:v>12</c:v>
                </c:pt>
                <c:pt idx="163">
                  <c:v>13</c:v>
                </c:pt>
                <c:pt idx="164">
                  <c:v>14</c:v>
                </c:pt>
                <c:pt idx="165">
                  <c:v>15</c:v>
                </c:pt>
                <c:pt idx="166">
                  <c:v>16</c:v>
                </c:pt>
                <c:pt idx="167">
                  <c:v>17</c:v>
                </c:pt>
                <c:pt idx="168">
                  <c:v>18</c:v>
                </c:pt>
                <c:pt idx="169">
                  <c:v>19</c:v>
                </c:pt>
                <c:pt idx="170">
                  <c:v>20</c:v>
                </c:pt>
                <c:pt idx="171">
                  <c:v>21</c:v>
                </c:pt>
                <c:pt idx="172">
                  <c:v>22</c:v>
                </c:pt>
                <c:pt idx="173">
                  <c:v>23</c:v>
                </c:pt>
                <c:pt idx="174">
                  <c:v>24</c:v>
                </c:pt>
                <c:pt idx="175">
                  <c:v>25</c:v>
                </c:pt>
                <c:pt idx="176">
                  <c:v>26</c:v>
                </c:pt>
                <c:pt idx="177">
                  <c:v>27</c:v>
                </c:pt>
                <c:pt idx="178">
                  <c:v>28</c:v>
                </c:pt>
                <c:pt idx="179">
                  <c:v>29</c:v>
                </c:pt>
                <c:pt idx="180">
                  <c:v>30</c:v>
                </c:pt>
                <c:pt idx="181">
                  <c:v>31</c:v>
                </c:pt>
                <c:pt idx="182">
                  <c:v>32</c:v>
                </c:pt>
                <c:pt idx="183">
                  <c:v>33</c:v>
                </c:pt>
                <c:pt idx="184">
                  <c:v>34</c:v>
                </c:pt>
                <c:pt idx="185">
                  <c:v>35</c:v>
                </c:pt>
                <c:pt idx="186">
                  <c:v>36</c:v>
                </c:pt>
                <c:pt idx="187">
                  <c:v>37</c:v>
                </c:pt>
                <c:pt idx="188">
                  <c:v>38</c:v>
                </c:pt>
                <c:pt idx="189">
                  <c:v>39</c:v>
                </c:pt>
                <c:pt idx="190">
                  <c:v>40</c:v>
                </c:pt>
                <c:pt idx="191">
                  <c:v>41</c:v>
                </c:pt>
                <c:pt idx="192">
                  <c:v>42</c:v>
                </c:pt>
                <c:pt idx="193">
                  <c:v>43</c:v>
                </c:pt>
                <c:pt idx="194">
                  <c:v>44</c:v>
                </c:pt>
                <c:pt idx="195">
                  <c:v>45</c:v>
                </c:pt>
                <c:pt idx="196">
                  <c:v>46</c:v>
                </c:pt>
                <c:pt idx="197">
                  <c:v>47</c:v>
                </c:pt>
                <c:pt idx="198">
                  <c:v>48</c:v>
                </c:pt>
                <c:pt idx="199">
                  <c:v>49</c:v>
                </c:pt>
                <c:pt idx="200">
                  <c:v>50</c:v>
                </c:pt>
                <c:pt idx="201">
                  <c:v>51</c:v>
                </c:pt>
                <c:pt idx="202">
                  <c:v>52</c:v>
                </c:pt>
                <c:pt idx="203">
                  <c:v>53</c:v>
                </c:pt>
                <c:pt idx="204">
                  <c:v>54</c:v>
                </c:pt>
                <c:pt idx="205">
                  <c:v>55</c:v>
                </c:pt>
                <c:pt idx="206">
                  <c:v>56</c:v>
                </c:pt>
                <c:pt idx="207">
                  <c:v>57</c:v>
                </c:pt>
                <c:pt idx="208">
                  <c:v>58</c:v>
                </c:pt>
                <c:pt idx="209">
                  <c:v>59</c:v>
                </c:pt>
                <c:pt idx="210">
                  <c:v>60</c:v>
                </c:pt>
                <c:pt idx="211">
                  <c:v>61</c:v>
                </c:pt>
                <c:pt idx="212">
                  <c:v>62</c:v>
                </c:pt>
                <c:pt idx="213">
                  <c:v>63</c:v>
                </c:pt>
                <c:pt idx="214">
                  <c:v>64</c:v>
                </c:pt>
                <c:pt idx="215">
                  <c:v>65</c:v>
                </c:pt>
                <c:pt idx="216">
                  <c:v>66</c:v>
                </c:pt>
                <c:pt idx="217">
                  <c:v>67</c:v>
                </c:pt>
                <c:pt idx="218">
                  <c:v>68</c:v>
                </c:pt>
                <c:pt idx="219">
                  <c:v>69</c:v>
                </c:pt>
                <c:pt idx="220">
                  <c:v>70</c:v>
                </c:pt>
                <c:pt idx="221">
                  <c:v>71</c:v>
                </c:pt>
                <c:pt idx="222">
                  <c:v>72</c:v>
                </c:pt>
                <c:pt idx="223">
                  <c:v>73</c:v>
                </c:pt>
                <c:pt idx="224">
                  <c:v>74</c:v>
                </c:pt>
                <c:pt idx="225">
                  <c:v>75</c:v>
                </c:pt>
                <c:pt idx="226">
                  <c:v>76</c:v>
                </c:pt>
                <c:pt idx="227">
                  <c:v>77</c:v>
                </c:pt>
                <c:pt idx="228">
                  <c:v>78</c:v>
                </c:pt>
                <c:pt idx="229">
                  <c:v>79</c:v>
                </c:pt>
                <c:pt idx="230">
                  <c:v>80</c:v>
                </c:pt>
                <c:pt idx="231">
                  <c:v>81</c:v>
                </c:pt>
                <c:pt idx="232">
                  <c:v>82</c:v>
                </c:pt>
                <c:pt idx="233">
                  <c:v>83</c:v>
                </c:pt>
                <c:pt idx="234">
                  <c:v>84</c:v>
                </c:pt>
                <c:pt idx="235">
                  <c:v>85</c:v>
                </c:pt>
                <c:pt idx="236">
                  <c:v>86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90</c:v>
                </c:pt>
                <c:pt idx="241">
                  <c:v>91</c:v>
                </c:pt>
                <c:pt idx="242">
                  <c:v>92</c:v>
                </c:pt>
                <c:pt idx="243">
                  <c:v>93</c:v>
                </c:pt>
                <c:pt idx="244">
                  <c:v>94</c:v>
                </c:pt>
                <c:pt idx="245">
                  <c:v>95</c:v>
                </c:pt>
                <c:pt idx="246">
                  <c:v>96</c:v>
                </c:pt>
                <c:pt idx="247">
                  <c:v>97</c:v>
                </c:pt>
                <c:pt idx="248">
                  <c:v>98</c:v>
                </c:pt>
                <c:pt idx="249">
                  <c:v>99</c:v>
                </c:pt>
                <c:pt idx="250">
                  <c:v>100</c:v>
                </c:pt>
                <c:pt idx="251">
                  <c:v>101</c:v>
                </c:pt>
                <c:pt idx="252">
                  <c:v>102</c:v>
                </c:pt>
                <c:pt idx="253">
                  <c:v>103</c:v>
                </c:pt>
                <c:pt idx="254">
                  <c:v>104</c:v>
                </c:pt>
                <c:pt idx="255">
                  <c:v>105</c:v>
                </c:pt>
                <c:pt idx="256">
                  <c:v>106</c:v>
                </c:pt>
                <c:pt idx="257">
                  <c:v>107</c:v>
                </c:pt>
                <c:pt idx="258">
                  <c:v>108</c:v>
                </c:pt>
                <c:pt idx="259">
                  <c:v>109</c:v>
                </c:pt>
                <c:pt idx="260">
                  <c:v>110</c:v>
                </c:pt>
                <c:pt idx="261">
                  <c:v>111</c:v>
                </c:pt>
                <c:pt idx="262">
                  <c:v>112</c:v>
                </c:pt>
                <c:pt idx="263">
                  <c:v>113</c:v>
                </c:pt>
                <c:pt idx="264">
                  <c:v>114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118</c:v>
                </c:pt>
                <c:pt idx="269">
                  <c:v>119</c:v>
                </c:pt>
                <c:pt idx="270">
                  <c:v>120</c:v>
                </c:pt>
                <c:pt idx="271">
                  <c:v>121</c:v>
                </c:pt>
                <c:pt idx="272">
                  <c:v>122</c:v>
                </c:pt>
                <c:pt idx="273">
                  <c:v>123</c:v>
                </c:pt>
                <c:pt idx="274">
                  <c:v>124</c:v>
                </c:pt>
                <c:pt idx="275">
                  <c:v>125</c:v>
                </c:pt>
                <c:pt idx="276">
                  <c:v>126</c:v>
                </c:pt>
                <c:pt idx="277">
                  <c:v>127</c:v>
                </c:pt>
                <c:pt idx="278">
                  <c:v>128</c:v>
                </c:pt>
                <c:pt idx="279">
                  <c:v>129</c:v>
                </c:pt>
                <c:pt idx="280">
                  <c:v>130</c:v>
                </c:pt>
                <c:pt idx="281">
                  <c:v>131</c:v>
                </c:pt>
                <c:pt idx="282">
                  <c:v>132</c:v>
                </c:pt>
                <c:pt idx="283">
                  <c:v>133</c:v>
                </c:pt>
                <c:pt idx="284">
                  <c:v>134</c:v>
                </c:pt>
                <c:pt idx="285">
                  <c:v>135</c:v>
                </c:pt>
                <c:pt idx="286">
                  <c:v>136</c:v>
                </c:pt>
                <c:pt idx="287">
                  <c:v>137</c:v>
                </c:pt>
                <c:pt idx="288">
                  <c:v>138</c:v>
                </c:pt>
                <c:pt idx="289">
                  <c:v>139</c:v>
                </c:pt>
                <c:pt idx="290">
                  <c:v>140</c:v>
                </c:pt>
                <c:pt idx="291">
                  <c:v>141</c:v>
                </c:pt>
                <c:pt idx="292">
                  <c:v>142</c:v>
                </c:pt>
                <c:pt idx="293">
                  <c:v>143</c:v>
                </c:pt>
                <c:pt idx="294">
                  <c:v>144</c:v>
                </c:pt>
                <c:pt idx="295">
                  <c:v>145</c:v>
                </c:pt>
                <c:pt idx="296">
                  <c:v>146</c:v>
                </c:pt>
                <c:pt idx="297">
                  <c:v>147</c:v>
                </c:pt>
                <c:pt idx="298">
                  <c:v>148</c:v>
                </c:pt>
                <c:pt idx="299">
                  <c:v>149</c:v>
                </c:pt>
                <c:pt idx="300">
                  <c:v>150</c:v>
                </c:pt>
              </c:numCache>
            </c:numRef>
          </c:xVal>
          <c:yVal>
            <c:numRef>
              <c:f>'θ ϵ (90,180)'!$BS$76:$BS$376</c:f>
              <c:numCache>
                <c:formatCode>General</c:formatCode>
                <c:ptCount val="301"/>
                <c:pt idx="0">
                  <c:v>-163.69627516039074</c:v>
                </c:pt>
                <c:pt idx="1">
                  <c:v>-162.60496665932146</c:v>
                </c:pt>
                <c:pt idx="2">
                  <c:v>-161.51365815825218</c:v>
                </c:pt>
                <c:pt idx="3">
                  <c:v>-160.42234965718293</c:v>
                </c:pt>
                <c:pt idx="4">
                  <c:v>-159.33104115611366</c:v>
                </c:pt>
                <c:pt idx="5">
                  <c:v>-158.23973265504438</c:v>
                </c:pt>
                <c:pt idx="6">
                  <c:v>-157.1484241539751</c:v>
                </c:pt>
                <c:pt idx="7">
                  <c:v>-156.05711565290582</c:v>
                </c:pt>
                <c:pt idx="8">
                  <c:v>-154.96580715183657</c:v>
                </c:pt>
                <c:pt idx="9">
                  <c:v>-153.87449865076729</c:v>
                </c:pt>
                <c:pt idx="10">
                  <c:v>-152.78319014969802</c:v>
                </c:pt>
                <c:pt idx="11">
                  <c:v>-151.69188164862874</c:v>
                </c:pt>
                <c:pt idx="12">
                  <c:v>-150.60057314755949</c:v>
                </c:pt>
                <c:pt idx="13">
                  <c:v>-149.50926464649021</c:v>
                </c:pt>
                <c:pt idx="14">
                  <c:v>-148.41795614542093</c:v>
                </c:pt>
                <c:pt idx="15">
                  <c:v>-147.32664764435165</c:v>
                </c:pt>
                <c:pt idx="16">
                  <c:v>-146.2353391432824</c:v>
                </c:pt>
                <c:pt idx="17">
                  <c:v>-145.14403064221312</c:v>
                </c:pt>
                <c:pt idx="18">
                  <c:v>-144.05272214114385</c:v>
                </c:pt>
                <c:pt idx="19">
                  <c:v>-142.96141364007457</c:v>
                </c:pt>
                <c:pt idx="20">
                  <c:v>-141.87010513900532</c:v>
                </c:pt>
                <c:pt idx="21">
                  <c:v>-140.77879663793604</c:v>
                </c:pt>
                <c:pt idx="22">
                  <c:v>-139.68748813686676</c:v>
                </c:pt>
                <c:pt idx="23">
                  <c:v>-138.59617963579748</c:v>
                </c:pt>
                <c:pt idx="24">
                  <c:v>-137.50487113472821</c:v>
                </c:pt>
                <c:pt idx="25">
                  <c:v>-136.41356263365896</c:v>
                </c:pt>
                <c:pt idx="26">
                  <c:v>-135.32225413258968</c:v>
                </c:pt>
                <c:pt idx="27">
                  <c:v>-134.2309456315204</c:v>
                </c:pt>
                <c:pt idx="28">
                  <c:v>-133.13963713045112</c:v>
                </c:pt>
                <c:pt idx="29">
                  <c:v>-132.04832862938187</c:v>
                </c:pt>
                <c:pt idx="30">
                  <c:v>-130.95702012831259</c:v>
                </c:pt>
                <c:pt idx="31">
                  <c:v>-129.86571162724331</c:v>
                </c:pt>
                <c:pt idx="32">
                  <c:v>-128.77440312617404</c:v>
                </c:pt>
                <c:pt idx="33">
                  <c:v>-127.68309462510477</c:v>
                </c:pt>
                <c:pt idx="34">
                  <c:v>-126.59178612403551</c:v>
                </c:pt>
                <c:pt idx="35">
                  <c:v>-125.50047762296623</c:v>
                </c:pt>
                <c:pt idx="36">
                  <c:v>-124.40916912189697</c:v>
                </c:pt>
                <c:pt idx="37">
                  <c:v>-123.31786062082769</c:v>
                </c:pt>
                <c:pt idx="38">
                  <c:v>-122.22655211975842</c:v>
                </c:pt>
                <c:pt idx="39">
                  <c:v>-121.13524361868915</c:v>
                </c:pt>
                <c:pt idx="40">
                  <c:v>-120.04393511761987</c:v>
                </c:pt>
                <c:pt idx="41">
                  <c:v>-118.9526266165506</c:v>
                </c:pt>
                <c:pt idx="42">
                  <c:v>-117.86131811548132</c:v>
                </c:pt>
                <c:pt idx="43">
                  <c:v>-116.77000961441206</c:v>
                </c:pt>
                <c:pt idx="44">
                  <c:v>-115.67870111334278</c:v>
                </c:pt>
                <c:pt idx="45">
                  <c:v>-114.58739261227352</c:v>
                </c:pt>
                <c:pt idx="46">
                  <c:v>-113.49608411120424</c:v>
                </c:pt>
                <c:pt idx="47">
                  <c:v>-112.40477561013498</c:v>
                </c:pt>
                <c:pt idx="48">
                  <c:v>-111.3134671090657</c:v>
                </c:pt>
                <c:pt idx="49">
                  <c:v>-110.22215860799643</c:v>
                </c:pt>
                <c:pt idx="50">
                  <c:v>-109.13085010692716</c:v>
                </c:pt>
                <c:pt idx="51">
                  <c:v>-108.03954160585789</c:v>
                </c:pt>
                <c:pt idx="52">
                  <c:v>-106.94823310478861</c:v>
                </c:pt>
                <c:pt idx="53">
                  <c:v>-105.85692460371935</c:v>
                </c:pt>
                <c:pt idx="54">
                  <c:v>-104.76561610265007</c:v>
                </c:pt>
                <c:pt idx="55">
                  <c:v>-103.67430760158079</c:v>
                </c:pt>
                <c:pt idx="56">
                  <c:v>-102.58299910051153</c:v>
                </c:pt>
                <c:pt idx="57">
                  <c:v>-101.49169059944225</c:v>
                </c:pt>
                <c:pt idx="58">
                  <c:v>-100.40038209837299</c:v>
                </c:pt>
                <c:pt idx="59">
                  <c:v>-99.309073597303708</c:v>
                </c:pt>
                <c:pt idx="60">
                  <c:v>-98.217765096234444</c:v>
                </c:pt>
                <c:pt idx="61">
                  <c:v>-97.126456595165166</c:v>
                </c:pt>
                <c:pt idx="62">
                  <c:v>-96.035148094095902</c:v>
                </c:pt>
                <c:pt idx="63">
                  <c:v>-94.943839593026624</c:v>
                </c:pt>
                <c:pt idx="64">
                  <c:v>-93.85253109195736</c:v>
                </c:pt>
                <c:pt idx="65">
                  <c:v>-92.761222590888082</c:v>
                </c:pt>
                <c:pt idx="66">
                  <c:v>-91.669914089818818</c:v>
                </c:pt>
                <c:pt idx="67">
                  <c:v>-90.578605588749539</c:v>
                </c:pt>
                <c:pt idx="68">
                  <c:v>-89.487297087680275</c:v>
                </c:pt>
                <c:pt idx="69">
                  <c:v>-88.395988586610997</c:v>
                </c:pt>
                <c:pt idx="70">
                  <c:v>-87.304680085541719</c:v>
                </c:pt>
                <c:pt idx="71">
                  <c:v>-86.213371584472455</c:v>
                </c:pt>
                <c:pt idx="72">
                  <c:v>-85.122063083403177</c:v>
                </c:pt>
                <c:pt idx="73">
                  <c:v>-84.030754582333913</c:v>
                </c:pt>
                <c:pt idx="74">
                  <c:v>-82.939446081264634</c:v>
                </c:pt>
                <c:pt idx="75">
                  <c:v>-81.84813758019537</c:v>
                </c:pt>
                <c:pt idx="76">
                  <c:v>-80.756829079126092</c:v>
                </c:pt>
                <c:pt idx="77">
                  <c:v>-79.665520578056828</c:v>
                </c:pt>
                <c:pt idx="78">
                  <c:v>-78.57421207698755</c:v>
                </c:pt>
                <c:pt idx="79">
                  <c:v>-77.482903575918286</c:v>
                </c:pt>
                <c:pt idx="80">
                  <c:v>-76.391595074849008</c:v>
                </c:pt>
                <c:pt idx="81">
                  <c:v>-75.300286573779744</c:v>
                </c:pt>
                <c:pt idx="82">
                  <c:v>-74.208978072710465</c:v>
                </c:pt>
                <c:pt idx="83">
                  <c:v>-73.117669571641201</c:v>
                </c:pt>
                <c:pt idx="84">
                  <c:v>-72.026361070571923</c:v>
                </c:pt>
                <c:pt idx="85">
                  <c:v>-70.935052569502659</c:v>
                </c:pt>
                <c:pt idx="86">
                  <c:v>-69.843744068433381</c:v>
                </c:pt>
                <c:pt idx="87">
                  <c:v>-68.752435567364103</c:v>
                </c:pt>
                <c:pt idx="88">
                  <c:v>-67.661127066294839</c:v>
                </c:pt>
                <c:pt idx="89">
                  <c:v>-66.56981856522556</c:v>
                </c:pt>
                <c:pt idx="90">
                  <c:v>-65.478510064156296</c:v>
                </c:pt>
                <c:pt idx="91">
                  <c:v>-64.387201563087018</c:v>
                </c:pt>
                <c:pt idx="92">
                  <c:v>-63.295893062017754</c:v>
                </c:pt>
                <c:pt idx="93">
                  <c:v>-62.204584560948483</c:v>
                </c:pt>
                <c:pt idx="94">
                  <c:v>-61.113276059879212</c:v>
                </c:pt>
                <c:pt idx="95">
                  <c:v>-60.021967558809934</c:v>
                </c:pt>
                <c:pt idx="96">
                  <c:v>-58.930659057740662</c:v>
                </c:pt>
                <c:pt idx="97">
                  <c:v>-57.839350556671391</c:v>
                </c:pt>
                <c:pt idx="98">
                  <c:v>-56.74804205560212</c:v>
                </c:pt>
                <c:pt idx="99">
                  <c:v>-55.656733554532849</c:v>
                </c:pt>
                <c:pt idx="100">
                  <c:v>-54.565425053463578</c:v>
                </c:pt>
                <c:pt idx="101">
                  <c:v>-53.474116552394307</c:v>
                </c:pt>
                <c:pt idx="102">
                  <c:v>-52.382808051325036</c:v>
                </c:pt>
                <c:pt idx="103">
                  <c:v>-51.291499550255764</c:v>
                </c:pt>
                <c:pt idx="104">
                  <c:v>-50.200191049186493</c:v>
                </c:pt>
                <c:pt idx="105">
                  <c:v>-49.108882548117222</c:v>
                </c:pt>
                <c:pt idx="106">
                  <c:v>-48.017574047047951</c:v>
                </c:pt>
                <c:pt idx="107">
                  <c:v>-46.92626554597868</c:v>
                </c:pt>
                <c:pt idx="108">
                  <c:v>-45.834957044909409</c:v>
                </c:pt>
                <c:pt idx="109">
                  <c:v>-44.743648543840138</c:v>
                </c:pt>
                <c:pt idx="110">
                  <c:v>-43.652340042770859</c:v>
                </c:pt>
                <c:pt idx="111">
                  <c:v>-42.561031541701588</c:v>
                </c:pt>
                <c:pt idx="112">
                  <c:v>-41.469723040632317</c:v>
                </c:pt>
                <c:pt idx="113">
                  <c:v>-40.378414539563046</c:v>
                </c:pt>
                <c:pt idx="114">
                  <c:v>-39.287106038493775</c:v>
                </c:pt>
                <c:pt idx="115">
                  <c:v>-38.195797537424504</c:v>
                </c:pt>
                <c:pt idx="116">
                  <c:v>-37.104489036355233</c:v>
                </c:pt>
                <c:pt idx="117">
                  <c:v>-36.013180535285962</c:v>
                </c:pt>
                <c:pt idx="118">
                  <c:v>-34.92187203421669</c:v>
                </c:pt>
                <c:pt idx="119">
                  <c:v>-33.830563533147419</c:v>
                </c:pt>
                <c:pt idx="120">
                  <c:v>-32.739255032078148</c:v>
                </c:pt>
                <c:pt idx="121">
                  <c:v>-31.647946531008877</c:v>
                </c:pt>
                <c:pt idx="122">
                  <c:v>-30.556638029939606</c:v>
                </c:pt>
                <c:pt idx="123">
                  <c:v>-29.465329528870331</c:v>
                </c:pt>
                <c:pt idx="124">
                  <c:v>-28.37402102780106</c:v>
                </c:pt>
                <c:pt idx="125">
                  <c:v>-27.282712526731789</c:v>
                </c:pt>
                <c:pt idx="126">
                  <c:v>-26.191404025662518</c:v>
                </c:pt>
                <c:pt idx="127">
                  <c:v>-25.100095524593247</c:v>
                </c:pt>
                <c:pt idx="128">
                  <c:v>-24.008787023523976</c:v>
                </c:pt>
                <c:pt idx="129">
                  <c:v>-22.917478522454704</c:v>
                </c:pt>
                <c:pt idx="130">
                  <c:v>-21.82617002138543</c:v>
                </c:pt>
                <c:pt idx="131">
                  <c:v>-20.734861520316159</c:v>
                </c:pt>
                <c:pt idx="132">
                  <c:v>-19.643553019246887</c:v>
                </c:pt>
                <c:pt idx="133">
                  <c:v>-18.552244518177616</c:v>
                </c:pt>
                <c:pt idx="134">
                  <c:v>-17.460936017108345</c:v>
                </c:pt>
                <c:pt idx="135">
                  <c:v>-16.369627516039074</c:v>
                </c:pt>
                <c:pt idx="136">
                  <c:v>-15.278319014969803</c:v>
                </c:pt>
                <c:pt idx="137">
                  <c:v>-14.18701051390053</c:v>
                </c:pt>
                <c:pt idx="138">
                  <c:v>-13.095702012831259</c:v>
                </c:pt>
                <c:pt idx="139">
                  <c:v>-12.004393511761988</c:v>
                </c:pt>
                <c:pt idx="140">
                  <c:v>-10.913085010692715</c:v>
                </c:pt>
                <c:pt idx="141">
                  <c:v>-9.8217765096234437</c:v>
                </c:pt>
                <c:pt idx="142">
                  <c:v>-8.7304680085541726</c:v>
                </c:pt>
                <c:pt idx="143">
                  <c:v>-7.6391595074849015</c:v>
                </c:pt>
                <c:pt idx="144">
                  <c:v>-6.5478510064156294</c:v>
                </c:pt>
                <c:pt idx="145">
                  <c:v>-5.4565425053463574</c:v>
                </c:pt>
                <c:pt idx="146">
                  <c:v>-4.3652340042770863</c:v>
                </c:pt>
                <c:pt idx="147">
                  <c:v>-3.2739255032078147</c:v>
                </c:pt>
                <c:pt idx="148">
                  <c:v>-2.1826170021385431</c:v>
                </c:pt>
                <c:pt idx="149">
                  <c:v>-1.0913085010692716</c:v>
                </c:pt>
                <c:pt idx="150">
                  <c:v>0</c:v>
                </c:pt>
                <c:pt idx="151">
                  <c:v>1.0913085010692716</c:v>
                </c:pt>
                <c:pt idx="152">
                  <c:v>2.1826170021385431</c:v>
                </c:pt>
                <c:pt idx="153">
                  <c:v>3.2739255032078147</c:v>
                </c:pt>
                <c:pt idx="154">
                  <c:v>4.3652340042770863</c:v>
                </c:pt>
                <c:pt idx="155">
                  <c:v>5.4565425053463574</c:v>
                </c:pt>
                <c:pt idx="156">
                  <c:v>6.5478510064156294</c:v>
                </c:pt>
                <c:pt idx="157">
                  <c:v>7.6391595074849015</c:v>
                </c:pt>
                <c:pt idx="158">
                  <c:v>8.7304680085541726</c:v>
                </c:pt>
                <c:pt idx="159">
                  <c:v>9.8217765096234437</c:v>
                </c:pt>
                <c:pt idx="160">
                  <c:v>10.913085010692715</c:v>
                </c:pt>
                <c:pt idx="161">
                  <c:v>12.004393511761988</c:v>
                </c:pt>
                <c:pt idx="162">
                  <c:v>13.095702012831259</c:v>
                </c:pt>
                <c:pt idx="163">
                  <c:v>14.18701051390053</c:v>
                </c:pt>
                <c:pt idx="164">
                  <c:v>15.278319014969803</c:v>
                </c:pt>
                <c:pt idx="165">
                  <c:v>16.369627516039074</c:v>
                </c:pt>
                <c:pt idx="166">
                  <c:v>17.460936017108345</c:v>
                </c:pt>
                <c:pt idx="167">
                  <c:v>18.552244518177616</c:v>
                </c:pt>
                <c:pt idx="168">
                  <c:v>19.643553019246887</c:v>
                </c:pt>
                <c:pt idx="169">
                  <c:v>20.734861520316159</c:v>
                </c:pt>
                <c:pt idx="170">
                  <c:v>21.82617002138543</c:v>
                </c:pt>
                <c:pt idx="171">
                  <c:v>22.917478522454704</c:v>
                </c:pt>
                <c:pt idx="172">
                  <c:v>24.008787023523976</c:v>
                </c:pt>
                <c:pt idx="173">
                  <c:v>25.100095524593247</c:v>
                </c:pt>
                <c:pt idx="174">
                  <c:v>26.191404025662518</c:v>
                </c:pt>
                <c:pt idx="175">
                  <c:v>27.282712526731789</c:v>
                </c:pt>
                <c:pt idx="176">
                  <c:v>28.37402102780106</c:v>
                </c:pt>
                <c:pt idx="177">
                  <c:v>29.465329528870331</c:v>
                </c:pt>
                <c:pt idx="178">
                  <c:v>30.556638029939606</c:v>
                </c:pt>
                <c:pt idx="179">
                  <c:v>31.647946531008877</c:v>
                </c:pt>
                <c:pt idx="180">
                  <c:v>32.739255032078148</c:v>
                </c:pt>
                <c:pt idx="181">
                  <c:v>33.830563533147419</c:v>
                </c:pt>
                <c:pt idx="182">
                  <c:v>34.92187203421669</c:v>
                </c:pt>
                <c:pt idx="183">
                  <c:v>36.013180535285962</c:v>
                </c:pt>
                <c:pt idx="184">
                  <c:v>37.104489036355233</c:v>
                </c:pt>
                <c:pt idx="185">
                  <c:v>38.195797537424504</c:v>
                </c:pt>
                <c:pt idx="186">
                  <c:v>39.287106038493775</c:v>
                </c:pt>
                <c:pt idx="187">
                  <c:v>40.378414539563046</c:v>
                </c:pt>
                <c:pt idx="188">
                  <c:v>41.469723040632317</c:v>
                </c:pt>
                <c:pt idx="189">
                  <c:v>42.561031541701588</c:v>
                </c:pt>
                <c:pt idx="190">
                  <c:v>43.652340042770859</c:v>
                </c:pt>
                <c:pt idx="191">
                  <c:v>44.743648543840138</c:v>
                </c:pt>
                <c:pt idx="192">
                  <c:v>45.834957044909409</c:v>
                </c:pt>
                <c:pt idx="193">
                  <c:v>46.92626554597868</c:v>
                </c:pt>
                <c:pt idx="194">
                  <c:v>48.017574047047951</c:v>
                </c:pt>
                <c:pt idx="195">
                  <c:v>49.108882548117222</c:v>
                </c:pt>
                <c:pt idx="196">
                  <c:v>50.200191049186493</c:v>
                </c:pt>
                <c:pt idx="197">
                  <c:v>51.291499550255764</c:v>
                </c:pt>
                <c:pt idx="198">
                  <c:v>52.382808051325036</c:v>
                </c:pt>
                <c:pt idx="199">
                  <c:v>53.474116552394307</c:v>
                </c:pt>
                <c:pt idx="200">
                  <c:v>54.565425053463578</c:v>
                </c:pt>
                <c:pt idx="201">
                  <c:v>55.656733554532849</c:v>
                </c:pt>
                <c:pt idx="202">
                  <c:v>56.74804205560212</c:v>
                </c:pt>
                <c:pt idx="203">
                  <c:v>57.839350556671391</c:v>
                </c:pt>
                <c:pt idx="204">
                  <c:v>58.930659057740662</c:v>
                </c:pt>
                <c:pt idx="205">
                  <c:v>60.021967558809934</c:v>
                </c:pt>
                <c:pt idx="206">
                  <c:v>61.113276059879212</c:v>
                </c:pt>
                <c:pt idx="207">
                  <c:v>62.204584560948483</c:v>
                </c:pt>
                <c:pt idx="208">
                  <c:v>63.295893062017754</c:v>
                </c:pt>
                <c:pt idx="209">
                  <c:v>64.387201563087018</c:v>
                </c:pt>
                <c:pt idx="210">
                  <c:v>65.478510064156296</c:v>
                </c:pt>
                <c:pt idx="211">
                  <c:v>66.56981856522556</c:v>
                </c:pt>
                <c:pt idx="212">
                  <c:v>67.661127066294839</c:v>
                </c:pt>
                <c:pt idx="213">
                  <c:v>68.752435567364103</c:v>
                </c:pt>
                <c:pt idx="214">
                  <c:v>69.843744068433381</c:v>
                </c:pt>
                <c:pt idx="215">
                  <c:v>70.935052569502659</c:v>
                </c:pt>
                <c:pt idx="216">
                  <c:v>72.026361070571923</c:v>
                </c:pt>
                <c:pt idx="217">
                  <c:v>73.117669571641201</c:v>
                </c:pt>
                <c:pt idx="218">
                  <c:v>74.208978072710465</c:v>
                </c:pt>
                <c:pt idx="219">
                  <c:v>75.300286573779744</c:v>
                </c:pt>
                <c:pt idx="220">
                  <c:v>76.391595074849008</c:v>
                </c:pt>
                <c:pt idx="221">
                  <c:v>77.482903575918286</c:v>
                </c:pt>
                <c:pt idx="222">
                  <c:v>78.57421207698755</c:v>
                </c:pt>
                <c:pt idx="223">
                  <c:v>79.665520578056828</c:v>
                </c:pt>
                <c:pt idx="224">
                  <c:v>80.756829079126092</c:v>
                </c:pt>
                <c:pt idx="225">
                  <c:v>81.84813758019537</c:v>
                </c:pt>
                <c:pt idx="226">
                  <c:v>82.939446081264634</c:v>
                </c:pt>
                <c:pt idx="227">
                  <c:v>84.030754582333913</c:v>
                </c:pt>
                <c:pt idx="228">
                  <c:v>85.122063083403177</c:v>
                </c:pt>
                <c:pt idx="229">
                  <c:v>86.213371584472455</c:v>
                </c:pt>
                <c:pt idx="230">
                  <c:v>87.304680085541719</c:v>
                </c:pt>
                <c:pt idx="231">
                  <c:v>88.395988586610997</c:v>
                </c:pt>
                <c:pt idx="232">
                  <c:v>89.487297087680275</c:v>
                </c:pt>
                <c:pt idx="233">
                  <c:v>90.578605588749539</c:v>
                </c:pt>
                <c:pt idx="234">
                  <c:v>91.669914089818818</c:v>
                </c:pt>
                <c:pt idx="235">
                  <c:v>92.761222590888082</c:v>
                </c:pt>
                <c:pt idx="236">
                  <c:v>93.85253109195736</c:v>
                </c:pt>
                <c:pt idx="237">
                  <c:v>94.943839593026624</c:v>
                </c:pt>
                <c:pt idx="238">
                  <c:v>96.035148094095902</c:v>
                </c:pt>
                <c:pt idx="239">
                  <c:v>97.126456595165166</c:v>
                </c:pt>
                <c:pt idx="240">
                  <c:v>98.217765096234444</c:v>
                </c:pt>
                <c:pt idx="241">
                  <c:v>99.309073597303708</c:v>
                </c:pt>
                <c:pt idx="242">
                  <c:v>100.40038209837299</c:v>
                </c:pt>
                <c:pt idx="243">
                  <c:v>101.49169059944225</c:v>
                </c:pt>
                <c:pt idx="244">
                  <c:v>102.58299910051153</c:v>
                </c:pt>
                <c:pt idx="245">
                  <c:v>103.67430760158079</c:v>
                </c:pt>
                <c:pt idx="246">
                  <c:v>104.76561610265007</c:v>
                </c:pt>
                <c:pt idx="247">
                  <c:v>105.85692460371935</c:v>
                </c:pt>
                <c:pt idx="248">
                  <c:v>106.94823310478861</c:v>
                </c:pt>
                <c:pt idx="249">
                  <c:v>108.03954160585789</c:v>
                </c:pt>
                <c:pt idx="250">
                  <c:v>109.13085010692716</c:v>
                </c:pt>
                <c:pt idx="251">
                  <c:v>110.22215860799643</c:v>
                </c:pt>
                <c:pt idx="252">
                  <c:v>111.3134671090657</c:v>
                </c:pt>
                <c:pt idx="253">
                  <c:v>112.40477561013498</c:v>
                </c:pt>
                <c:pt idx="254">
                  <c:v>113.49608411120424</c:v>
                </c:pt>
                <c:pt idx="255">
                  <c:v>114.58739261227352</c:v>
                </c:pt>
                <c:pt idx="256">
                  <c:v>115.67870111334278</c:v>
                </c:pt>
                <c:pt idx="257">
                  <c:v>116.77000961441206</c:v>
                </c:pt>
                <c:pt idx="258">
                  <c:v>117.86131811548132</c:v>
                </c:pt>
                <c:pt idx="259">
                  <c:v>118.9526266165506</c:v>
                </c:pt>
                <c:pt idx="260">
                  <c:v>120.04393511761987</c:v>
                </c:pt>
                <c:pt idx="261">
                  <c:v>121.13524361868915</c:v>
                </c:pt>
                <c:pt idx="262">
                  <c:v>122.22655211975842</c:v>
                </c:pt>
                <c:pt idx="263">
                  <c:v>123.31786062082769</c:v>
                </c:pt>
                <c:pt idx="264">
                  <c:v>124.40916912189697</c:v>
                </c:pt>
                <c:pt idx="265">
                  <c:v>125.50047762296623</c:v>
                </c:pt>
                <c:pt idx="266">
                  <c:v>126.59178612403551</c:v>
                </c:pt>
                <c:pt idx="267">
                  <c:v>127.68309462510477</c:v>
                </c:pt>
                <c:pt idx="268">
                  <c:v>128.77440312617404</c:v>
                </c:pt>
                <c:pt idx="269">
                  <c:v>129.86571162724331</c:v>
                </c:pt>
                <c:pt idx="270">
                  <c:v>130.95702012831259</c:v>
                </c:pt>
                <c:pt idx="271">
                  <c:v>132.04832862938187</c:v>
                </c:pt>
                <c:pt idx="272">
                  <c:v>133.13963713045112</c:v>
                </c:pt>
                <c:pt idx="273">
                  <c:v>134.2309456315204</c:v>
                </c:pt>
                <c:pt idx="274">
                  <c:v>135.32225413258968</c:v>
                </c:pt>
                <c:pt idx="275">
                  <c:v>136.41356263365896</c:v>
                </c:pt>
                <c:pt idx="276">
                  <c:v>137.50487113472821</c:v>
                </c:pt>
                <c:pt idx="277">
                  <c:v>138.59617963579748</c:v>
                </c:pt>
                <c:pt idx="278">
                  <c:v>139.68748813686676</c:v>
                </c:pt>
                <c:pt idx="279">
                  <c:v>140.77879663793604</c:v>
                </c:pt>
                <c:pt idx="280">
                  <c:v>141.87010513900532</c:v>
                </c:pt>
                <c:pt idx="281">
                  <c:v>142.96141364007457</c:v>
                </c:pt>
                <c:pt idx="282">
                  <c:v>144.05272214114385</c:v>
                </c:pt>
                <c:pt idx="283">
                  <c:v>145.14403064221312</c:v>
                </c:pt>
                <c:pt idx="284">
                  <c:v>146.2353391432824</c:v>
                </c:pt>
                <c:pt idx="285">
                  <c:v>147.32664764435165</c:v>
                </c:pt>
                <c:pt idx="286">
                  <c:v>148.41795614542093</c:v>
                </c:pt>
                <c:pt idx="287">
                  <c:v>149.50926464649021</c:v>
                </c:pt>
                <c:pt idx="288">
                  <c:v>150.60057314755949</c:v>
                </c:pt>
                <c:pt idx="289">
                  <c:v>151.69188164862874</c:v>
                </c:pt>
                <c:pt idx="290">
                  <c:v>152.78319014969802</c:v>
                </c:pt>
                <c:pt idx="291">
                  <c:v>153.87449865076729</c:v>
                </c:pt>
                <c:pt idx="292">
                  <c:v>154.96580715183657</c:v>
                </c:pt>
                <c:pt idx="293">
                  <c:v>156.05711565290582</c:v>
                </c:pt>
                <c:pt idx="294">
                  <c:v>157.1484241539751</c:v>
                </c:pt>
                <c:pt idx="295">
                  <c:v>158.23973265504438</c:v>
                </c:pt>
                <c:pt idx="296">
                  <c:v>159.33104115611366</c:v>
                </c:pt>
                <c:pt idx="297">
                  <c:v>160.42234965718293</c:v>
                </c:pt>
                <c:pt idx="298">
                  <c:v>161.51365815825218</c:v>
                </c:pt>
                <c:pt idx="299">
                  <c:v>162.60496665932146</c:v>
                </c:pt>
                <c:pt idx="300">
                  <c:v>163.69627516039074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839-400B-B38F-06367C304E1D}"/>
            </c:ext>
          </c:extLst>
        </c:ser>
        <c:ser>
          <c:idx val="6"/>
          <c:order val="4"/>
          <c:tx>
            <c:v>Flow 1 line tangent to W.C.</c:v>
          </c:tx>
          <c:spPr>
            <a:ln w="25400">
              <a:solidFill>
                <a:schemeClr val="bg1"/>
              </a:solidFill>
              <a:prstDash val="dash"/>
              <a:headEnd type="oval" w="lg" len="lg"/>
              <a:tailEnd type="stealth" w="lg" len="lg"/>
            </a:ln>
          </c:spPr>
          <c:marker>
            <c:symbol val="plus"/>
            <c:size val="2"/>
            <c:spPr>
              <a:ln>
                <a:solidFill>
                  <a:srgbClr val="FF0000">
                    <a:alpha val="0"/>
                  </a:srgbClr>
                </a:solidFill>
              </a:ln>
            </c:spPr>
          </c:marker>
          <c:trendline>
            <c:spPr>
              <a:ln w="15875">
                <a:solidFill>
                  <a:srgbClr val="FF0000"/>
                </a:solidFill>
                <a:prstDash val="lgDash"/>
                <a:headEnd type="stealth" w="lg" len="lg"/>
                <a:tailEnd type="oval" w="lg" len="lg"/>
              </a:ln>
              <a:effectLst/>
            </c:spPr>
            <c:trendlineType val="linear"/>
            <c:forward val="50"/>
            <c:dispRSqr val="0"/>
            <c:dispEq val="0"/>
          </c:trendline>
          <c:xVal>
            <c:numRef>
              <c:f>'θ ϵ (90,180)'!$H$11:$H$171</c:f>
              <c:numCache>
                <c:formatCode>General</c:formatCode>
                <c:ptCount val="161"/>
                <c:pt idx="0">
                  <c:v>74</c:v>
                </c:pt>
                <c:pt idx="1">
                  <c:v>73</c:v>
                </c:pt>
                <c:pt idx="2">
                  <c:v>72</c:v>
                </c:pt>
                <c:pt idx="3">
                  <c:v>71</c:v>
                </c:pt>
                <c:pt idx="4">
                  <c:v>70</c:v>
                </c:pt>
                <c:pt idx="5">
                  <c:v>69</c:v>
                </c:pt>
                <c:pt idx="6">
                  <c:v>68</c:v>
                </c:pt>
                <c:pt idx="7">
                  <c:v>67</c:v>
                </c:pt>
                <c:pt idx="8">
                  <c:v>66</c:v>
                </c:pt>
                <c:pt idx="9">
                  <c:v>65</c:v>
                </c:pt>
                <c:pt idx="10">
                  <c:v>64</c:v>
                </c:pt>
                <c:pt idx="11">
                  <c:v>63</c:v>
                </c:pt>
                <c:pt idx="12">
                  <c:v>62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58</c:v>
                </c:pt>
                <c:pt idx="17">
                  <c:v>57</c:v>
                </c:pt>
                <c:pt idx="18">
                  <c:v>56</c:v>
                </c:pt>
                <c:pt idx="19">
                  <c:v>55</c:v>
                </c:pt>
                <c:pt idx="20">
                  <c:v>54</c:v>
                </c:pt>
                <c:pt idx="21">
                  <c:v>53</c:v>
                </c:pt>
                <c:pt idx="22">
                  <c:v>52</c:v>
                </c:pt>
                <c:pt idx="23">
                  <c:v>51</c:v>
                </c:pt>
                <c:pt idx="24">
                  <c:v>50</c:v>
                </c:pt>
                <c:pt idx="25">
                  <c:v>49</c:v>
                </c:pt>
                <c:pt idx="26">
                  <c:v>48</c:v>
                </c:pt>
                <c:pt idx="27">
                  <c:v>47</c:v>
                </c:pt>
                <c:pt idx="28">
                  <c:v>46</c:v>
                </c:pt>
                <c:pt idx="29">
                  <c:v>45</c:v>
                </c:pt>
                <c:pt idx="30">
                  <c:v>44</c:v>
                </c:pt>
                <c:pt idx="31">
                  <c:v>43</c:v>
                </c:pt>
                <c:pt idx="32">
                  <c:v>42</c:v>
                </c:pt>
                <c:pt idx="33">
                  <c:v>41</c:v>
                </c:pt>
                <c:pt idx="34">
                  <c:v>40</c:v>
                </c:pt>
                <c:pt idx="35">
                  <c:v>39</c:v>
                </c:pt>
                <c:pt idx="36">
                  <c:v>38</c:v>
                </c:pt>
                <c:pt idx="37">
                  <c:v>37</c:v>
                </c:pt>
                <c:pt idx="38">
                  <c:v>36</c:v>
                </c:pt>
                <c:pt idx="39">
                  <c:v>35</c:v>
                </c:pt>
                <c:pt idx="40">
                  <c:v>34</c:v>
                </c:pt>
                <c:pt idx="41">
                  <c:v>33</c:v>
                </c:pt>
                <c:pt idx="42">
                  <c:v>32</c:v>
                </c:pt>
                <c:pt idx="43">
                  <c:v>31</c:v>
                </c:pt>
                <c:pt idx="44">
                  <c:v>30</c:v>
                </c:pt>
                <c:pt idx="45">
                  <c:v>29</c:v>
                </c:pt>
                <c:pt idx="46">
                  <c:v>28</c:v>
                </c:pt>
                <c:pt idx="47">
                  <c:v>27</c:v>
                </c:pt>
                <c:pt idx="48">
                  <c:v>26</c:v>
                </c:pt>
                <c:pt idx="49">
                  <c:v>25</c:v>
                </c:pt>
                <c:pt idx="50">
                  <c:v>24</c:v>
                </c:pt>
                <c:pt idx="51">
                  <c:v>23</c:v>
                </c:pt>
                <c:pt idx="52">
                  <c:v>22</c:v>
                </c:pt>
                <c:pt idx="53">
                  <c:v>21</c:v>
                </c:pt>
                <c:pt idx="54">
                  <c:v>20</c:v>
                </c:pt>
                <c:pt idx="55">
                  <c:v>19</c:v>
                </c:pt>
                <c:pt idx="56">
                  <c:v>18</c:v>
                </c:pt>
                <c:pt idx="57">
                  <c:v>17</c:v>
                </c:pt>
                <c:pt idx="58">
                  <c:v>16</c:v>
                </c:pt>
                <c:pt idx="59">
                  <c:v>15</c:v>
                </c:pt>
                <c:pt idx="60">
                  <c:v>14</c:v>
                </c:pt>
                <c:pt idx="61">
                  <c:v>13</c:v>
                </c:pt>
                <c:pt idx="62">
                  <c:v>12</c:v>
                </c:pt>
                <c:pt idx="63">
                  <c:v>11</c:v>
                </c:pt>
                <c:pt idx="64">
                  <c:v>10</c:v>
                </c:pt>
                <c:pt idx="65">
                  <c:v>9</c:v>
                </c:pt>
                <c:pt idx="66">
                  <c:v>8</c:v>
                </c:pt>
                <c:pt idx="67">
                  <c:v>7</c:v>
                </c:pt>
                <c:pt idx="68">
                  <c:v>6</c:v>
                </c:pt>
                <c:pt idx="69">
                  <c:v>5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-1</c:v>
                </c:pt>
                <c:pt idx="76">
                  <c:v>-2</c:v>
                </c:pt>
                <c:pt idx="77">
                  <c:v>-3</c:v>
                </c:pt>
                <c:pt idx="78">
                  <c:v>-4</c:v>
                </c:pt>
                <c:pt idx="79">
                  <c:v>-5</c:v>
                </c:pt>
                <c:pt idx="80">
                  <c:v>-6</c:v>
                </c:pt>
                <c:pt idx="81">
                  <c:v>-7</c:v>
                </c:pt>
                <c:pt idx="82">
                  <c:v>-8</c:v>
                </c:pt>
                <c:pt idx="83">
                  <c:v>-9</c:v>
                </c:pt>
                <c:pt idx="84">
                  <c:v>-10</c:v>
                </c:pt>
                <c:pt idx="85">
                  <c:v>-11</c:v>
                </c:pt>
                <c:pt idx="86">
                  <c:v>-12</c:v>
                </c:pt>
                <c:pt idx="87">
                  <c:v>-13</c:v>
                </c:pt>
                <c:pt idx="88">
                  <c:v>-14</c:v>
                </c:pt>
                <c:pt idx="89">
                  <c:v>-15</c:v>
                </c:pt>
                <c:pt idx="90">
                  <c:v>-16</c:v>
                </c:pt>
                <c:pt idx="91">
                  <c:v>-17</c:v>
                </c:pt>
                <c:pt idx="92">
                  <c:v>-18</c:v>
                </c:pt>
                <c:pt idx="93">
                  <c:v>-19</c:v>
                </c:pt>
                <c:pt idx="94">
                  <c:v>-20</c:v>
                </c:pt>
                <c:pt idx="95">
                  <c:v>-21</c:v>
                </c:pt>
                <c:pt idx="96">
                  <c:v>-22</c:v>
                </c:pt>
                <c:pt idx="97">
                  <c:v>-23</c:v>
                </c:pt>
                <c:pt idx="98">
                  <c:v>-24</c:v>
                </c:pt>
                <c:pt idx="99">
                  <c:v>-25</c:v>
                </c:pt>
                <c:pt idx="100">
                  <c:v>-26</c:v>
                </c:pt>
                <c:pt idx="101">
                  <c:v>-27</c:v>
                </c:pt>
                <c:pt idx="102">
                  <c:v>-28</c:v>
                </c:pt>
                <c:pt idx="103">
                  <c:v>-29</c:v>
                </c:pt>
                <c:pt idx="104">
                  <c:v>-30</c:v>
                </c:pt>
                <c:pt idx="105">
                  <c:v>-31</c:v>
                </c:pt>
                <c:pt idx="106">
                  <c:v>-32</c:v>
                </c:pt>
                <c:pt idx="107">
                  <c:v>-33</c:v>
                </c:pt>
                <c:pt idx="108">
                  <c:v>-34</c:v>
                </c:pt>
                <c:pt idx="109">
                  <c:v>-35</c:v>
                </c:pt>
                <c:pt idx="110">
                  <c:v>-36</c:v>
                </c:pt>
                <c:pt idx="111">
                  <c:v>-37</c:v>
                </c:pt>
                <c:pt idx="112">
                  <c:v>-38</c:v>
                </c:pt>
                <c:pt idx="113">
                  <c:v>-39</c:v>
                </c:pt>
                <c:pt idx="114">
                  <c:v>-40</c:v>
                </c:pt>
                <c:pt idx="115">
                  <c:v>-41</c:v>
                </c:pt>
                <c:pt idx="116">
                  <c:v>-42</c:v>
                </c:pt>
                <c:pt idx="117">
                  <c:v>-43</c:v>
                </c:pt>
                <c:pt idx="118">
                  <c:v>-44</c:v>
                </c:pt>
                <c:pt idx="119">
                  <c:v>-45</c:v>
                </c:pt>
                <c:pt idx="120">
                  <c:v>-46</c:v>
                </c:pt>
                <c:pt idx="121">
                  <c:v>-47</c:v>
                </c:pt>
                <c:pt idx="122">
                  <c:v>-48</c:v>
                </c:pt>
                <c:pt idx="123">
                  <c:v>-49</c:v>
                </c:pt>
                <c:pt idx="124">
                  <c:v>-50</c:v>
                </c:pt>
                <c:pt idx="125">
                  <c:v>-51</c:v>
                </c:pt>
                <c:pt idx="126">
                  <c:v>-52</c:v>
                </c:pt>
                <c:pt idx="127">
                  <c:v>-53</c:v>
                </c:pt>
                <c:pt idx="128">
                  <c:v>-54</c:v>
                </c:pt>
                <c:pt idx="129">
                  <c:v>-55</c:v>
                </c:pt>
                <c:pt idx="130">
                  <c:v>-56</c:v>
                </c:pt>
                <c:pt idx="131">
                  <c:v>-57</c:v>
                </c:pt>
                <c:pt idx="132">
                  <c:v>-58</c:v>
                </c:pt>
                <c:pt idx="133">
                  <c:v>-59</c:v>
                </c:pt>
                <c:pt idx="134">
                  <c:v>-60</c:v>
                </c:pt>
                <c:pt idx="135">
                  <c:v>-61</c:v>
                </c:pt>
                <c:pt idx="136">
                  <c:v>-62</c:v>
                </c:pt>
                <c:pt idx="137">
                  <c:v>-63</c:v>
                </c:pt>
                <c:pt idx="138">
                  <c:v>-64</c:v>
                </c:pt>
                <c:pt idx="139">
                  <c:v>-65</c:v>
                </c:pt>
                <c:pt idx="140">
                  <c:v>-66</c:v>
                </c:pt>
                <c:pt idx="141">
                  <c:v>-67</c:v>
                </c:pt>
                <c:pt idx="142">
                  <c:v>-68</c:v>
                </c:pt>
                <c:pt idx="143">
                  <c:v>-69</c:v>
                </c:pt>
                <c:pt idx="144">
                  <c:v>-70</c:v>
                </c:pt>
                <c:pt idx="145">
                  <c:v>-71</c:v>
                </c:pt>
                <c:pt idx="146">
                  <c:v>-72</c:v>
                </c:pt>
                <c:pt idx="147">
                  <c:v>-73</c:v>
                </c:pt>
                <c:pt idx="148">
                  <c:v>-74</c:v>
                </c:pt>
                <c:pt idx="149">
                  <c:v>-75</c:v>
                </c:pt>
                <c:pt idx="150">
                  <c:v>-76</c:v>
                </c:pt>
                <c:pt idx="151">
                  <c:v>-77</c:v>
                </c:pt>
                <c:pt idx="152">
                  <c:v>-78</c:v>
                </c:pt>
                <c:pt idx="153">
                  <c:v>-79</c:v>
                </c:pt>
                <c:pt idx="154">
                  <c:v>-80</c:v>
                </c:pt>
                <c:pt idx="155">
                  <c:v>-81</c:v>
                </c:pt>
                <c:pt idx="156">
                  <c:v>-82</c:v>
                </c:pt>
                <c:pt idx="157">
                  <c:v>-83</c:v>
                </c:pt>
                <c:pt idx="158">
                  <c:v>-84</c:v>
                </c:pt>
                <c:pt idx="159">
                  <c:v>-85</c:v>
                </c:pt>
                <c:pt idx="160">
                  <c:v>-86</c:v>
                </c:pt>
              </c:numCache>
            </c:numRef>
          </c:xVal>
          <c:yVal>
            <c:numRef>
              <c:f>'θ ϵ (90,180)'!$G$11:$G$171</c:f>
              <c:numCache>
                <c:formatCode>General</c:formatCode>
                <c:ptCount val="161"/>
                <c:pt idx="0">
                  <c:v>-1591.615231372879</c:v>
                </c:pt>
                <c:pt idx="1">
                  <c:v>-1580.1851790701176</c:v>
                </c:pt>
                <c:pt idx="2">
                  <c:v>-1568.7551267673562</c:v>
                </c:pt>
                <c:pt idx="3">
                  <c:v>-1557.3250744645948</c:v>
                </c:pt>
                <c:pt idx="4">
                  <c:v>-1545.8950221618336</c:v>
                </c:pt>
                <c:pt idx="5">
                  <c:v>-1534.4649698590722</c:v>
                </c:pt>
                <c:pt idx="6">
                  <c:v>-1523.034917556311</c:v>
                </c:pt>
                <c:pt idx="7">
                  <c:v>-1511.6048652535496</c:v>
                </c:pt>
                <c:pt idx="8">
                  <c:v>-1500.1748129507882</c:v>
                </c:pt>
                <c:pt idx="9">
                  <c:v>-1488.7447606480268</c:v>
                </c:pt>
                <c:pt idx="10">
                  <c:v>-1477.3147083452654</c:v>
                </c:pt>
                <c:pt idx="11">
                  <c:v>-1465.8846560425043</c:v>
                </c:pt>
                <c:pt idx="12">
                  <c:v>-1454.4546037397429</c:v>
                </c:pt>
                <c:pt idx="13">
                  <c:v>-1443.0245514369817</c:v>
                </c:pt>
                <c:pt idx="14">
                  <c:v>-1431.5944991342203</c:v>
                </c:pt>
                <c:pt idx="15">
                  <c:v>-1420.1644468314589</c:v>
                </c:pt>
                <c:pt idx="16">
                  <c:v>-1408.7343945286975</c:v>
                </c:pt>
                <c:pt idx="17">
                  <c:v>-1397.3043422259361</c:v>
                </c:pt>
                <c:pt idx="18">
                  <c:v>-1385.8742899231747</c:v>
                </c:pt>
                <c:pt idx="19">
                  <c:v>-1374.4442376204136</c:v>
                </c:pt>
                <c:pt idx="20">
                  <c:v>-1363.0141853176522</c:v>
                </c:pt>
                <c:pt idx="21">
                  <c:v>-1351.584133014891</c:v>
                </c:pt>
                <c:pt idx="22">
                  <c:v>-1340.1540807121296</c:v>
                </c:pt>
                <c:pt idx="23">
                  <c:v>-1328.7240284093682</c:v>
                </c:pt>
                <c:pt idx="24">
                  <c:v>-1317.2939761066068</c:v>
                </c:pt>
                <c:pt idx="25">
                  <c:v>-1305.8639238038454</c:v>
                </c:pt>
                <c:pt idx="26">
                  <c:v>-1294.433871501084</c:v>
                </c:pt>
                <c:pt idx="27">
                  <c:v>-1283.0038191983228</c:v>
                </c:pt>
                <c:pt idx="28">
                  <c:v>-1271.5737668955617</c:v>
                </c:pt>
                <c:pt idx="29">
                  <c:v>-1260.1437145928003</c:v>
                </c:pt>
                <c:pt idx="30">
                  <c:v>-1248.7136622900389</c:v>
                </c:pt>
                <c:pt idx="31">
                  <c:v>-1237.2836099872775</c:v>
                </c:pt>
                <c:pt idx="32">
                  <c:v>-1225.8535576845161</c:v>
                </c:pt>
                <c:pt idx="33">
                  <c:v>-1214.4235053817547</c:v>
                </c:pt>
                <c:pt idx="34">
                  <c:v>-1202.9934530789935</c:v>
                </c:pt>
                <c:pt idx="35">
                  <c:v>-1191.5634007762321</c:v>
                </c:pt>
                <c:pt idx="36">
                  <c:v>-1180.133348473471</c:v>
                </c:pt>
                <c:pt idx="37">
                  <c:v>-1168.7032961707096</c:v>
                </c:pt>
                <c:pt idx="38">
                  <c:v>-1157.2732438679482</c:v>
                </c:pt>
                <c:pt idx="39">
                  <c:v>-1145.8431915651868</c:v>
                </c:pt>
                <c:pt idx="40">
                  <c:v>-1134.4131392624254</c:v>
                </c:pt>
                <c:pt idx="41">
                  <c:v>-1122.9830869596642</c:v>
                </c:pt>
                <c:pt idx="42">
                  <c:v>-1111.5530346569028</c:v>
                </c:pt>
                <c:pt idx="43">
                  <c:v>-1100.1229823541414</c:v>
                </c:pt>
                <c:pt idx="44">
                  <c:v>-1088.6929300513802</c:v>
                </c:pt>
                <c:pt idx="45">
                  <c:v>-1077.2628777486188</c:v>
                </c:pt>
                <c:pt idx="46">
                  <c:v>-1065.8328254458575</c:v>
                </c:pt>
                <c:pt idx="47">
                  <c:v>-1054.4027731430961</c:v>
                </c:pt>
                <c:pt idx="48">
                  <c:v>-1042.9727208403347</c:v>
                </c:pt>
                <c:pt idx="49">
                  <c:v>-1031.5426685375735</c:v>
                </c:pt>
                <c:pt idx="50">
                  <c:v>-1020.1126162348121</c:v>
                </c:pt>
                <c:pt idx="51">
                  <c:v>-1008.6825639320508</c:v>
                </c:pt>
                <c:pt idx="52">
                  <c:v>-997.25251162928942</c:v>
                </c:pt>
                <c:pt idx="53">
                  <c:v>-985.82245932652813</c:v>
                </c:pt>
                <c:pt idx="54">
                  <c:v>-974.39240702376674</c:v>
                </c:pt>
                <c:pt idx="55">
                  <c:v>-962.96235472100545</c:v>
                </c:pt>
                <c:pt idx="56">
                  <c:v>-951.53230241824417</c:v>
                </c:pt>
                <c:pt idx="57">
                  <c:v>-940.10225011548278</c:v>
                </c:pt>
                <c:pt idx="58">
                  <c:v>-928.67219781272138</c:v>
                </c:pt>
                <c:pt idx="59">
                  <c:v>-917.2421455099601</c:v>
                </c:pt>
                <c:pt idx="60">
                  <c:v>-905.81209320719881</c:v>
                </c:pt>
                <c:pt idx="61">
                  <c:v>-894.38204090443742</c:v>
                </c:pt>
                <c:pt idx="62">
                  <c:v>-882.95198860167602</c:v>
                </c:pt>
                <c:pt idx="63">
                  <c:v>-871.52193629891474</c:v>
                </c:pt>
                <c:pt idx="64">
                  <c:v>-860.09188399615346</c:v>
                </c:pt>
                <c:pt idx="65">
                  <c:v>-848.66183169339206</c:v>
                </c:pt>
                <c:pt idx="66">
                  <c:v>-837.23177939063078</c:v>
                </c:pt>
                <c:pt idx="67">
                  <c:v>-825.80172708786938</c:v>
                </c:pt>
                <c:pt idx="68">
                  <c:v>-814.3716747851081</c:v>
                </c:pt>
                <c:pt idx="69">
                  <c:v>-802.9416224823467</c:v>
                </c:pt>
                <c:pt idx="70">
                  <c:v>-791.51157017958542</c:v>
                </c:pt>
                <c:pt idx="71">
                  <c:v>-780.08151787682402</c:v>
                </c:pt>
                <c:pt idx="72">
                  <c:v>-768.65146557406274</c:v>
                </c:pt>
                <c:pt idx="73">
                  <c:v>-757.22141327130134</c:v>
                </c:pt>
                <c:pt idx="74">
                  <c:v>-745.79136096854006</c:v>
                </c:pt>
                <c:pt idx="75">
                  <c:v>-734.36130866577878</c:v>
                </c:pt>
                <c:pt idx="76">
                  <c:v>-722.93125636301738</c:v>
                </c:pt>
                <c:pt idx="77">
                  <c:v>-711.5012040602561</c:v>
                </c:pt>
                <c:pt idx="78">
                  <c:v>-700.0711517574947</c:v>
                </c:pt>
                <c:pt idx="79">
                  <c:v>-688.64109945473342</c:v>
                </c:pt>
                <c:pt idx="80">
                  <c:v>-677.21104715197202</c:v>
                </c:pt>
                <c:pt idx="81">
                  <c:v>-665.78099484921074</c:v>
                </c:pt>
                <c:pt idx="82">
                  <c:v>-654.35094254644935</c:v>
                </c:pt>
                <c:pt idx="83">
                  <c:v>-642.92089024368806</c:v>
                </c:pt>
                <c:pt idx="84">
                  <c:v>-631.49083794092667</c:v>
                </c:pt>
                <c:pt idx="85">
                  <c:v>-620.06078563816538</c:v>
                </c:pt>
                <c:pt idx="86">
                  <c:v>-608.6307333354041</c:v>
                </c:pt>
                <c:pt idx="87">
                  <c:v>-597.20068103264271</c:v>
                </c:pt>
                <c:pt idx="88">
                  <c:v>-585.77062872988131</c:v>
                </c:pt>
                <c:pt idx="89">
                  <c:v>-574.34057642712003</c:v>
                </c:pt>
                <c:pt idx="90">
                  <c:v>-562.91052412435874</c:v>
                </c:pt>
                <c:pt idx="91">
                  <c:v>-551.48047182159735</c:v>
                </c:pt>
                <c:pt idx="92">
                  <c:v>-540.05041951883595</c:v>
                </c:pt>
                <c:pt idx="93">
                  <c:v>-528.62036721607467</c:v>
                </c:pt>
                <c:pt idx="94">
                  <c:v>-517.19031491331339</c:v>
                </c:pt>
                <c:pt idx="95">
                  <c:v>-505.76026261055199</c:v>
                </c:pt>
                <c:pt idx="96">
                  <c:v>-494.33021030779071</c:v>
                </c:pt>
                <c:pt idx="97">
                  <c:v>-482.90015800502931</c:v>
                </c:pt>
                <c:pt idx="98">
                  <c:v>-471.47010570226803</c:v>
                </c:pt>
                <c:pt idx="99">
                  <c:v>-460.04005339950669</c:v>
                </c:pt>
                <c:pt idx="100">
                  <c:v>-448.61000109674535</c:v>
                </c:pt>
                <c:pt idx="101">
                  <c:v>-437.17994879398401</c:v>
                </c:pt>
                <c:pt idx="102">
                  <c:v>-425.74989649122267</c:v>
                </c:pt>
                <c:pt idx="103">
                  <c:v>-414.31984418846133</c:v>
                </c:pt>
                <c:pt idx="104">
                  <c:v>-402.88979188569999</c:v>
                </c:pt>
                <c:pt idx="105">
                  <c:v>-391.45973958293865</c:v>
                </c:pt>
                <c:pt idx="106">
                  <c:v>-380.02968728017731</c:v>
                </c:pt>
                <c:pt idx="107">
                  <c:v>-368.59963497741597</c:v>
                </c:pt>
                <c:pt idx="108">
                  <c:v>-357.16958267465463</c:v>
                </c:pt>
                <c:pt idx="109">
                  <c:v>-345.7395303718933</c:v>
                </c:pt>
                <c:pt idx="110">
                  <c:v>-334.30947806913196</c:v>
                </c:pt>
                <c:pt idx="111">
                  <c:v>-322.87942576637062</c:v>
                </c:pt>
                <c:pt idx="112">
                  <c:v>-311.44937346360928</c:v>
                </c:pt>
                <c:pt idx="113">
                  <c:v>-300.01932116084794</c:v>
                </c:pt>
                <c:pt idx="114">
                  <c:v>-288.5892688580866</c:v>
                </c:pt>
                <c:pt idx="115">
                  <c:v>-277.15921655532532</c:v>
                </c:pt>
                <c:pt idx="116">
                  <c:v>-265.72916425256398</c:v>
                </c:pt>
                <c:pt idx="117">
                  <c:v>-254.29911194980264</c:v>
                </c:pt>
                <c:pt idx="118">
                  <c:v>-242.8690596470413</c:v>
                </c:pt>
                <c:pt idx="119">
                  <c:v>-231.43900734427996</c:v>
                </c:pt>
                <c:pt idx="120">
                  <c:v>-220.00895504151856</c:v>
                </c:pt>
                <c:pt idx="121">
                  <c:v>-208.57890273875728</c:v>
                </c:pt>
                <c:pt idx="122">
                  <c:v>-197.148850435996</c:v>
                </c:pt>
                <c:pt idx="123">
                  <c:v>-185.7187981332346</c:v>
                </c:pt>
                <c:pt idx="124">
                  <c:v>-174.28874583047332</c:v>
                </c:pt>
                <c:pt idx="125">
                  <c:v>-162.85869352771192</c:v>
                </c:pt>
                <c:pt idx="126">
                  <c:v>-151.42864122495064</c:v>
                </c:pt>
                <c:pt idx="127">
                  <c:v>-139.99858892218924</c:v>
                </c:pt>
                <c:pt idx="128">
                  <c:v>-128.56853661942796</c:v>
                </c:pt>
                <c:pt idx="129">
                  <c:v>-117.13848431666656</c:v>
                </c:pt>
                <c:pt idx="130">
                  <c:v>-105.70843201390528</c:v>
                </c:pt>
                <c:pt idx="131">
                  <c:v>-94.278379711143884</c:v>
                </c:pt>
                <c:pt idx="132">
                  <c:v>-82.848327408382602</c:v>
                </c:pt>
                <c:pt idx="133">
                  <c:v>-71.418275105621206</c:v>
                </c:pt>
                <c:pt idx="134">
                  <c:v>-59.988222802859923</c:v>
                </c:pt>
                <c:pt idx="135">
                  <c:v>-48.558170500098527</c:v>
                </c:pt>
                <c:pt idx="136">
                  <c:v>-37.128118197337244</c:v>
                </c:pt>
                <c:pt idx="137">
                  <c:v>-25.698065894575848</c:v>
                </c:pt>
                <c:pt idx="138">
                  <c:v>-14.268013591814565</c:v>
                </c:pt>
                <c:pt idx="139">
                  <c:v>-2.8379612890532826</c:v>
                </c:pt>
                <c:pt idx="140">
                  <c:v>8.5920910137081137</c:v>
                </c:pt>
                <c:pt idx="141">
                  <c:v>20.022143316469396</c:v>
                </c:pt>
                <c:pt idx="142">
                  <c:v>31.452195619230793</c:v>
                </c:pt>
                <c:pt idx="143">
                  <c:v>42.882247921992075</c:v>
                </c:pt>
                <c:pt idx="144">
                  <c:v>54.312300224753471</c:v>
                </c:pt>
                <c:pt idx="145">
                  <c:v>65.742352527514754</c:v>
                </c:pt>
                <c:pt idx="146">
                  <c:v>77.17240483027615</c:v>
                </c:pt>
                <c:pt idx="147">
                  <c:v>88.602457133037433</c:v>
                </c:pt>
                <c:pt idx="148">
                  <c:v>100.03250943579883</c:v>
                </c:pt>
                <c:pt idx="149">
                  <c:v>111.46256173856011</c:v>
                </c:pt>
                <c:pt idx="150">
                  <c:v>122.89261404132151</c:v>
                </c:pt>
                <c:pt idx="151">
                  <c:v>134.32266634408279</c:v>
                </c:pt>
                <c:pt idx="152">
                  <c:v>145.75271864684419</c:v>
                </c:pt>
                <c:pt idx="153">
                  <c:v>157.18277094960547</c:v>
                </c:pt>
                <c:pt idx="154">
                  <c:v>168.61282325236687</c:v>
                </c:pt>
                <c:pt idx="155">
                  <c:v>180.04287555512815</c:v>
                </c:pt>
                <c:pt idx="156">
                  <c:v>191.47292785788943</c:v>
                </c:pt>
                <c:pt idx="157">
                  <c:v>202.90298016065083</c:v>
                </c:pt>
                <c:pt idx="158">
                  <c:v>214.33303246341211</c:v>
                </c:pt>
                <c:pt idx="159">
                  <c:v>225.76308476617351</c:v>
                </c:pt>
                <c:pt idx="160">
                  <c:v>237.19313706893479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839-400B-B38F-06367C304E1D}"/>
            </c:ext>
          </c:extLst>
        </c:ser>
        <c:ser>
          <c:idx val="7"/>
          <c:order val="5"/>
          <c:tx>
            <c:v>Flow 2 line tangent to W.C.</c:v>
          </c:tx>
          <c:spPr>
            <a:ln w="25400">
              <a:solidFill>
                <a:schemeClr val="bg1"/>
              </a:solidFill>
              <a:prstDash val="dash"/>
              <a:headEnd type="none" w="lg" len="lg"/>
              <a:tailEnd type="none" w="lg" len="lg"/>
            </a:ln>
          </c:spPr>
          <c:marker>
            <c:symbol val="plus"/>
            <c:size val="2"/>
            <c:spPr>
              <a:ln>
                <a:solidFill>
                  <a:srgbClr val="7030A0">
                    <a:alpha val="7000"/>
                  </a:srgbClr>
                </a:solidFill>
              </a:ln>
            </c:spPr>
          </c:marker>
          <c:trendline>
            <c:spPr>
              <a:ln w="15875">
                <a:solidFill>
                  <a:srgbClr val="7030A0"/>
                </a:solidFill>
                <a:prstDash val="lgDash"/>
                <a:headEnd type="oval" w="lg" len="lg"/>
                <a:tailEnd type="stealth" w="lg" len="lg"/>
              </a:ln>
            </c:spPr>
            <c:trendlineType val="linear"/>
            <c:forward val="100"/>
            <c:dispRSqr val="0"/>
            <c:dispEq val="0"/>
          </c:trendline>
          <c:xVal>
            <c:numRef>
              <c:f>'θ ϵ (90,180)'!$R$11:$R$336</c:f>
              <c:numCache>
                <c:formatCode>General</c:formatCode>
                <c:ptCount val="326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77</c:v>
                </c:pt>
                <c:pt idx="4">
                  <c:v>76</c:v>
                </c:pt>
                <c:pt idx="5">
                  <c:v>75</c:v>
                </c:pt>
                <c:pt idx="6">
                  <c:v>74</c:v>
                </c:pt>
                <c:pt idx="7">
                  <c:v>73</c:v>
                </c:pt>
                <c:pt idx="8">
                  <c:v>72</c:v>
                </c:pt>
                <c:pt idx="9">
                  <c:v>71</c:v>
                </c:pt>
                <c:pt idx="10">
                  <c:v>70</c:v>
                </c:pt>
                <c:pt idx="11">
                  <c:v>69</c:v>
                </c:pt>
                <c:pt idx="12">
                  <c:v>68</c:v>
                </c:pt>
                <c:pt idx="13">
                  <c:v>67</c:v>
                </c:pt>
                <c:pt idx="14">
                  <c:v>66</c:v>
                </c:pt>
                <c:pt idx="15">
                  <c:v>65</c:v>
                </c:pt>
                <c:pt idx="16">
                  <c:v>64</c:v>
                </c:pt>
                <c:pt idx="17">
                  <c:v>63</c:v>
                </c:pt>
                <c:pt idx="18">
                  <c:v>62</c:v>
                </c:pt>
                <c:pt idx="19">
                  <c:v>61</c:v>
                </c:pt>
                <c:pt idx="20">
                  <c:v>60</c:v>
                </c:pt>
                <c:pt idx="21">
                  <c:v>59</c:v>
                </c:pt>
                <c:pt idx="22">
                  <c:v>58</c:v>
                </c:pt>
                <c:pt idx="23">
                  <c:v>57</c:v>
                </c:pt>
                <c:pt idx="24">
                  <c:v>56</c:v>
                </c:pt>
                <c:pt idx="25">
                  <c:v>55</c:v>
                </c:pt>
                <c:pt idx="26">
                  <c:v>54</c:v>
                </c:pt>
                <c:pt idx="27">
                  <c:v>53</c:v>
                </c:pt>
                <c:pt idx="28">
                  <c:v>52</c:v>
                </c:pt>
                <c:pt idx="29">
                  <c:v>51</c:v>
                </c:pt>
                <c:pt idx="30">
                  <c:v>50</c:v>
                </c:pt>
                <c:pt idx="31">
                  <c:v>49</c:v>
                </c:pt>
                <c:pt idx="32">
                  <c:v>48</c:v>
                </c:pt>
                <c:pt idx="33">
                  <c:v>47</c:v>
                </c:pt>
                <c:pt idx="34">
                  <c:v>46</c:v>
                </c:pt>
                <c:pt idx="35">
                  <c:v>45</c:v>
                </c:pt>
                <c:pt idx="36">
                  <c:v>44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40</c:v>
                </c:pt>
                <c:pt idx="41">
                  <c:v>39</c:v>
                </c:pt>
                <c:pt idx="42">
                  <c:v>38</c:v>
                </c:pt>
                <c:pt idx="43">
                  <c:v>37</c:v>
                </c:pt>
                <c:pt idx="44">
                  <c:v>36</c:v>
                </c:pt>
                <c:pt idx="45">
                  <c:v>35</c:v>
                </c:pt>
                <c:pt idx="46">
                  <c:v>34</c:v>
                </c:pt>
                <c:pt idx="47">
                  <c:v>33</c:v>
                </c:pt>
                <c:pt idx="48">
                  <c:v>32</c:v>
                </c:pt>
                <c:pt idx="49">
                  <c:v>31</c:v>
                </c:pt>
                <c:pt idx="50">
                  <c:v>30</c:v>
                </c:pt>
                <c:pt idx="51">
                  <c:v>29</c:v>
                </c:pt>
                <c:pt idx="52">
                  <c:v>28</c:v>
                </c:pt>
                <c:pt idx="53">
                  <c:v>27</c:v>
                </c:pt>
                <c:pt idx="54">
                  <c:v>26</c:v>
                </c:pt>
                <c:pt idx="55">
                  <c:v>25</c:v>
                </c:pt>
                <c:pt idx="56">
                  <c:v>24</c:v>
                </c:pt>
                <c:pt idx="57">
                  <c:v>23</c:v>
                </c:pt>
                <c:pt idx="58">
                  <c:v>22</c:v>
                </c:pt>
                <c:pt idx="59">
                  <c:v>21</c:v>
                </c:pt>
                <c:pt idx="60">
                  <c:v>20</c:v>
                </c:pt>
                <c:pt idx="61">
                  <c:v>19</c:v>
                </c:pt>
                <c:pt idx="62">
                  <c:v>18</c:v>
                </c:pt>
                <c:pt idx="63">
                  <c:v>17</c:v>
                </c:pt>
                <c:pt idx="64">
                  <c:v>16</c:v>
                </c:pt>
                <c:pt idx="65">
                  <c:v>15</c:v>
                </c:pt>
                <c:pt idx="66">
                  <c:v>14</c:v>
                </c:pt>
                <c:pt idx="67">
                  <c:v>13</c:v>
                </c:pt>
                <c:pt idx="68">
                  <c:v>12</c:v>
                </c:pt>
                <c:pt idx="69">
                  <c:v>11</c:v>
                </c:pt>
                <c:pt idx="70">
                  <c:v>10</c:v>
                </c:pt>
                <c:pt idx="71">
                  <c:v>9</c:v>
                </c:pt>
                <c:pt idx="72">
                  <c:v>8</c:v>
                </c:pt>
                <c:pt idx="73">
                  <c:v>7</c:v>
                </c:pt>
                <c:pt idx="74">
                  <c:v>6</c:v>
                </c:pt>
                <c:pt idx="75">
                  <c:v>5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0</c:v>
                </c:pt>
                <c:pt idx="81">
                  <c:v>-1</c:v>
                </c:pt>
                <c:pt idx="82">
                  <c:v>-2</c:v>
                </c:pt>
                <c:pt idx="83">
                  <c:v>-3</c:v>
                </c:pt>
                <c:pt idx="84">
                  <c:v>-4</c:v>
                </c:pt>
                <c:pt idx="85">
                  <c:v>-5</c:v>
                </c:pt>
                <c:pt idx="86">
                  <c:v>-6</c:v>
                </c:pt>
                <c:pt idx="87">
                  <c:v>-7</c:v>
                </c:pt>
                <c:pt idx="88">
                  <c:v>-8</c:v>
                </c:pt>
                <c:pt idx="89">
                  <c:v>-9</c:v>
                </c:pt>
                <c:pt idx="90">
                  <c:v>-10</c:v>
                </c:pt>
                <c:pt idx="91">
                  <c:v>-11</c:v>
                </c:pt>
                <c:pt idx="92">
                  <c:v>-12</c:v>
                </c:pt>
                <c:pt idx="93">
                  <c:v>-13</c:v>
                </c:pt>
                <c:pt idx="94">
                  <c:v>-14</c:v>
                </c:pt>
                <c:pt idx="95">
                  <c:v>-15</c:v>
                </c:pt>
                <c:pt idx="96">
                  <c:v>-16</c:v>
                </c:pt>
                <c:pt idx="97">
                  <c:v>-17</c:v>
                </c:pt>
                <c:pt idx="98">
                  <c:v>-18</c:v>
                </c:pt>
                <c:pt idx="99">
                  <c:v>-19</c:v>
                </c:pt>
                <c:pt idx="100">
                  <c:v>-20</c:v>
                </c:pt>
                <c:pt idx="101">
                  <c:v>-21</c:v>
                </c:pt>
                <c:pt idx="102">
                  <c:v>-22</c:v>
                </c:pt>
                <c:pt idx="103">
                  <c:v>-23</c:v>
                </c:pt>
                <c:pt idx="104">
                  <c:v>-24</c:v>
                </c:pt>
                <c:pt idx="105">
                  <c:v>-25</c:v>
                </c:pt>
                <c:pt idx="106">
                  <c:v>-26</c:v>
                </c:pt>
                <c:pt idx="107">
                  <c:v>-27</c:v>
                </c:pt>
                <c:pt idx="108">
                  <c:v>-28</c:v>
                </c:pt>
                <c:pt idx="109">
                  <c:v>-29</c:v>
                </c:pt>
                <c:pt idx="110">
                  <c:v>-30</c:v>
                </c:pt>
                <c:pt idx="111">
                  <c:v>-31</c:v>
                </c:pt>
                <c:pt idx="112">
                  <c:v>-32</c:v>
                </c:pt>
                <c:pt idx="113">
                  <c:v>-33</c:v>
                </c:pt>
                <c:pt idx="114">
                  <c:v>-34</c:v>
                </c:pt>
                <c:pt idx="115">
                  <c:v>-35</c:v>
                </c:pt>
                <c:pt idx="116">
                  <c:v>-36</c:v>
                </c:pt>
                <c:pt idx="117">
                  <c:v>-37</c:v>
                </c:pt>
                <c:pt idx="118">
                  <c:v>-38</c:v>
                </c:pt>
                <c:pt idx="119">
                  <c:v>-39</c:v>
                </c:pt>
                <c:pt idx="120">
                  <c:v>-40</c:v>
                </c:pt>
                <c:pt idx="121">
                  <c:v>-41</c:v>
                </c:pt>
                <c:pt idx="122">
                  <c:v>-42</c:v>
                </c:pt>
                <c:pt idx="123">
                  <c:v>-43</c:v>
                </c:pt>
                <c:pt idx="124">
                  <c:v>-44</c:v>
                </c:pt>
                <c:pt idx="125">
                  <c:v>-45</c:v>
                </c:pt>
                <c:pt idx="126">
                  <c:v>-46</c:v>
                </c:pt>
                <c:pt idx="127">
                  <c:v>-47</c:v>
                </c:pt>
                <c:pt idx="128">
                  <c:v>-48</c:v>
                </c:pt>
                <c:pt idx="129">
                  <c:v>-49</c:v>
                </c:pt>
                <c:pt idx="130">
                  <c:v>-50</c:v>
                </c:pt>
                <c:pt idx="131">
                  <c:v>-51</c:v>
                </c:pt>
                <c:pt idx="132">
                  <c:v>-52</c:v>
                </c:pt>
                <c:pt idx="133">
                  <c:v>-53</c:v>
                </c:pt>
                <c:pt idx="134">
                  <c:v>-54</c:v>
                </c:pt>
                <c:pt idx="135">
                  <c:v>-55</c:v>
                </c:pt>
                <c:pt idx="136">
                  <c:v>-56</c:v>
                </c:pt>
                <c:pt idx="137">
                  <c:v>-57</c:v>
                </c:pt>
                <c:pt idx="138">
                  <c:v>-58</c:v>
                </c:pt>
                <c:pt idx="139">
                  <c:v>-59</c:v>
                </c:pt>
                <c:pt idx="140">
                  <c:v>-60</c:v>
                </c:pt>
                <c:pt idx="141">
                  <c:v>-61</c:v>
                </c:pt>
                <c:pt idx="142">
                  <c:v>-62</c:v>
                </c:pt>
                <c:pt idx="143">
                  <c:v>-63</c:v>
                </c:pt>
                <c:pt idx="144">
                  <c:v>-64</c:v>
                </c:pt>
                <c:pt idx="145">
                  <c:v>-65</c:v>
                </c:pt>
                <c:pt idx="146">
                  <c:v>-66</c:v>
                </c:pt>
                <c:pt idx="147">
                  <c:v>-67</c:v>
                </c:pt>
                <c:pt idx="148">
                  <c:v>-68</c:v>
                </c:pt>
                <c:pt idx="149">
                  <c:v>-69</c:v>
                </c:pt>
                <c:pt idx="150">
                  <c:v>-70</c:v>
                </c:pt>
                <c:pt idx="151">
                  <c:v>-71</c:v>
                </c:pt>
                <c:pt idx="152">
                  <c:v>-72</c:v>
                </c:pt>
                <c:pt idx="153">
                  <c:v>-73</c:v>
                </c:pt>
                <c:pt idx="154">
                  <c:v>-74</c:v>
                </c:pt>
                <c:pt idx="155">
                  <c:v>-75</c:v>
                </c:pt>
                <c:pt idx="156">
                  <c:v>-76</c:v>
                </c:pt>
                <c:pt idx="157">
                  <c:v>-77</c:v>
                </c:pt>
                <c:pt idx="158">
                  <c:v>-78</c:v>
                </c:pt>
                <c:pt idx="159">
                  <c:v>-79</c:v>
                </c:pt>
                <c:pt idx="160">
                  <c:v>-80</c:v>
                </c:pt>
                <c:pt idx="161">
                  <c:v>-81</c:v>
                </c:pt>
                <c:pt idx="162">
                  <c:v>-82</c:v>
                </c:pt>
                <c:pt idx="163">
                  <c:v>-83</c:v>
                </c:pt>
                <c:pt idx="164">
                  <c:v>-84</c:v>
                </c:pt>
                <c:pt idx="165">
                  <c:v>-85</c:v>
                </c:pt>
                <c:pt idx="166">
                  <c:v>-86</c:v>
                </c:pt>
                <c:pt idx="167">
                  <c:v>-87</c:v>
                </c:pt>
                <c:pt idx="168">
                  <c:v>-88</c:v>
                </c:pt>
                <c:pt idx="169">
                  <c:v>-89</c:v>
                </c:pt>
                <c:pt idx="170">
                  <c:v>-90</c:v>
                </c:pt>
                <c:pt idx="171">
                  <c:v>-91</c:v>
                </c:pt>
                <c:pt idx="172">
                  <c:v>-92</c:v>
                </c:pt>
                <c:pt idx="173">
                  <c:v>-93</c:v>
                </c:pt>
                <c:pt idx="174">
                  <c:v>-94</c:v>
                </c:pt>
                <c:pt idx="175">
                  <c:v>-95</c:v>
                </c:pt>
                <c:pt idx="176">
                  <c:v>-96</c:v>
                </c:pt>
                <c:pt idx="177">
                  <c:v>-97</c:v>
                </c:pt>
                <c:pt idx="178">
                  <c:v>-98</c:v>
                </c:pt>
                <c:pt idx="179">
                  <c:v>-99</c:v>
                </c:pt>
                <c:pt idx="180">
                  <c:v>-100</c:v>
                </c:pt>
                <c:pt idx="181">
                  <c:v>-101</c:v>
                </c:pt>
                <c:pt idx="182">
                  <c:v>-102</c:v>
                </c:pt>
                <c:pt idx="183">
                  <c:v>-103</c:v>
                </c:pt>
                <c:pt idx="184">
                  <c:v>-104</c:v>
                </c:pt>
                <c:pt idx="185">
                  <c:v>-105</c:v>
                </c:pt>
                <c:pt idx="186">
                  <c:v>-106</c:v>
                </c:pt>
                <c:pt idx="187">
                  <c:v>-107</c:v>
                </c:pt>
                <c:pt idx="188">
                  <c:v>-108</c:v>
                </c:pt>
                <c:pt idx="189">
                  <c:v>-109</c:v>
                </c:pt>
                <c:pt idx="190">
                  <c:v>-110</c:v>
                </c:pt>
                <c:pt idx="191">
                  <c:v>-111</c:v>
                </c:pt>
                <c:pt idx="192">
                  <c:v>-112</c:v>
                </c:pt>
                <c:pt idx="193">
                  <c:v>-113</c:v>
                </c:pt>
                <c:pt idx="194">
                  <c:v>-114</c:v>
                </c:pt>
                <c:pt idx="195">
                  <c:v>-115</c:v>
                </c:pt>
                <c:pt idx="196">
                  <c:v>-116</c:v>
                </c:pt>
                <c:pt idx="197">
                  <c:v>-117</c:v>
                </c:pt>
                <c:pt idx="198">
                  <c:v>-118</c:v>
                </c:pt>
                <c:pt idx="199">
                  <c:v>-119</c:v>
                </c:pt>
                <c:pt idx="200">
                  <c:v>-120</c:v>
                </c:pt>
                <c:pt idx="201">
                  <c:v>-121</c:v>
                </c:pt>
                <c:pt idx="202">
                  <c:v>-122</c:v>
                </c:pt>
                <c:pt idx="203">
                  <c:v>-123</c:v>
                </c:pt>
                <c:pt idx="204">
                  <c:v>-124</c:v>
                </c:pt>
                <c:pt idx="205">
                  <c:v>-125</c:v>
                </c:pt>
                <c:pt idx="206">
                  <c:v>-126</c:v>
                </c:pt>
                <c:pt idx="207">
                  <c:v>-127</c:v>
                </c:pt>
                <c:pt idx="208">
                  <c:v>-128</c:v>
                </c:pt>
                <c:pt idx="209">
                  <c:v>-129</c:v>
                </c:pt>
                <c:pt idx="210">
                  <c:v>-130</c:v>
                </c:pt>
                <c:pt idx="211">
                  <c:v>-131</c:v>
                </c:pt>
                <c:pt idx="212">
                  <c:v>-132</c:v>
                </c:pt>
                <c:pt idx="213">
                  <c:v>-133</c:v>
                </c:pt>
                <c:pt idx="214">
                  <c:v>-134</c:v>
                </c:pt>
                <c:pt idx="215">
                  <c:v>-135</c:v>
                </c:pt>
                <c:pt idx="216">
                  <c:v>-136</c:v>
                </c:pt>
                <c:pt idx="217">
                  <c:v>-137</c:v>
                </c:pt>
                <c:pt idx="218">
                  <c:v>-138</c:v>
                </c:pt>
                <c:pt idx="219">
                  <c:v>-139</c:v>
                </c:pt>
                <c:pt idx="220">
                  <c:v>-140</c:v>
                </c:pt>
                <c:pt idx="221">
                  <c:v>-141</c:v>
                </c:pt>
                <c:pt idx="222">
                  <c:v>-142</c:v>
                </c:pt>
                <c:pt idx="223">
                  <c:v>-143</c:v>
                </c:pt>
                <c:pt idx="224">
                  <c:v>-144</c:v>
                </c:pt>
                <c:pt idx="225">
                  <c:v>-145</c:v>
                </c:pt>
                <c:pt idx="226">
                  <c:v>-146</c:v>
                </c:pt>
                <c:pt idx="227">
                  <c:v>-147</c:v>
                </c:pt>
                <c:pt idx="228">
                  <c:v>-148</c:v>
                </c:pt>
                <c:pt idx="229">
                  <c:v>-149</c:v>
                </c:pt>
                <c:pt idx="230">
                  <c:v>-150</c:v>
                </c:pt>
                <c:pt idx="231">
                  <c:v>-151</c:v>
                </c:pt>
                <c:pt idx="232">
                  <c:v>-152</c:v>
                </c:pt>
                <c:pt idx="233">
                  <c:v>-153</c:v>
                </c:pt>
                <c:pt idx="234">
                  <c:v>-154</c:v>
                </c:pt>
                <c:pt idx="235">
                  <c:v>-155</c:v>
                </c:pt>
                <c:pt idx="236">
                  <c:v>-156</c:v>
                </c:pt>
                <c:pt idx="237">
                  <c:v>-157</c:v>
                </c:pt>
                <c:pt idx="238">
                  <c:v>-158</c:v>
                </c:pt>
                <c:pt idx="239">
                  <c:v>-159</c:v>
                </c:pt>
                <c:pt idx="240">
                  <c:v>-160</c:v>
                </c:pt>
                <c:pt idx="241">
                  <c:v>-161</c:v>
                </c:pt>
                <c:pt idx="242">
                  <c:v>-162</c:v>
                </c:pt>
                <c:pt idx="243">
                  <c:v>-163</c:v>
                </c:pt>
                <c:pt idx="244">
                  <c:v>-164</c:v>
                </c:pt>
                <c:pt idx="245">
                  <c:v>-165</c:v>
                </c:pt>
                <c:pt idx="246">
                  <c:v>-166</c:v>
                </c:pt>
                <c:pt idx="247">
                  <c:v>-167</c:v>
                </c:pt>
                <c:pt idx="248">
                  <c:v>-168</c:v>
                </c:pt>
                <c:pt idx="249">
                  <c:v>-169</c:v>
                </c:pt>
                <c:pt idx="250">
                  <c:v>-170</c:v>
                </c:pt>
                <c:pt idx="251">
                  <c:v>-171</c:v>
                </c:pt>
                <c:pt idx="252">
                  <c:v>-172</c:v>
                </c:pt>
                <c:pt idx="253">
                  <c:v>-173</c:v>
                </c:pt>
                <c:pt idx="254">
                  <c:v>-174</c:v>
                </c:pt>
                <c:pt idx="255">
                  <c:v>-175</c:v>
                </c:pt>
                <c:pt idx="256">
                  <c:v>-176</c:v>
                </c:pt>
                <c:pt idx="257">
                  <c:v>-177</c:v>
                </c:pt>
                <c:pt idx="258">
                  <c:v>-178</c:v>
                </c:pt>
                <c:pt idx="259">
                  <c:v>-179</c:v>
                </c:pt>
                <c:pt idx="260">
                  <c:v>-180</c:v>
                </c:pt>
                <c:pt idx="261">
                  <c:v>-181</c:v>
                </c:pt>
                <c:pt idx="262">
                  <c:v>-182</c:v>
                </c:pt>
                <c:pt idx="263">
                  <c:v>-183</c:v>
                </c:pt>
                <c:pt idx="264">
                  <c:v>-184</c:v>
                </c:pt>
                <c:pt idx="265">
                  <c:v>-185</c:v>
                </c:pt>
                <c:pt idx="266">
                  <c:v>-186</c:v>
                </c:pt>
                <c:pt idx="267">
                  <c:v>-187</c:v>
                </c:pt>
                <c:pt idx="268">
                  <c:v>-188</c:v>
                </c:pt>
                <c:pt idx="269">
                  <c:v>-189</c:v>
                </c:pt>
                <c:pt idx="270">
                  <c:v>-190</c:v>
                </c:pt>
                <c:pt idx="271">
                  <c:v>-191</c:v>
                </c:pt>
                <c:pt idx="272">
                  <c:v>-192</c:v>
                </c:pt>
                <c:pt idx="273">
                  <c:v>-193</c:v>
                </c:pt>
                <c:pt idx="274">
                  <c:v>-194</c:v>
                </c:pt>
                <c:pt idx="275">
                  <c:v>-195</c:v>
                </c:pt>
                <c:pt idx="276">
                  <c:v>-196</c:v>
                </c:pt>
                <c:pt idx="277">
                  <c:v>-197</c:v>
                </c:pt>
                <c:pt idx="278">
                  <c:v>-198</c:v>
                </c:pt>
                <c:pt idx="279">
                  <c:v>-199</c:v>
                </c:pt>
                <c:pt idx="280">
                  <c:v>-200</c:v>
                </c:pt>
                <c:pt idx="281">
                  <c:v>-201</c:v>
                </c:pt>
                <c:pt idx="282">
                  <c:v>-202</c:v>
                </c:pt>
                <c:pt idx="283">
                  <c:v>-203</c:v>
                </c:pt>
                <c:pt idx="284">
                  <c:v>-204</c:v>
                </c:pt>
                <c:pt idx="285">
                  <c:v>-205</c:v>
                </c:pt>
                <c:pt idx="286">
                  <c:v>-206</c:v>
                </c:pt>
                <c:pt idx="287">
                  <c:v>-207</c:v>
                </c:pt>
                <c:pt idx="288">
                  <c:v>-208</c:v>
                </c:pt>
                <c:pt idx="289">
                  <c:v>-209</c:v>
                </c:pt>
                <c:pt idx="290">
                  <c:v>-210</c:v>
                </c:pt>
                <c:pt idx="291">
                  <c:v>-211</c:v>
                </c:pt>
                <c:pt idx="292">
                  <c:v>-212</c:v>
                </c:pt>
                <c:pt idx="293">
                  <c:v>-213</c:v>
                </c:pt>
                <c:pt idx="294">
                  <c:v>-214</c:v>
                </c:pt>
                <c:pt idx="295">
                  <c:v>-215</c:v>
                </c:pt>
                <c:pt idx="296">
                  <c:v>-216</c:v>
                </c:pt>
                <c:pt idx="297">
                  <c:v>-217</c:v>
                </c:pt>
                <c:pt idx="298">
                  <c:v>-218</c:v>
                </c:pt>
                <c:pt idx="299">
                  <c:v>-219</c:v>
                </c:pt>
                <c:pt idx="300">
                  <c:v>-220</c:v>
                </c:pt>
                <c:pt idx="301">
                  <c:v>-221</c:v>
                </c:pt>
                <c:pt idx="302">
                  <c:v>-222</c:v>
                </c:pt>
                <c:pt idx="303">
                  <c:v>-223</c:v>
                </c:pt>
                <c:pt idx="304">
                  <c:v>-224</c:v>
                </c:pt>
                <c:pt idx="305">
                  <c:v>-225</c:v>
                </c:pt>
                <c:pt idx="306">
                  <c:v>-226</c:v>
                </c:pt>
                <c:pt idx="307">
                  <c:v>-227</c:v>
                </c:pt>
                <c:pt idx="308">
                  <c:v>-228</c:v>
                </c:pt>
                <c:pt idx="309">
                  <c:v>-229</c:v>
                </c:pt>
                <c:pt idx="310">
                  <c:v>-230</c:v>
                </c:pt>
                <c:pt idx="311">
                  <c:v>-231</c:v>
                </c:pt>
                <c:pt idx="312">
                  <c:v>-232</c:v>
                </c:pt>
                <c:pt idx="313">
                  <c:v>-233</c:v>
                </c:pt>
                <c:pt idx="314">
                  <c:v>-234</c:v>
                </c:pt>
                <c:pt idx="315">
                  <c:v>-235</c:v>
                </c:pt>
                <c:pt idx="316">
                  <c:v>-236</c:v>
                </c:pt>
                <c:pt idx="317">
                  <c:v>-237</c:v>
                </c:pt>
                <c:pt idx="318">
                  <c:v>-238</c:v>
                </c:pt>
                <c:pt idx="319">
                  <c:v>-239</c:v>
                </c:pt>
                <c:pt idx="320">
                  <c:v>-240</c:v>
                </c:pt>
                <c:pt idx="321">
                  <c:v>-241</c:v>
                </c:pt>
                <c:pt idx="322">
                  <c:v>-242</c:v>
                </c:pt>
                <c:pt idx="323">
                  <c:v>-243</c:v>
                </c:pt>
                <c:pt idx="324">
                  <c:v>-244</c:v>
                </c:pt>
                <c:pt idx="325">
                  <c:v>-245</c:v>
                </c:pt>
              </c:numCache>
            </c:numRef>
          </c:xVal>
          <c:yVal>
            <c:numRef>
              <c:f>'θ ϵ (90,180)'!$Q$11:$Q$336</c:f>
              <c:numCache>
                <c:formatCode>General</c:formatCode>
                <c:ptCount val="326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65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  <c:pt idx="21">
                  <c:v>65</c:v>
                </c:pt>
                <c:pt idx="22">
                  <c:v>65</c:v>
                </c:pt>
                <c:pt idx="23">
                  <c:v>65</c:v>
                </c:pt>
                <c:pt idx="24">
                  <c:v>65</c:v>
                </c:pt>
                <c:pt idx="25">
                  <c:v>65</c:v>
                </c:pt>
                <c:pt idx="26">
                  <c:v>65</c:v>
                </c:pt>
                <c:pt idx="27">
                  <c:v>65</c:v>
                </c:pt>
                <c:pt idx="28">
                  <c:v>65</c:v>
                </c:pt>
                <c:pt idx="29">
                  <c:v>65</c:v>
                </c:pt>
                <c:pt idx="30">
                  <c:v>65</c:v>
                </c:pt>
                <c:pt idx="31">
                  <c:v>65</c:v>
                </c:pt>
                <c:pt idx="32">
                  <c:v>65</c:v>
                </c:pt>
                <c:pt idx="33">
                  <c:v>65</c:v>
                </c:pt>
                <c:pt idx="34">
                  <c:v>65</c:v>
                </c:pt>
                <c:pt idx="35">
                  <c:v>65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65</c:v>
                </c:pt>
                <c:pt idx="117">
                  <c:v>65</c:v>
                </c:pt>
                <c:pt idx="118">
                  <c:v>65</c:v>
                </c:pt>
                <c:pt idx="119">
                  <c:v>65</c:v>
                </c:pt>
                <c:pt idx="120">
                  <c:v>65</c:v>
                </c:pt>
                <c:pt idx="121">
                  <c:v>65</c:v>
                </c:pt>
                <c:pt idx="122">
                  <c:v>65</c:v>
                </c:pt>
                <c:pt idx="123">
                  <c:v>65</c:v>
                </c:pt>
                <c:pt idx="124">
                  <c:v>65</c:v>
                </c:pt>
                <c:pt idx="125">
                  <c:v>65</c:v>
                </c:pt>
                <c:pt idx="126">
                  <c:v>65</c:v>
                </c:pt>
                <c:pt idx="127">
                  <c:v>65</c:v>
                </c:pt>
                <c:pt idx="128">
                  <c:v>65</c:v>
                </c:pt>
                <c:pt idx="129">
                  <c:v>65</c:v>
                </c:pt>
                <c:pt idx="130">
                  <c:v>65</c:v>
                </c:pt>
                <c:pt idx="131">
                  <c:v>65</c:v>
                </c:pt>
                <c:pt idx="132">
                  <c:v>65</c:v>
                </c:pt>
                <c:pt idx="133">
                  <c:v>65</c:v>
                </c:pt>
                <c:pt idx="134">
                  <c:v>65</c:v>
                </c:pt>
                <c:pt idx="135">
                  <c:v>65</c:v>
                </c:pt>
                <c:pt idx="136">
                  <c:v>65</c:v>
                </c:pt>
                <c:pt idx="137">
                  <c:v>65</c:v>
                </c:pt>
                <c:pt idx="138">
                  <c:v>65</c:v>
                </c:pt>
                <c:pt idx="139">
                  <c:v>65</c:v>
                </c:pt>
                <c:pt idx="140">
                  <c:v>65</c:v>
                </c:pt>
                <c:pt idx="141">
                  <c:v>65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65</c:v>
                </c:pt>
                <c:pt idx="147">
                  <c:v>65</c:v>
                </c:pt>
                <c:pt idx="148">
                  <c:v>65</c:v>
                </c:pt>
                <c:pt idx="149">
                  <c:v>65</c:v>
                </c:pt>
                <c:pt idx="150">
                  <c:v>65</c:v>
                </c:pt>
                <c:pt idx="151">
                  <c:v>65</c:v>
                </c:pt>
                <c:pt idx="152">
                  <c:v>65</c:v>
                </c:pt>
                <c:pt idx="153">
                  <c:v>65</c:v>
                </c:pt>
                <c:pt idx="154">
                  <c:v>65</c:v>
                </c:pt>
                <c:pt idx="155">
                  <c:v>65</c:v>
                </c:pt>
                <c:pt idx="156">
                  <c:v>65</c:v>
                </c:pt>
                <c:pt idx="157">
                  <c:v>65</c:v>
                </c:pt>
                <c:pt idx="158">
                  <c:v>65</c:v>
                </c:pt>
                <c:pt idx="159">
                  <c:v>65</c:v>
                </c:pt>
                <c:pt idx="160">
                  <c:v>65</c:v>
                </c:pt>
                <c:pt idx="161">
                  <c:v>65</c:v>
                </c:pt>
                <c:pt idx="162">
                  <c:v>65</c:v>
                </c:pt>
                <c:pt idx="163">
                  <c:v>65</c:v>
                </c:pt>
                <c:pt idx="164">
                  <c:v>65</c:v>
                </c:pt>
                <c:pt idx="165">
                  <c:v>65</c:v>
                </c:pt>
                <c:pt idx="166">
                  <c:v>65</c:v>
                </c:pt>
                <c:pt idx="167">
                  <c:v>65</c:v>
                </c:pt>
                <c:pt idx="168">
                  <c:v>65</c:v>
                </c:pt>
                <c:pt idx="169">
                  <c:v>65</c:v>
                </c:pt>
                <c:pt idx="170">
                  <c:v>65</c:v>
                </c:pt>
                <c:pt idx="171">
                  <c:v>65</c:v>
                </c:pt>
                <c:pt idx="172">
                  <c:v>65</c:v>
                </c:pt>
                <c:pt idx="173">
                  <c:v>65</c:v>
                </c:pt>
                <c:pt idx="174">
                  <c:v>65</c:v>
                </c:pt>
                <c:pt idx="175">
                  <c:v>65</c:v>
                </c:pt>
                <c:pt idx="176">
                  <c:v>65</c:v>
                </c:pt>
                <c:pt idx="177">
                  <c:v>65</c:v>
                </c:pt>
                <c:pt idx="178">
                  <c:v>65</c:v>
                </c:pt>
                <c:pt idx="179">
                  <c:v>65</c:v>
                </c:pt>
                <c:pt idx="180">
                  <c:v>65</c:v>
                </c:pt>
                <c:pt idx="181">
                  <c:v>65</c:v>
                </c:pt>
                <c:pt idx="182">
                  <c:v>65</c:v>
                </c:pt>
                <c:pt idx="183">
                  <c:v>65</c:v>
                </c:pt>
                <c:pt idx="184">
                  <c:v>65</c:v>
                </c:pt>
                <c:pt idx="185">
                  <c:v>65</c:v>
                </c:pt>
                <c:pt idx="186">
                  <c:v>65</c:v>
                </c:pt>
                <c:pt idx="187">
                  <c:v>65</c:v>
                </c:pt>
                <c:pt idx="188">
                  <c:v>65</c:v>
                </c:pt>
                <c:pt idx="189">
                  <c:v>65</c:v>
                </c:pt>
                <c:pt idx="190">
                  <c:v>65</c:v>
                </c:pt>
                <c:pt idx="191">
                  <c:v>65</c:v>
                </c:pt>
                <c:pt idx="192">
                  <c:v>65</c:v>
                </c:pt>
                <c:pt idx="193">
                  <c:v>65</c:v>
                </c:pt>
                <c:pt idx="194">
                  <c:v>65</c:v>
                </c:pt>
                <c:pt idx="195">
                  <c:v>65</c:v>
                </c:pt>
                <c:pt idx="196">
                  <c:v>65</c:v>
                </c:pt>
                <c:pt idx="197">
                  <c:v>65</c:v>
                </c:pt>
                <c:pt idx="198">
                  <c:v>65</c:v>
                </c:pt>
                <c:pt idx="199">
                  <c:v>65</c:v>
                </c:pt>
                <c:pt idx="200">
                  <c:v>65</c:v>
                </c:pt>
                <c:pt idx="201">
                  <c:v>65</c:v>
                </c:pt>
                <c:pt idx="202">
                  <c:v>65</c:v>
                </c:pt>
                <c:pt idx="203">
                  <c:v>65</c:v>
                </c:pt>
                <c:pt idx="204">
                  <c:v>65</c:v>
                </c:pt>
                <c:pt idx="205">
                  <c:v>65</c:v>
                </c:pt>
                <c:pt idx="206">
                  <c:v>65</c:v>
                </c:pt>
                <c:pt idx="207">
                  <c:v>65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65</c:v>
                </c:pt>
                <c:pt idx="212">
                  <c:v>65</c:v>
                </c:pt>
                <c:pt idx="213">
                  <c:v>65</c:v>
                </c:pt>
                <c:pt idx="214">
                  <c:v>65</c:v>
                </c:pt>
                <c:pt idx="215">
                  <c:v>65</c:v>
                </c:pt>
                <c:pt idx="216">
                  <c:v>65</c:v>
                </c:pt>
                <c:pt idx="217">
                  <c:v>65</c:v>
                </c:pt>
                <c:pt idx="218">
                  <c:v>65</c:v>
                </c:pt>
                <c:pt idx="219">
                  <c:v>65</c:v>
                </c:pt>
                <c:pt idx="220">
                  <c:v>65</c:v>
                </c:pt>
                <c:pt idx="221">
                  <c:v>65</c:v>
                </c:pt>
                <c:pt idx="222">
                  <c:v>65</c:v>
                </c:pt>
                <c:pt idx="223">
                  <c:v>65</c:v>
                </c:pt>
                <c:pt idx="224">
                  <c:v>65</c:v>
                </c:pt>
                <c:pt idx="225">
                  <c:v>65</c:v>
                </c:pt>
                <c:pt idx="226">
                  <c:v>65</c:v>
                </c:pt>
                <c:pt idx="227">
                  <c:v>65</c:v>
                </c:pt>
                <c:pt idx="228">
                  <c:v>65</c:v>
                </c:pt>
                <c:pt idx="229">
                  <c:v>65</c:v>
                </c:pt>
                <c:pt idx="230">
                  <c:v>65</c:v>
                </c:pt>
                <c:pt idx="231">
                  <c:v>65</c:v>
                </c:pt>
                <c:pt idx="232">
                  <c:v>65</c:v>
                </c:pt>
                <c:pt idx="233">
                  <c:v>65</c:v>
                </c:pt>
                <c:pt idx="234">
                  <c:v>65</c:v>
                </c:pt>
                <c:pt idx="235">
                  <c:v>65</c:v>
                </c:pt>
                <c:pt idx="236">
                  <c:v>65</c:v>
                </c:pt>
                <c:pt idx="237">
                  <c:v>65</c:v>
                </c:pt>
                <c:pt idx="238">
                  <c:v>65</c:v>
                </c:pt>
                <c:pt idx="239">
                  <c:v>65</c:v>
                </c:pt>
                <c:pt idx="240">
                  <c:v>65</c:v>
                </c:pt>
                <c:pt idx="241">
                  <c:v>65</c:v>
                </c:pt>
                <c:pt idx="242">
                  <c:v>65</c:v>
                </c:pt>
                <c:pt idx="243">
                  <c:v>65</c:v>
                </c:pt>
                <c:pt idx="244">
                  <c:v>65</c:v>
                </c:pt>
                <c:pt idx="245">
                  <c:v>65</c:v>
                </c:pt>
                <c:pt idx="246">
                  <c:v>65</c:v>
                </c:pt>
                <c:pt idx="247">
                  <c:v>65</c:v>
                </c:pt>
                <c:pt idx="248">
                  <c:v>65</c:v>
                </c:pt>
                <c:pt idx="249">
                  <c:v>65</c:v>
                </c:pt>
                <c:pt idx="250">
                  <c:v>65</c:v>
                </c:pt>
                <c:pt idx="251">
                  <c:v>65</c:v>
                </c:pt>
                <c:pt idx="252">
                  <c:v>65</c:v>
                </c:pt>
                <c:pt idx="253">
                  <c:v>65</c:v>
                </c:pt>
                <c:pt idx="254">
                  <c:v>65</c:v>
                </c:pt>
                <c:pt idx="255">
                  <c:v>65</c:v>
                </c:pt>
                <c:pt idx="256">
                  <c:v>65</c:v>
                </c:pt>
                <c:pt idx="257">
                  <c:v>65</c:v>
                </c:pt>
                <c:pt idx="258">
                  <c:v>65</c:v>
                </c:pt>
                <c:pt idx="259">
                  <c:v>65</c:v>
                </c:pt>
                <c:pt idx="260">
                  <c:v>65</c:v>
                </c:pt>
                <c:pt idx="261">
                  <c:v>65</c:v>
                </c:pt>
                <c:pt idx="262">
                  <c:v>65</c:v>
                </c:pt>
                <c:pt idx="263">
                  <c:v>65</c:v>
                </c:pt>
                <c:pt idx="264">
                  <c:v>65</c:v>
                </c:pt>
                <c:pt idx="265">
                  <c:v>65</c:v>
                </c:pt>
                <c:pt idx="266">
                  <c:v>65</c:v>
                </c:pt>
                <c:pt idx="267">
                  <c:v>65</c:v>
                </c:pt>
                <c:pt idx="268">
                  <c:v>65</c:v>
                </c:pt>
                <c:pt idx="269">
                  <c:v>65</c:v>
                </c:pt>
                <c:pt idx="270">
                  <c:v>65</c:v>
                </c:pt>
                <c:pt idx="271">
                  <c:v>65</c:v>
                </c:pt>
                <c:pt idx="272">
                  <c:v>65</c:v>
                </c:pt>
                <c:pt idx="273">
                  <c:v>65</c:v>
                </c:pt>
                <c:pt idx="274">
                  <c:v>65</c:v>
                </c:pt>
                <c:pt idx="275">
                  <c:v>65</c:v>
                </c:pt>
                <c:pt idx="276">
                  <c:v>65</c:v>
                </c:pt>
                <c:pt idx="277">
                  <c:v>65</c:v>
                </c:pt>
                <c:pt idx="278">
                  <c:v>65</c:v>
                </c:pt>
                <c:pt idx="279">
                  <c:v>65</c:v>
                </c:pt>
                <c:pt idx="280">
                  <c:v>65</c:v>
                </c:pt>
                <c:pt idx="281">
                  <c:v>65</c:v>
                </c:pt>
                <c:pt idx="282">
                  <c:v>65</c:v>
                </c:pt>
                <c:pt idx="283">
                  <c:v>65</c:v>
                </c:pt>
                <c:pt idx="284">
                  <c:v>65</c:v>
                </c:pt>
                <c:pt idx="285">
                  <c:v>65</c:v>
                </c:pt>
                <c:pt idx="286">
                  <c:v>65</c:v>
                </c:pt>
                <c:pt idx="287">
                  <c:v>65</c:v>
                </c:pt>
                <c:pt idx="288">
                  <c:v>65</c:v>
                </c:pt>
                <c:pt idx="289">
                  <c:v>65</c:v>
                </c:pt>
                <c:pt idx="290">
                  <c:v>65</c:v>
                </c:pt>
                <c:pt idx="291">
                  <c:v>65</c:v>
                </c:pt>
                <c:pt idx="292">
                  <c:v>65</c:v>
                </c:pt>
                <c:pt idx="293">
                  <c:v>65</c:v>
                </c:pt>
                <c:pt idx="294">
                  <c:v>65</c:v>
                </c:pt>
                <c:pt idx="295">
                  <c:v>65</c:v>
                </c:pt>
                <c:pt idx="296">
                  <c:v>65</c:v>
                </c:pt>
                <c:pt idx="297">
                  <c:v>65</c:v>
                </c:pt>
                <c:pt idx="298">
                  <c:v>65</c:v>
                </c:pt>
                <c:pt idx="299">
                  <c:v>65</c:v>
                </c:pt>
                <c:pt idx="300">
                  <c:v>65</c:v>
                </c:pt>
                <c:pt idx="301">
                  <c:v>65</c:v>
                </c:pt>
                <c:pt idx="302">
                  <c:v>65</c:v>
                </c:pt>
                <c:pt idx="303">
                  <c:v>65</c:v>
                </c:pt>
                <c:pt idx="304">
                  <c:v>65</c:v>
                </c:pt>
                <c:pt idx="305">
                  <c:v>65</c:v>
                </c:pt>
                <c:pt idx="306">
                  <c:v>65</c:v>
                </c:pt>
                <c:pt idx="307">
                  <c:v>65</c:v>
                </c:pt>
                <c:pt idx="308">
                  <c:v>65</c:v>
                </c:pt>
                <c:pt idx="309">
                  <c:v>65</c:v>
                </c:pt>
                <c:pt idx="310">
                  <c:v>65</c:v>
                </c:pt>
                <c:pt idx="311">
                  <c:v>65</c:v>
                </c:pt>
                <c:pt idx="312">
                  <c:v>65</c:v>
                </c:pt>
                <c:pt idx="313">
                  <c:v>65</c:v>
                </c:pt>
                <c:pt idx="314">
                  <c:v>65</c:v>
                </c:pt>
                <c:pt idx="315">
                  <c:v>65</c:v>
                </c:pt>
                <c:pt idx="316">
                  <c:v>65</c:v>
                </c:pt>
                <c:pt idx="317">
                  <c:v>65</c:v>
                </c:pt>
                <c:pt idx="318">
                  <c:v>65</c:v>
                </c:pt>
                <c:pt idx="319">
                  <c:v>65</c:v>
                </c:pt>
                <c:pt idx="320">
                  <c:v>65</c:v>
                </c:pt>
                <c:pt idx="321">
                  <c:v>65</c:v>
                </c:pt>
                <c:pt idx="322">
                  <c:v>65</c:v>
                </c:pt>
                <c:pt idx="323">
                  <c:v>65</c:v>
                </c:pt>
                <c:pt idx="324">
                  <c:v>65</c:v>
                </c:pt>
                <c:pt idx="325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839-400B-B38F-06367C304E1D}"/>
            </c:ext>
          </c:extLst>
        </c:ser>
        <c:ser>
          <c:idx val="8"/>
          <c:order val="6"/>
          <c:tx>
            <c:v>Flow 1 orig.</c:v>
          </c:tx>
          <c:spPr>
            <a:ln w="31750">
              <a:solidFill>
                <a:srgbClr val="FF0000"/>
              </a:solidFill>
              <a:headEnd type="oval" w="lg" len="lg"/>
              <a:tailEnd type="stealth" w="lg" len="lg"/>
            </a:ln>
          </c:spPr>
          <c:marker>
            <c:symbol val="dash"/>
            <c:size val="2"/>
            <c:spPr>
              <a:ln>
                <a:solidFill>
                  <a:srgbClr val="FF0000">
                    <a:alpha val="0"/>
                  </a:srgbClr>
                </a:solidFill>
              </a:ln>
            </c:spPr>
          </c:marker>
          <c:xVal>
            <c:numRef>
              <c:f>'θ ϵ (90,180)'!$D$11:$D$171</c:f>
              <c:numCache>
                <c:formatCode>General</c:formatCode>
                <c:ptCount val="161"/>
                <c:pt idx="0">
                  <c:v>59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55</c:v>
                </c:pt>
                <c:pt idx="5">
                  <c:v>54</c:v>
                </c:pt>
                <c:pt idx="6">
                  <c:v>53</c:v>
                </c:pt>
                <c:pt idx="7">
                  <c:v>52</c:v>
                </c:pt>
                <c:pt idx="8">
                  <c:v>51</c:v>
                </c:pt>
                <c:pt idx="9">
                  <c:v>50</c:v>
                </c:pt>
                <c:pt idx="10">
                  <c:v>49</c:v>
                </c:pt>
                <c:pt idx="11">
                  <c:v>48</c:v>
                </c:pt>
                <c:pt idx="12">
                  <c:v>47</c:v>
                </c:pt>
                <c:pt idx="13">
                  <c:v>46</c:v>
                </c:pt>
                <c:pt idx="14">
                  <c:v>45</c:v>
                </c:pt>
                <c:pt idx="15">
                  <c:v>44</c:v>
                </c:pt>
                <c:pt idx="16">
                  <c:v>43</c:v>
                </c:pt>
                <c:pt idx="17">
                  <c:v>42</c:v>
                </c:pt>
                <c:pt idx="18">
                  <c:v>41</c:v>
                </c:pt>
                <c:pt idx="19">
                  <c:v>40</c:v>
                </c:pt>
                <c:pt idx="20">
                  <c:v>39</c:v>
                </c:pt>
                <c:pt idx="21">
                  <c:v>38</c:v>
                </c:pt>
                <c:pt idx="22">
                  <c:v>37</c:v>
                </c:pt>
                <c:pt idx="23">
                  <c:v>36</c:v>
                </c:pt>
                <c:pt idx="24">
                  <c:v>35</c:v>
                </c:pt>
                <c:pt idx="25">
                  <c:v>34</c:v>
                </c:pt>
                <c:pt idx="26">
                  <c:v>33</c:v>
                </c:pt>
                <c:pt idx="27">
                  <c:v>32</c:v>
                </c:pt>
                <c:pt idx="28">
                  <c:v>31</c:v>
                </c:pt>
                <c:pt idx="29">
                  <c:v>30</c:v>
                </c:pt>
                <c:pt idx="30">
                  <c:v>29</c:v>
                </c:pt>
                <c:pt idx="31">
                  <c:v>28</c:v>
                </c:pt>
                <c:pt idx="32">
                  <c:v>27</c:v>
                </c:pt>
                <c:pt idx="33">
                  <c:v>26</c:v>
                </c:pt>
                <c:pt idx="34">
                  <c:v>25</c:v>
                </c:pt>
                <c:pt idx="35">
                  <c:v>24</c:v>
                </c:pt>
                <c:pt idx="36">
                  <c:v>23</c:v>
                </c:pt>
                <c:pt idx="37">
                  <c:v>22</c:v>
                </c:pt>
                <c:pt idx="38">
                  <c:v>21</c:v>
                </c:pt>
                <c:pt idx="39">
                  <c:v>20</c:v>
                </c:pt>
                <c:pt idx="40">
                  <c:v>19</c:v>
                </c:pt>
                <c:pt idx="41">
                  <c:v>18</c:v>
                </c:pt>
                <c:pt idx="42">
                  <c:v>17</c:v>
                </c:pt>
                <c:pt idx="43">
                  <c:v>16</c:v>
                </c:pt>
                <c:pt idx="44">
                  <c:v>15</c:v>
                </c:pt>
                <c:pt idx="45">
                  <c:v>14</c:v>
                </c:pt>
                <c:pt idx="46">
                  <c:v>13</c:v>
                </c:pt>
                <c:pt idx="47">
                  <c:v>12</c:v>
                </c:pt>
                <c:pt idx="48">
                  <c:v>11</c:v>
                </c:pt>
                <c:pt idx="49">
                  <c:v>10</c:v>
                </c:pt>
                <c:pt idx="50">
                  <c:v>9</c:v>
                </c:pt>
                <c:pt idx="51">
                  <c:v>8</c:v>
                </c:pt>
                <c:pt idx="52">
                  <c:v>7</c:v>
                </c:pt>
                <c:pt idx="53">
                  <c:v>6</c:v>
                </c:pt>
                <c:pt idx="54">
                  <c:v>5</c:v>
                </c:pt>
                <c:pt idx="55">
                  <c:v>4</c:v>
                </c:pt>
                <c:pt idx="56">
                  <c:v>3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-1</c:v>
                </c:pt>
                <c:pt idx="61">
                  <c:v>-2</c:v>
                </c:pt>
                <c:pt idx="62">
                  <c:v>-3</c:v>
                </c:pt>
                <c:pt idx="63">
                  <c:v>-4</c:v>
                </c:pt>
                <c:pt idx="64">
                  <c:v>-5</c:v>
                </c:pt>
                <c:pt idx="65">
                  <c:v>-6</c:v>
                </c:pt>
                <c:pt idx="66">
                  <c:v>-7</c:v>
                </c:pt>
                <c:pt idx="67">
                  <c:v>-8</c:v>
                </c:pt>
                <c:pt idx="68">
                  <c:v>-9</c:v>
                </c:pt>
                <c:pt idx="69">
                  <c:v>-10</c:v>
                </c:pt>
                <c:pt idx="70">
                  <c:v>-11</c:v>
                </c:pt>
                <c:pt idx="71">
                  <c:v>-12</c:v>
                </c:pt>
                <c:pt idx="72">
                  <c:v>-13</c:v>
                </c:pt>
                <c:pt idx="73">
                  <c:v>-14</c:v>
                </c:pt>
                <c:pt idx="74">
                  <c:v>-15</c:v>
                </c:pt>
                <c:pt idx="75">
                  <c:v>-16</c:v>
                </c:pt>
                <c:pt idx="76">
                  <c:v>-17</c:v>
                </c:pt>
                <c:pt idx="77">
                  <c:v>-18</c:v>
                </c:pt>
                <c:pt idx="78">
                  <c:v>-19</c:v>
                </c:pt>
                <c:pt idx="79">
                  <c:v>-20</c:v>
                </c:pt>
                <c:pt idx="80">
                  <c:v>-21</c:v>
                </c:pt>
                <c:pt idx="81">
                  <c:v>-22</c:v>
                </c:pt>
                <c:pt idx="82">
                  <c:v>-23</c:v>
                </c:pt>
                <c:pt idx="83">
                  <c:v>-24</c:v>
                </c:pt>
                <c:pt idx="84">
                  <c:v>-25</c:v>
                </c:pt>
                <c:pt idx="85">
                  <c:v>-26</c:v>
                </c:pt>
                <c:pt idx="86">
                  <c:v>-27</c:v>
                </c:pt>
                <c:pt idx="87">
                  <c:v>-28</c:v>
                </c:pt>
                <c:pt idx="88">
                  <c:v>-29</c:v>
                </c:pt>
                <c:pt idx="89">
                  <c:v>-30</c:v>
                </c:pt>
                <c:pt idx="90">
                  <c:v>-31</c:v>
                </c:pt>
                <c:pt idx="91">
                  <c:v>-32</c:v>
                </c:pt>
                <c:pt idx="92">
                  <c:v>-33</c:v>
                </c:pt>
                <c:pt idx="93">
                  <c:v>-34</c:v>
                </c:pt>
                <c:pt idx="94">
                  <c:v>-35</c:v>
                </c:pt>
                <c:pt idx="95">
                  <c:v>-36</c:v>
                </c:pt>
                <c:pt idx="96">
                  <c:v>-37</c:v>
                </c:pt>
                <c:pt idx="97">
                  <c:v>-38</c:v>
                </c:pt>
                <c:pt idx="98">
                  <c:v>-39</c:v>
                </c:pt>
                <c:pt idx="99">
                  <c:v>-40</c:v>
                </c:pt>
                <c:pt idx="100">
                  <c:v>-41</c:v>
                </c:pt>
                <c:pt idx="101">
                  <c:v>-42</c:v>
                </c:pt>
                <c:pt idx="102">
                  <c:v>-43</c:v>
                </c:pt>
                <c:pt idx="103">
                  <c:v>-44</c:v>
                </c:pt>
                <c:pt idx="104">
                  <c:v>-45</c:v>
                </c:pt>
                <c:pt idx="105">
                  <c:v>-46</c:v>
                </c:pt>
                <c:pt idx="106">
                  <c:v>-47</c:v>
                </c:pt>
                <c:pt idx="107">
                  <c:v>-48</c:v>
                </c:pt>
                <c:pt idx="108">
                  <c:v>-49</c:v>
                </c:pt>
                <c:pt idx="109">
                  <c:v>-50</c:v>
                </c:pt>
                <c:pt idx="110">
                  <c:v>-51</c:v>
                </c:pt>
                <c:pt idx="111">
                  <c:v>-52</c:v>
                </c:pt>
                <c:pt idx="112">
                  <c:v>-53</c:v>
                </c:pt>
                <c:pt idx="113">
                  <c:v>-54</c:v>
                </c:pt>
                <c:pt idx="114">
                  <c:v>-55</c:v>
                </c:pt>
                <c:pt idx="115">
                  <c:v>-56</c:v>
                </c:pt>
                <c:pt idx="116">
                  <c:v>-57</c:v>
                </c:pt>
                <c:pt idx="117">
                  <c:v>-58</c:v>
                </c:pt>
                <c:pt idx="118">
                  <c:v>-59</c:v>
                </c:pt>
                <c:pt idx="119">
                  <c:v>-60</c:v>
                </c:pt>
                <c:pt idx="120">
                  <c:v>-61</c:v>
                </c:pt>
                <c:pt idx="121">
                  <c:v>-62</c:v>
                </c:pt>
                <c:pt idx="122">
                  <c:v>-63</c:v>
                </c:pt>
                <c:pt idx="123">
                  <c:v>-64</c:v>
                </c:pt>
                <c:pt idx="124">
                  <c:v>-65</c:v>
                </c:pt>
                <c:pt idx="125">
                  <c:v>-66</c:v>
                </c:pt>
                <c:pt idx="126">
                  <c:v>-67</c:v>
                </c:pt>
                <c:pt idx="127">
                  <c:v>-68</c:v>
                </c:pt>
                <c:pt idx="128">
                  <c:v>-69</c:v>
                </c:pt>
                <c:pt idx="129">
                  <c:v>-70</c:v>
                </c:pt>
                <c:pt idx="130">
                  <c:v>-71</c:v>
                </c:pt>
                <c:pt idx="131">
                  <c:v>-72</c:v>
                </c:pt>
                <c:pt idx="132">
                  <c:v>-73</c:v>
                </c:pt>
                <c:pt idx="133">
                  <c:v>-74</c:v>
                </c:pt>
                <c:pt idx="134">
                  <c:v>-75</c:v>
                </c:pt>
                <c:pt idx="135">
                  <c:v>-76</c:v>
                </c:pt>
                <c:pt idx="136">
                  <c:v>-77</c:v>
                </c:pt>
                <c:pt idx="137">
                  <c:v>-78</c:v>
                </c:pt>
                <c:pt idx="138">
                  <c:v>-79</c:v>
                </c:pt>
                <c:pt idx="139">
                  <c:v>-80</c:v>
                </c:pt>
                <c:pt idx="140">
                  <c:v>-81</c:v>
                </c:pt>
                <c:pt idx="141">
                  <c:v>-82</c:v>
                </c:pt>
                <c:pt idx="142">
                  <c:v>-83</c:v>
                </c:pt>
                <c:pt idx="143">
                  <c:v>-84</c:v>
                </c:pt>
                <c:pt idx="144">
                  <c:v>-85</c:v>
                </c:pt>
                <c:pt idx="145">
                  <c:v>-86</c:v>
                </c:pt>
                <c:pt idx="146">
                  <c:v>-87</c:v>
                </c:pt>
                <c:pt idx="147">
                  <c:v>-88</c:v>
                </c:pt>
                <c:pt idx="148">
                  <c:v>-89</c:v>
                </c:pt>
                <c:pt idx="149">
                  <c:v>-90</c:v>
                </c:pt>
                <c:pt idx="150">
                  <c:v>-91</c:v>
                </c:pt>
                <c:pt idx="151">
                  <c:v>-92</c:v>
                </c:pt>
                <c:pt idx="152">
                  <c:v>-93</c:v>
                </c:pt>
                <c:pt idx="153">
                  <c:v>-94</c:v>
                </c:pt>
                <c:pt idx="154">
                  <c:v>-95</c:v>
                </c:pt>
                <c:pt idx="155">
                  <c:v>-96</c:v>
                </c:pt>
                <c:pt idx="156">
                  <c:v>-97</c:v>
                </c:pt>
                <c:pt idx="157">
                  <c:v>-98</c:v>
                </c:pt>
                <c:pt idx="158">
                  <c:v>-99</c:v>
                </c:pt>
                <c:pt idx="159">
                  <c:v>-100</c:v>
                </c:pt>
                <c:pt idx="160">
                  <c:v>-101</c:v>
                </c:pt>
              </c:numCache>
            </c:numRef>
          </c:xVal>
          <c:yVal>
            <c:numRef>
              <c:f>'θ ϵ (90,180)'!$C$11:$C$171</c:f>
              <c:numCache>
                <c:formatCode>General</c:formatCode>
                <c:ptCount val="161"/>
                <c:pt idx="0">
                  <c:v>-684.37308586291886</c:v>
                </c:pt>
                <c:pt idx="1">
                  <c:v>-672.94303356015746</c:v>
                </c:pt>
                <c:pt idx="2">
                  <c:v>-661.51298125739618</c:v>
                </c:pt>
                <c:pt idx="3">
                  <c:v>-650.08292895463478</c:v>
                </c:pt>
                <c:pt idx="4">
                  <c:v>-638.6528766518735</c:v>
                </c:pt>
                <c:pt idx="5">
                  <c:v>-627.2228243491121</c:v>
                </c:pt>
                <c:pt idx="6">
                  <c:v>-615.79277204635082</c:v>
                </c:pt>
                <c:pt idx="7">
                  <c:v>-604.36271974358942</c:v>
                </c:pt>
                <c:pt idx="8">
                  <c:v>-592.93266744082814</c:v>
                </c:pt>
                <c:pt idx="9">
                  <c:v>-581.50261513806674</c:v>
                </c:pt>
                <c:pt idx="10">
                  <c:v>-570.07256283530546</c:v>
                </c:pt>
                <c:pt idx="11">
                  <c:v>-558.64251053254407</c:v>
                </c:pt>
                <c:pt idx="12">
                  <c:v>-547.21245822978278</c:v>
                </c:pt>
                <c:pt idx="13">
                  <c:v>-535.7824059270215</c:v>
                </c:pt>
                <c:pt idx="14">
                  <c:v>-524.3523536242601</c:v>
                </c:pt>
                <c:pt idx="15">
                  <c:v>-512.92230132149871</c:v>
                </c:pt>
                <c:pt idx="16">
                  <c:v>-501.49224901873743</c:v>
                </c:pt>
                <c:pt idx="17">
                  <c:v>-490.06219671597609</c:v>
                </c:pt>
                <c:pt idx="18">
                  <c:v>-478.63214441321475</c:v>
                </c:pt>
                <c:pt idx="19">
                  <c:v>-467.20209211045346</c:v>
                </c:pt>
                <c:pt idx="20">
                  <c:v>-455.77203980769212</c:v>
                </c:pt>
                <c:pt idx="21">
                  <c:v>-444.34198750493078</c:v>
                </c:pt>
                <c:pt idx="22">
                  <c:v>-432.91193520216945</c:v>
                </c:pt>
                <c:pt idx="23">
                  <c:v>-421.48188289940811</c:v>
                </c:pt>
                <c:pt idx="24">
                  <c:v>-410.05183059664677</c:v>
                </c:pt>
                <c:pt idx="25">
                  <c:v>-398.62177829388543</c:v>
                </c:pt>
                <c:pt idx="26">
                  <c:v>-387.19172599112409</c:v>
                </c:pt>
                <c:pt idx="27">
                  <c:v>-375.76167368836275</c:v>
                </c:pt>
                <c:pt idx="28">
                  <c:v>-364.33162138560141</c:v>
                </c:pt>
                <c:pt idx="29">
                  <c:v>-352.90156908284007</c:v>
                </c:pt>
                <c:pt idx="30">
                  <c:v>-341.47151678007873</c:v>
                </c:pt>
                <c:pt idx="31">
                  <c:v>-330.04146447731739</c:v>
                </c:pt>
                <c:pt idx="32">
                  <c:v>-318.61141217455605</c:v>
                </c:pt>
                <c:pt idx="33">
                  <c:v>-307.18135987179471</c:v>
                </c:pt>
                <c:pt idx="34">
                  <c:v>-295.75130756903337</c:v>
                </c:pt>
                <c:pt idx="35">
                  <c:v>-284.32125526627203</c:v>
                </c:pt>
                <c:pt idx="36">
                  <c:v>-272.89120296351075</c:v>
                </c:pt>
                <c:pt idx="37">
                  <c:v>-261.46115066074935</c:v>
                </c:pt>
                <c:pt idx="38">
                  <c:v>-250.03109835798804</c:v>
                </c:pt>
                <c:pt idx="39">
                  <c:v>-238.60104605522673</c:v>
                </c:pt>
                <c:pt idx="40">
                  <c:v>-227.17099375246539</c:v>
                </c:pt>
                <c:pt idx="41">
                  <c:v>-215.74094144970405</c:v>
                </c:pt>
                <c:pt idx="42">
                  <c:v>-204.31088914694271</c:v>
                </c:pt>
                <c:pt idx="43">
                  <c:v>-192.88083684418137</c:v>
                </c:pt>
                <c:pt idx="44">
                  <c:v>-181.45078454142003</c:v>
                </c:pt>
                <c:pt idx="45">
                  <c:v>-170.0207322386587</c:v>
                </c:pt>
                <c:pt idx="46">
                  <c:v>-158.59067993589736</c:v>
                </c:pt>
                <c:pt idx="47">
                  <c:v>-147.16062763313602</c:v>
                </c:pt>
                <c:pt idx="48">
                  <c:v>-135.73057533037468</c:v>
                </c:pt>
                <c:pt idx="49">
                  <c:v>-124.30052302761337</c:v>
                </c:pt>
                <c:pt idx="50">
                  <c:v>-112.87047072485203</c:v>
                </c:pt>
                <c:pt idx="51">
                  <c:v>-101.44041842209069</c:v>
                </c:pt>
                <c:pt idx="52">
                  <c:v>-90.010366119329348</c:v>
                </c:pt>
                <c:pt idx="53">
                  <c:v>-78.580313816568008</c:v>
                </c:pt>
                <c:pt idx="54">
                  <c:v>-67.150261513806683</c:v>
                </c:pt>
                <c:pt idx="55">
                  <c:v>-55.720209211045344</c:v>
                </c:pt>
                <c:pt idx="56">
                  <c:v>-44.290156908284004</c:v>
                </c:pt>
                <c:pt idx="57">
                  <c:v>-32.860104605522672</c:v>
                </c:pt>
                <c:pt idx="58">
                  <c:v>-21.430052302761336</c:v>
                </c:pt>
                <c:pt idx="59">
                  <c:v>-10</c:v>
                </c:pt>
                <c:pt idx="60">
                  <c:v>1.4300523027613359</c:v>
                </c:pt>
                <c:pt idx="61">
                  <c:v>12.860104605522672</c:v>
                </c:pt>
                <c:pt idx="62">
                  <c:v>24.290156908284004</c:v>
                </c:pt>
                <c:pt idx="63">
                  <c:v>35.720209211045344</c:v>
                </c:pt>
                <c:pt idx="64">
                  <c:v>47.150261513806683</c:v>
                </c:pt>
                <c:pt idx="65">
                  <c:v>58.580313816568008</c:v>
                </c:pt>
                <c:pt idx="66">
                  <c:v>70.010366119329348</c:v>
                </c:pt>
                <c:pt idx="67">
                  <c:v>81.440418422090687</c:v>
                </c:pt>
                <c:pt idx="68">
                  <c:v>92.870470724852026</c:v>
                </c:pt>
                <c:pt idx="69">
                  <c:v>104.30052302761337</c:v>
                </c:pt>
                <c:pt idx="70">
                  <c:v>115.73057533037469</c:v>
                </c:pt>
                <c:pt idx="71">
                  <c:v>127.16062763313602</c:v>
                </c:pt>
                <c:pt idx="72">
                  <c:v>138.59067993589736</c:v>
                </c:pt>
                <c:pt idx="73">
                  <c:v>150.0207322386587</c:v>
                </c:pt>
                <c:pt idx="74">
                  <c:v>161.45078454142003</c:v>
                </c:pt>
                <c:pt idx="75">
                  <c:v>172.88083684418137</c:v>
                </c:pt>
                <c:pt idx="76">
                  <c:v>184.31088914694271</c:v>
                </c:pt>
                <c:pt idx="77">
                  <c:v>195.74094144970405</c:v>
                </c:pt>
                <c:pt idx="78">
                  <c:v>207.17099375246539</c:v>
                </c:pt>
                <c:pt idx="79">
                  <c:v>218.60104605522673</c:v>
                </c:pt>
                <c:pt idx="80">
                  <c:v>230.03109835798804</c:v>
                </c:pt>
                <c:pt idx="81">
                  <c:v>241.46115066074938</c:v>
                </c:pt>
                <c:pt idx="82">
                  <c:v>252.89120296351075</c:v>
                </c:pt>
                <c:pt idx="83">
                  <c:v>264.32125526627203</c:v>
                </c:pt>
                <c:pt idx="84">
                  <c:v>275.75130756903337</c:v>
                </c:pt>
                <c:pt idx="85">
                  <c:v>287.18135987179471</c:v>
                </c:pt>
                <c:pt idx="86">
                  <c:v>298.61141217455605</c:v>
                </c:pt>
                <c:pt idx="87">
                  <c:v>310.04146447731739</c:v>
                </c:pt>
                <c:pt idx="88">
                  <c:v>321.47151678007873</c:v>
                </c:pt>
                <c:pt idx="89">
                  <c:v>332.90156908284007</c:v>
                </c:pt>
                <c:pt idx="90">
                  <c:v>344.33162138560141</c:v>
                </c:pt>
                <c:pt idx="91">
                  <c:v>355.76167368836275</c:v>
                </c:pt>
                <c:pt idx="92">
                  <c:v>367.19172599112409</c:v>
                </c:pt>
                <c:pt idx="93">
                  <c:v>378.62177829388543</c:v>
                </c:pt>
                <c:pt idx="94">
                  <c:v>390.05183059664677</c:v>
                </c:pt>
                <c:pt idx="95">
                  <c:v>401.48188289940811</c:v>
                </c:pt>
                <c:pt idx="96">
                  <c:v>412.91193520216945</c:v>
                </c:pt>
                <c:pt idx="97">
                  <c:v>424.34198750493078</c:v>
                </c:pt>
                <c:pt idx="98">
                  <c:v>435.77203980769212</c:v>
                </c:pt>
                <c:pt idx="99">
                  <c:v>447.20209211045346</c:v>
                </c:pt>
                <c:pt idx="100">
                  <c:v>458.63214441321475</c:v>
                </c:pt>
                <c:pt idx="101">
                  <c:v>470.06219671597609</c:v>
                </c:pt>
                <c:pt idx="102">
                  <c:v>481.49224901873743</c:v>
                </c:pt>
                <c:pt idx="103">
                  <c:v>492.92230132149876</c:v>
                </c:pt>
                <c:pt idx="104">
                  <c:v>504.3523536242601</c:v>
                </c:pt>
                <c:pt idx="105">
                  <c:v>515.7824059270215</c:v>
                </c:pt>
                <c:pt idx="106">
                  <c:v>527.21245822978278</c:v>
                </c:pt>
                <c:pt idx="107">
                  <c:v>538.64251053254407</c:v>
                </c:pt>
                <c:pt idx="108">
                  <c:v>550.07256283530546</c:v>
                </c:pt>
                <c:pt idx="109">
                  <c:v>561.50261513806674</c:v>
                </c:pt>
                <c:pt idx="110">
                  <c:v>572.93266744082814</c:v>
                </c:pt>
                <c:pt idx="111">
                  <c:v>584.36271974358942</c:v>
                </c:pt>
                <c:pt idx="112">
                  <c:v>595.79277204635082</c:v>
                </c:pt>
                <c:pt idx="113">
                  <c:v>607.2228243491121</c:v>
                </c:pt>
                <c:pt idx="114">
                  <c:v>618.6528766518735</c:v>
                </c:pt>
                <c:pt idx="115">
                  <c:v>630.08292895463478</c:v>
                </c:pt>
                <c:pt idx="116">
                  <c:v>641.51298125739618</c:v>
                </c:pt>
                <c:pt idx="117">
                  <c:v>652.94303356015746</c:v>
                </c:pt>
                <c:pt idx="118">
                  <c:v>664.37308586291886</c:v>
                </c:pt>
                <c:pt idx="119">
                  <c:v>675.80313816568014</c:v>
                </c:pt>
                <c:pt idx="120">
                  <c:v>687.23319046844153</c:v>
                </c:pt>
                <c:pt idx="121">
                  <c:v>698.66324277120282</c:v>
                </c:pt>
                <c:pt idx="122">
                  <c:v>710.09329507396421</c:v>
                </c:pt>
                <c:pt idx="123">
                  <c:v>721.5233473767255</c:v>
                </c:pt>
                <c:pt idx="124">
                  <c:v>732.95339967948678</c:v>
                </c:pt>
                <c:pt idx="125">
                  <c:v>744.38345198224818</c:v>
                </c:pt>
                <c:pt idx="126">
                  <c:v>755.81350428500946</c:v>
                </c:pt>
                <c:pt idx="127">
                  <c:v>767.24355658777085</c:v>
                </c:pt>
                <c:pt idx="128">
                  <c:v>778.67360889053214</c:v>
                </c:pt>
                <c:pt idx="129">
                  <c:v>790.10366119329353</c:v>
                </c:pt>
                <c:pt idx="130">
                  <c:v>801.53371349605482</c:v>
                </c:pt>
                <c:pt idx="131">
                  <c:v>812.96376579881621</c:v>
                </c:pt>
                <c:pt idx="132">
                  <c:v>824.39381810157749</c:v>
                </c:pt>
                <c:pt idx="133">
                  <c:v>835.82387040433889</c:v>
                </c:pt>
                <c:pt idx="134">
                  <c:v>847.25392270710017</c:v>
                </c:pt>
                <c:pt idx="135">
                  <c:v>858.68397500986157</c:v>
                </c:pt>
                <c:pt idx="136">
                  <c:v>870.11402731262285</c:v>
                </c:pt>
                <c:pt idx="137">
                  <c:v>881.54407961538425</c:v>
                </c:pt>
                <c:pt idx="138">
                  <c:v>892.97413191814553</c:v>
                </c:pt>
                <c:pt idx="139">
                  <c:v>904.40418422090693</c:v>
                </c:pt>
                <c:pt idx="140">
                  <c:v>915.83423652366821</c:v>
                </c:pt>
                <c:pt idx="141">
                  <c:v>927.26428882642949</c:v>
                </c:pt>
                <c:pt idx="142">
                  <c:v>938.69434112919089</c:v>
                </c:pt>
                <c:pt idx="143">
                  <c:v>950.12439343195217</c:v>
                </c:pt>
                <c:pt idx="144">
                  <c:v>961.55444573471357</c:v>
                </c:pt>
                <c:pt idx="145">
                  <c:v>972.98449803747485</c:v>
                </c:pt>
                <c:pt idx="146">
                  <c:v>984.41455034023625</c:v>
                </c:pt>
                <c:pt idx="147">
                  <c:v>995.84460264299753</c:v>
                </c:pt>
                <c:pt idx="148">
                  <c:v>1007.2746549457589</c:v>
                </c:pt>
                <c:pt idx="149">
                  <c:v>1018.7047072485202</c:v>
                </c:pt>
                <c:pt idx="150">
                  <c:v>1030.1347595512816</c:v>
                </c:pt>
                <c:pt idx="151">
                  <c:v>1041.564811854043</c:v>
                </c:pt>
                <c:pt idx="152">
                  <c:v>1052.9948641568042</c:v>
                </c:pt>
                <c:pt idx="153">
                  <c:v>1064.4249164595656</c:v>
                </c:pt>
                <c:pt idx="154">
                  <c:v>1075.854968762327</c:v>
                </c:pt>
                <c:pt idx="155">
                  <c:v>1087.2850210650881</c:v>
                </c:pt>
                <c:pt idx="156">
                  <c:v>1098.7150733678495</c:v>
                </c:pt>
                <c:pt idx="157">
                  <c:v>1110.1451256706109</c:v>
                </c:pt>
                <c:pt idx="158">
                  <c:v>1121.5751779733723</c:v>
                </c:pt>
                <c:pt idx="159">
                  <c:v>1133.0052302761335</c:v>
                </c:pt>
                <c:pt idx="160">
                  <c:v>1144.4352825788949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839-400B-B38F-06367C304E1D}"/>
            </c:ext>
          </c:extLst>
        </c:ser>
        <c:ser>
          <c:idx val="9"/>
          <c:order val="7"/>
          <c:tx>
            <c:v>Flow 2 orig.</c:v>
          </c:tx>
          <c:spPr>
            <a:ln w="31750">
              <a:solidFill>
                <a:srgbClr val="7030A0"/>
              </a:solidFill>
              <a:headEnd type="stealth" w="lg" len="lg"/>
              <a:tailEnd type="oval" w="lg" len="lg"/>
            </a:ln>
          </c:spPr>
          <c:marker>
            <c:symbol val="diamond"/>
            <c:size val="2"/>
            <c:spPr>
              <a:ln w="15875">
                <a:solidFill>
                  <a:srgbClr val="7030A0">
                    <a:alpha val="0"/>
                  </a:srgbClr>
                </a:solidFill>
              </a:ln>
            </c:spPr>
          </c:marker>
          <c:xVal>
            <c:numRef>
              <c:f>'θ ϵ (90,180)'!$N$11:$N$336</c:f>
              <c:numCache>
                <c:formatCode>General</c:formatCode>
                <c:ptCount val="326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  <c:pt idx="101">
                  <c:v>-1</c:v>
                </c:pt>
                <c:pt idx="102">
                  <c:v>-2</c:v>
                </c:pt>
                <c:pt idx="103">
                  <c:v>-3</c:v>
                </c:pt>
                <c:pt idx="104">
                  <c:v>-4</c:v>
                </c:pt>
                <c:pt idx="105">
                  <c:v>-5</c:v>
                </c:pt>
                <c:pt idx="106">
                  <c:v>-6</c:v>
                </c:pt>
                <c:pt idx="107">
                  <c:v>-7</c:v>
                </c:pt>
                <c:pt idx="108">
                  <c:v>-8</c:v>
                </c:pt>
                <c:pt idx="109">
                  <c:v>-9</c:v>
                </c:pt>
                <c:pt idx="110">
                  <c:v>-10</c:v>
                </c:pt>
                <c:pt idx="111">
                  <c:v>-11</c:v>
                </c:pt>
                <c:pt idx="112">
                  <c:v>-12</c:v>
                </c:pt>
                <c:pt idx="113">
                  <c:v>-13</c:v>
                </c:pt>
                <c:pt idx="114">
                  <c:v>-14</c:v>
                </c:pt>
                <c:pt idx="115">
                  <c:v>-15</c:v>
                </c:pt>
                <c:pt idx="116">
                  <c:v>-16</c:v>
                </c:pt>
                <c:pt idx="117">
                  <c:v>-17</c:v>
                </c:pt>
                <c:pt idx="118">
                  <c:v>-18</c:v>
                </c:pt>
                <c:pt idx="119">
                  <c:v>-19</c:v>
                </c:pt>
                <c:pt idx="120">
                  <c:v>-20</c:v>
                </c:pt>
                <c:pt idx="121">
                  <c:v>-21</c:v>
                </c:pt>
                <c:pt idx="122">
                  <c:v>-22</c:v>
                </c:pt>
                <c:pt idx="123">
                  <c:v>-23</c:v>
                </c:pt>
                <c:pt idx="124">
                  <c:v>-24</c:v>
                </c:pt>
                <c:pt idx="125">
                  <c:v>-25</c:v>
                </c:pt>
                <c:pt idx="126">
                  <c:v>-26</c:v>
                </c:pt>
                <c:pt idx="127">
                  <c:v>-27</c:v>
                </c:pt>
                <c:pt idx="128">
                  <c:v>-28</c:v>
                </c:pt>
                <c:pt idx="129">
                  <c:v>-29</c:v>
                </c:pt>
                <c:pt idx="130">
                  <c:v>-30</c:v>
                </c:pt>
                <c:pt idx="131">
                  <c:v>-31</c:v>
                </c:pt>
                <c:pt idx="132">
                  <c:v>-32</c:v>
                </c:pt>
                <c:pt idx="133">
                  <c:v>-33</c:v>
                </c:pt>
                <c:pt idx="134">
                  <c:v>-34</c:v>
                </c:pt>
                <c:pt idx="135">
                  <c:v>-35</c:v>
                </c:pt>
                <c:pt idx="136">
                  <c:v>-36</c:v>
                </c:pt>
                <c:pt idx="137">
                  <c:v>-37</c:v>
                </c:pt>
                <c:pt idx="138">
                  <c:v>-38</c:v>
                </c:pt>
                <c:pt idx="139">
                  <c:v>-39</c:v>
                </c:pt>
                <c:pt idx="140">
                  <c:v>-40</c:v>
                </c:pt>
                <c:pt idx="141">
                  <c:v>-41</c:v>
                </c:pt>
                <c:pt idx="142">
                  <c:v>-42</c:v>
                </c:pt>
                <c:pt idx="143">
                  <c:v>-43</c:v>
                </c:pt>
                <c:pt idx="144">
                  <c:v>-44</c:v>
                </c:pt>
                <c:pt idx="145">
                  <c:v>-45</c:v>
                </c:pt>
                <c:pt idx="146">
                  <c:v>-46</c:v>
                </c:pt>
                <c:pt idx="147">
                  <c:v>-47</c:v>
                </c:pt>
                <c:pt idx="148">
                  <c:v>-48</c:v>
                </c:pt>
                <c:pt idx="149">
                  <c:v>-49</c:v>
                </c:pt>
                <c:pt idx="150">
                  <c:v>-50</c:v>
                </c:pt>
                <c:pt idx="151">
                  <c:v>-51</c:v>
                </c:pt>
                <c:pt idx="152">
                  <c:v>-52</c:v>
                </c:pt>
                <c:pt idx="153">
                  <c:v>-53</c:v>
                </c:pt>
                <c:pt idx="154">
                  <c:v>-54</c:v>
                </c:pt>
                <c:pt idx="155">
                  <c:v>-55</c:v>
                </c:pt>
                <c:pt idx="156">
                  <c:v>-56</c:v>
                </c:pt>
                <c:pt idx="157">
                  <c:v>-57</c:v>
                </c:pt>
                <c:pt idx="158">
                  <c:v>-58</c:v>
                </c:pt>
                <c:pt idx="159">
                  <c:v>-59</c:v>
                </c:pt>
                <c:pt idx="160">
                  <c:v>-60</c:v>
                </c:pt>
                <c:pt idx="161">
                  <c:v>-61</c:v>
                </c:pt>
                <c:pt idx="162">
                  <c:v>-62</c:v>
                </c:pt>
                <c:pt idx="163">
                  <c:v>-63</c:v>
                </c:pt>
                <c:pt idx="164">
                  <c:v>-64</c:v>
                </c:pt>
                <c:pt idx="165">
                  <c:v>-65</c:v>
                </c:pt>
                <c:pt idx="166">
                  <c:v>-66</c:v>
                </c:pt>
                <c:pt idx="167">
                  <c:v>-67</c:v>
                </c:pt>
                <c:pt idx="168">
                  <c:v>-68</c:v>
                </c:pt>
                <c:pt idx="169">
                  <c:v>-69</c:v>
                </c:pt>
                <c:pt idx="170">
                  <c:v>-70</c:v>
                </c:pt>
                <c:pt idx="171">
                  <c:v>-71</c:v>
                </c:pt>
                <c:pt idx="172">
                  <c:v>-72</c:v>
                </c:pt>
                <c:pt idx="173">
                  <c:v>-73</c:v>
                </c:pt>
                <c:pt idx="174">
                  <c:v>-74</c:v>
                </c:pt>
                <c:pt idx="175">
                  <c:v>-75</c:v>
                </c:pt>
                <c:pt idx="176">
                  <c:v>-76</c:v>
                </c:pt>
                <c:pt idx="177">
                  <c:v>-77</c:v>
                </c:pt>
                <c:pt idx="178">
                  <c:v>-78</c:v>
                </c:pt>
                <c:pt idx="179">
                  <c:v>-79</c:v>
                </c:pt>
                <c:pt idx="180">
                  <c:v>-80</c:v>
                </c:pt>
                <c:pt idx="181">
                  <c:v>-81</c:v>
                </c:pt>
                <c:pt idx="182">
                  <c:v>-82</c:v>
                </c:pt>
                <c:pt idx="183">
                  <c:v>-83</c:v>
                </c:pt>
                <c:pt idx="184">
                  <c:v>-84</c:v>
                </c:pt>
                <c:pt idx="185">
                  <c:v>-85</c:v>
                </c:pt>
                <c:pt idx="186">
                  <c:v>-86</c:v>
                </c:pt>
                <c:pt idx="187">
                  <c:v>-87</c:v>
                </c:pt>
                <c:pt idx="188">
                  <c:v>-88</c:v>
                </c:pt>
                <c:pt idx="189">
                  <c:v>-89</c:v>
                </c:pt>
                <c:pt idx="190">
                  <c:v>-90</c:v>
                </c:pt>
                <c:pt idx="191">
                  <c:v>-91</c:v>
                </c:pt>
                <c:pt idx="192">
                  <c:v>-92</c:v>
                </c:pt>
                <c:pt idx="193">
                  <c:v>-93</c:v>
                </c:pt>
                <c:pt idx="194">
                  <c:v>-94</c:v>
                </c:pt>
                <c:pt idx="195">
                  <c:v>-95</c:v>
                </c:pt>
                <c:pt idx="196">
                  <c:v>-96</c:v>
                </c:pt>
                <c:pt idx="197">
                  <c:v>-97</c:v>
                </c:pt>
                <c:pt idx="198">
                  <c:v>-98</c:v>
                </c:pt>
                <c:pt idx="199">
                  <c:v>-99</c:v>
                </c:pt>
                <c:pt idx="200">
                  <c:v>-100</c:v>
                </c:pt>
                <c:pt idx="201">
                  <c:v>-101</c:v>
                </c:pt>
                <c:pt idx="202">
                  <c:v>-102</c:v>
                </c:pt>
                <c:pt idx="203">
                  <c:v>-103</c:v>
                </c:pt>
                <c:pt idx="204">
                  <c:v>-104</c:v>
                </c:pt>
                <c:pt idx="205">
                  <c:v>-105</c:v>
                </c:pt>
                <c:pt idx="206">
                  <c:v>-106</c:v>
                </c:pt>
                <c:pt idx="207">
                  <c:v>-107</c:v>
                </c:pt>
                <c:pt idx="208">
                  <c:v>-108</c:v>
                </c:pt>
                <c:pt idx="209">
                  <c:v>-109</c:v>
                </c:pt>
                <c:pt idx="210">
                  <c:v>-110</c:v>
                </c:pt>
                <c:pt idx="211">
                  <c:v>-111</c:v>
                </c:pt>
                <c:pt idx="212">
                  <c:v>-112</c:v>
                </c:pt>
                <c:pt idx="213">
                  <c:v>-113</c:v>
                </c:pt>
                <c:pt idx="214">
                  <c:v>-114</c:v>
                </c:pt>
                <c:pt idx="215">
                  <c:v>-115</c:v>
                </c:pt>
                <c:pt idx="216">
                  <c:v>-116</c:v>
                </c:pt>
                <c:pt idx="217">
                  <c:v>-117</c:v>
                </c:pt>
                <c:pt idx="218">
                  <c:v>-118</c:v>
                </c:pt>
                <c:pt idx="219">
                  <c:v>-119</c:v>
                </c:pt>
                <c:pt idx="220">
                  <c:v>-120</c:v>
                </c:pt>
                <c:pt idx="221">
                  <c:v>-121</c:v>
                </c:pt>
                <c:pt idx="222">
                  <c:v>-122</c:v>
                </c:pt>
                <c:pt idx="223">
                  <c:v>-123</c:v>
                </c:pt>
                <c:pt idx="224">
                  <c:v>-124</c:v>
                </c:pt>
                <c:pt idx="225">
                  <c:v>-125</c:v>
                </c:pt>
                <c:pt idx="226">
                  <c:v>-126</c:v>
                </c:pt>
                <c:pt idx="227">
                  <c:v>-127</c:v>
                </c:pt>
                <c:pt idx="228">
                  <c:v>-128</c:v>
                </c:pt>
                <c:pt idx="229">
                  <c:v>-129</c:v>
                </c:pt>
                <c:pt idx="230">
                  <c:v>-130</c:v>
                </c:pt>
                <c:pt idx="231">
                  <c:v>-131</c:v>
                </c:pt>
                <c:pt idx="232">
                  <c:v>-132</c:v>
                </c:pt>
                <c:pt idx="233">
                  <c:v>-133</c:v>
                </c:pt>
                <c:pt idx="234">
                  <c:v>-134</c:v>
                </c:pt>
                <c:pt idx="235">
                  <c:v>-135</c:v>
                </c:pt>
                <c:pt idx="236">
                  <c:v>-136</c:v>
                </c:pt>
                <c:pt idx="237">
                  <c:v>-137</c:v>
                </c:pt>
                <c:pt idx="238">
                  <c:v>-138</c:v>
                </c:pt>
                <c:pt idx="239">
                  <c:v>-139</c:v>
                </c:pt>
                <c:pt idx="240">
                  <c:v>-140</c:v>
                </c:pt>
                <c:pt idx="241">
                  <c:v>-141</c:v>
                </c:pt>
                <c:pt idx="242">
                  <c:v>-142</c:v>
                </c:pt>
                <c:pt idx="243">
                  <c:v>-143</c:v>
                </c:pt>
                <c:pt idx="244">
                  <c:v>-144</c:v>
                </c:pt>
                <c:pt idx="245">
                  <c:v>-145</c:v>
                </c:pt>
                <c:pt idx="246">
                  <c:v>-146</c:v>
                </c:pt>
                <c:pt idx="247">
                  <c:v>-147</c:v>
                </c:pt>
                <c:pt idx="248">
                  <c:v>-148</c:v>
                </c:pt>
                <c:pt idx="249">
                  <c:v>-149</c:v>
                </c:pt>
                <c:pt idx="250">
                  <c:v>-150</c:v>
                </c:pt>
                <c:pt idx="251">
                  <c:v>-151</c:v>
                </c:pt>
                <c:pt idx="252">
                  <c:v>-152</c:v>
                </c:pt>
                <c:pt idx="253">
                  <c:v>-153</c:v>
                </c:pt>
                <c:pt idx="254">
                  <c:v>-154</c:v>
                </c:pt>
                <c:pt idx="255">
                  <c:v>-155</c:v>
                </c:pt>
                <c:pt idx="256">
                  <c:v>-156</c:v>
                </c:pt>
                <c:pt idx="257">
                  <c:v>-157</c:v>
                </c:pt>
                <c:pt idx="258">
                  <c:v>-158</c:v>
                </c:pt>
                <c:pt idx="259">
                  <c:v>-159</c:v>
                </c:pt>
                <c:pt idx="260">
                  <c:v>-160</c:v>
                </c:pt>
                <c:pt idx="261">
                  <c:v>-161</c:v>
                </c:pt>
                <c:pt idx="262">
                  <c:v>-162</c:v>
                </c:pt>
                <c:pt idx="263">
                  <c:v>-163</c:v>
                </c:pt>
                <c:pt idx="264">
                  <c:v>-164</c:v>
                </c:pt>
                <c:pt idx="265">
                  <c:v>-165</c:v>
                </c:pt>
                <c:pt idx="266">
                  <c:v>-166</c:v>
                </c:pt>
                <c:pt idx="267">
                  <c:v>-167</c:v>
                </c:pt>
                <c:pt idx="268">
                  <c:v>-168</c:v>
                </c:pt>
                <c:pt idx="269">
                  <c:v>-169</c:v>
                </c:pt>
                <c:pt idx="270">
                  <c:v>-170</c:v>
                </c:pt>
                <c:pt idx="271">
                  <c:v>-171</c:v>
                </c:pt>
                <c:pt idx="272">
                  <c:v>-172</c:v>
                </c:pt>
                <c:pt idx="273">
                  <c:v>-173</c:v>
                </c:pt>
                <c:pt idx="274">
                  <c:v>-174</c:v>
                </c:pt>
                <c:pt idx="275">
                  <c:v>-175</c:v>
                </c:pt>
                <c:pt idx="276">
                  <c:v>-176</c:v>
                </c:pt>
                <c:pt idx="277">
                  <c:v>-177</c:v>
                </c:pt>
                <c:pt idx="278">
                  <c:v>-178</c:v>
                </c:pt>
                <c:pt idx="279">
                  <c:v>-179</c:v>
                </c:pt>
                <c:pt idx="280">
                  <c:v>-180</c:v>
                </c:pt>
                <c:pt idx="281">
                  <c:v>-181</c:v>
                </c:pt>
                <c:pt idx="282">
                  <c:v>-182</c:v>
                </c:pt>
                <c:pt idx="283">
                  <c:v>-183</c:v>
                </c:pt>
                <c:pt idx="284">
                  <c:v>-184</c:v>
                </c:pt>
                <c:pt idx="285">
                  <c:v>-185</c:v>
                </c:pt>
                <c:pt idx="286">
                  <c:v>-186</c:v>
                </c:pt>
                <c:pt idx="287">
                  <c:v>-187</c:v>
                </c:pt>
                <c:pt idx="288">
                  <c:v>-188</c:v>
                </c:pt>
                <c:pt idx="289">
                  <c:v>-189</c:v>
                </c:pt>
                <c:pt idx="290">
                  <c:v>-190</c:v>
                </c:pt>
                <c:pt idx="291">
                  <c:v>-191</c:v>
                </c:pt>
                <c:pt idx="292">
                  <c:v>-192</c:v>
                </c:pt>
                <c:pt idx="293">
                  <c:v>-193</c:v>
                </c:pt>
                <c:pt idx="294">
                  <c:v>-194</c:v>
                </c:pt>
                <c:pt idx="295">
                  <c:v>-195</c:v>
                </c:pt>
                <c:pt idx="296">
                  <c:v>-196</c:v>
                </c:pt>
                <c:pt idx="297">
                  <c:v>-197</c:v>
                </c:pt>
                <c:pt idx="298">
                  <c:v>-198</c:v>
                </c:pt>
                <c:pt idx="299">
                  <c:v>-199</c:v>
                </c:pt>
                <c:pt idx="300">
                  <c:v>-200</c:v>
                </c:pt>
                <c:pt idx="301">
                  <c:v>-201</c:v>
                </c:pt>
                <c:pt idx="302">
                  <c:v>-202</c:v>
                </c:pt>
                <c:pt idx="303">
                  <c:v>-203</c:v>
                </c:pt>
                <c:pt idx="304">
                  <c:v>-204</c:v>
                </c:pt>
                <c:pt idx="305">
                  <c:v>-205</c:v>
                </c:pt>
                <c:pt idx="306">
                  <c:v>-206</c:v>
                </c:pt>
                <c:pt idx="307">
                  <c:v>-207</c:v>
                </c:pt>
                <c:pt idx="308">
                  <c:v>-208</c:v>
                </c:pt>
                <c:pt idx="309">
                  <c:v>-209</c:v>
                </c:pt>
                <c:pt idx="310">
                  <c:v>-210</c:v>
                </c:pt>
                <c:pt idx="311">
                  <c:v>-211</c:v>
                </c:pt>
                <c:pt idx="312">
                  <c:v>-212</c:v>
                </c:pt>
                <c:pt idx="313">
                  <c:v>-213</c:v>
                </c:pt>
                <c:pt idx="314">
                  <c:v>-214</c:v>
                </c:pt>
                <c:pt idx="315">
                  <c:v>-215</c:v>
                </c:pt>
                <c:pt idx="316">
                  <c:v>-216</c:v>
                </c:pt>
                <c:pt idx="317">
                  <c:v>-217</c:v>
                </c:pt>
                <c:pt idx="318">
                  <c:v>-218</c:v>
                </c:pt>
                <c:pt idx="319">
                  <c:v>-219</c:v>
                </c:pt>
                <c:pt idx="320">
                  <c:v>-220</c:v>
                </c:pt>
                <c:pt idx="321">
                  <c:v>-221</c:v>
                </c:pt>
                <c:pt idx="322">
                  <c:v>-222</c:v>
                </c:pt>
                <c:pt idx="323">
                  <c:v>-223</c:v>
                </c:pt>
                <c:pt idx="324">
                  <c:v>-224</c:v>
                </c:pt>
                <c:pt idx="325">
                  <c:v>-225</c:v>
                </c:pt>
              </c:numCache>
            </c:numRef>
          </c:xVal>
          <c:yVal>
            <c:numRef>
              <c:f>'θ ϵ (90,180)'!$M$11:$M$336</c:f>
              <c:numCache>
                <c:formatCode>General</c:formatCode>
                <c:ptCount val="32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839-400B-B38F-06367C304E1D}"/>
            </c:ext>
          </c:extLst>
        </c:ser>
        <c:ser>
          <c:idx val="4"/>
          <c:order val="8"/>
          <c:tx>
            <c:v>Flow 2 line projection</c:v>
          </c:tx>
          <c:spPr>
            <a:ln w="34925">
              <a:solidFill>
                <a:srgbClr val="7030A0"/>
              </a:solidFill>
              <a:prstDash val="sysDash"/>
              <a:headEnd type="none" w="lg" len="lg"/>
              <a:tailEnd type="none" w="lg" len="lg"/>
            </a:ln>
          </c:spPr>
          <c:marker>
            <c:symbol val="star"/>
            <c:size val="2"/>
            <c:spPr>
              <a:ln>
                <a:solidFill>
                  <a:srgbClr val="7030A0">
                    <a:alpha val="0"/>
                  </a:srgbClr>
                </a:solidFill>
              </a:ln>
            </c:spPr>
          </c:marker>
          <c:trendline>
            <c:spPr>
              <a:ln w="28575">
                <a:solidFill>
                  <a:srgbClr val="7030A0"/>
                </a:solidFill>
                <a:prstDash val="sysDash"/>
                <a:headEnd type="oval" w="lg" len="lg"/>
                <a:tailEnd type="stealth" w="lg" len="lg"/>
              </a:ln>
              <a:effectLst>
                <a:glow rad="127000">
                  <a:srgbClr val="FFFF00">
                    <a:alpha val="60000"/>
                  </a:srgbClr>
                </a:glow>
              </a:effectLst>
            </c:spPr>
            <c:trendlineType val="linear"/>
            <c:forward val="150"/>
            <c:backward val="100"/>
            <c:dispRSqr val="0"/>
            <c:dispEq val="0"/>
          </c:trendline>
          <c:xVal>
            <c:numRef>
              <c:f>'θ ϵ (90,180)'!$BI$55:$BI$216</c:f>
              <c:numCache>
                <c:formatCode>General</c:formatCode>
                <c:ptCount val="162"/>
                <c:pt idx="0">
                  <c:v>-64.894736702221593</c:v>
                </c:pt>
                <c:pt idx="1">
                  <c:v>-63.894736702221593</c:v>
                </c:pt>
                <c:pt idx="2">
                  <c:v>-62.894736702221593</c:v>
                </c:pt>
                <c:pt idx="3">
                  <c:v>-61.894736702221593</c:v>
                </c:pt>
                <c:pt idx="4">
                  <c:v>-60.894736702221593</c:v>
                </c:pt>
                <c:pt idx="5">
                  <c:v>-59.894736702221593</c:v>
                </c:pt>
                <c:pt idx="6">
                  <c:v>-58.894736702221593</c:v>
                </c:pt>
                <c:pt idx="7">
                  <c:v>-57.894736702221593</c:v>
                </c:pt>
                <c:pt idx="8">
                  <c:v>-56.894736702221593</c:v>
                </c:pt>
                <c:pt idx="9">
                  <c:v>-55.894736702221593</c:v>
                </c:pt>
                <c:pt idx="10">
                  <c:v>-54.894736702221593</c:v>
                </c:pt>
                <c:pt idx="11">
                  <c:v>-53.894736702221593</c:v>
                </c:pt>
                <c:pt idx="12">
                  <c:v>-52.894736702221593</c:v>
                </c:pt>
                <c:pt idx="13">
                  <c:v>-51.894736702221593</c:v>
                </c:pt>
                <c:pt idx="14">
                  <c:v>-50.894736702221593</c:v>
                </c:pt>
                <c:pt idx="15">
                  <c:v>-49.894736702221593</c:v>
                </c:pt>
                <c:pt idx="16">
                  <c:v>-48.894736702221593</c:v>
                </c:pt>
                <c:pt idx="17">
                  <c:v>-47.894736702221593</c:v>
                </c:pt>
                <c:pt idx="18">
                  <c:v>-46.894736702221593</c:v>
                </c:pt>
                <c:pt idx="19">
                  <c:v>-45.894736702221593</c:v>
                </c:pt>
                <c:pt idx="20">
                  <c:v>-44.894736702221593</c:v>
                </c:pt>
                <c:pt idx="21">
                  <c:v>-43.894736702221593</c:v>
                </c:pt>
                <c:pt idx="22">
                  <c:v>-42.894736702221593</c:v>
                </c:pt>
                <c:pt idx="23">
                  <c:v>-41.894736702221593</c:v>
                </c:pt>
                <c:pt idx="24">
                  <c:v>-40.894736702221593</c:v>
                </c:pt>
                <c:pt idx="25">
                  <c:v>-39.894736702221593</c:v>
                </c:pt>
                <c:pt idx="26">
                  <c:v>-38.894736702221593</c:v>
                </c:pt>
                <c:pt idx="27">
                  <c:v>-37.894736702221593</c:v>
                </c:pt>
                <c:pt idx="28">
                  <c:v>-36.894736702221593</c:v>
                </c:pt>
                <c:pt idx="29">
                  <c:v>-35.894736702221593</c:v>
                </c:pt>
                <c:pt idx="30">
                  <c:v>-34.894736702221593</c:v>
                </c:pt>
                <c:pt idx="31">
                  <c:v>-33.894736702221593</c:v>
                </c:pt>
                <c:pt idx="32">
                  <c:v>-32.894736702221593</c:v>
                </c:pt>
                <c:pt idx="33">
                  <c:v>-31.894736702221593</c:v>
                </c:pt>
                <c:pt idx="34">
                  <c:v>-30.894736702221593</c:v>
                </c:pt>
                <c:pt idx="35">
                  <c:v>-29.894736702221593</c:v>
                </c:pt>
                <c:pt idx="36">
                  <c:v>-28.894736702221593</c:v>
                </c:pt>
                <c:pt idx="37">
                  <c:v>-27.894736702221593</c:v>
                </c:pt>
                <c:pt idx="38">
                  <c:v>-26.894736702221593</c:v>
                </c:pt>
                <c:pt idx="39">
                  <c:v>-25.894736702221593</c:v>
                </c:pt>
                <c:pt idx="40">
                  <c:v>-24.894736702221593</c:v>
                </c:pt>
                <c:pt idx="41">
                  <c:v>-23.894736702221593</c:v>
                </c:pt>
                <c:pt idx="42">
                  <c:v>-22.894736702221593</c:v>
                </c:pt>
                <c:pt idx="43">
                  <c:v>-21.894736702221593</c:v>
                </c:pt>
                <c:pt idx="44">
                  <c:v>-20.894736702221593</c:v>
                </c:pt>
                <c:pt idx="45">
                  <c:v>-19.894736702221593</c:v>
                </c:pt>
                <c:pt idx="46">
                  <c:v>-18.894736702221593</c:v>
                </c:pt>
                <c:pt idx="47">
                  <c:v>-17.894736702221593</c:v>
                </c:pt>
                <c:pt idx="48">
                  <c:v>-16.894736702221593</c:v>
                </c:pt>
                <c:pt idx="49">
                  <c:v>-15.894736702221593</c:v>
                </c:pt>
                <c:pt idx="50">
                  <c:v>-14.894736702221593</c:v>
                </c:pt>
                <c:pt idx="51">
                  <c:v>-13.894736702221593</c:v>
                </c:pt>
                <c:pt idx="52">
                  <c:v>-12.894736702221593</c:v>
                </c:pt>
                <c:pt idx="53">
                  <c:v>-11.894736702221593</c:v>
                </c:pt>
                <c:pt idx="54">
                  <c:v>-10.894736702221593</c:v>
                </c:pt>
                <c:pt idx="55">
                  <c:v>-9.8947367022215929</c:v>
                </c:pt>
                <c:pt idx="56">
                  <c:v>-8.8947367022215929</c:v>
                </c:pt>
                <c:pt idx="57">
                  <c:v>-7.8947367022215929</c:v>
                </c:pt>
                <c:pt idx="58">
                  <c:v>-6.8947367022215929</c:v>
                </c:pt>
                <c:pt idx="59">
                  <c:v>-5.8947367022215929</c:v>
                </c:pt>
                <c:pt idx="60">
                  <c:v>-4.8947367022215929</c:v>
                </c:pt>
                <c:pt idx="61">
                  <c:v>-3.8947367022215929</c:v>
                </c:pt>
                <c:pt idx="62">
                  <c:v>-2.8947367022215929</c:v>
                </c:pt>
                <c:pt idx="63">
                  <c:v>-1.8947367022215929</c:v>
                </c:pt>
                <c:pt idx="64">
                  <c:v>-0.89473670222159285</c:v>
                </c:pt>
                <c:pt idx="65">
                  <c:v>0.10526329777840715</c:v>
                </c:pt>
                <c:pt idx="66">
                  <c:v>1.1052632977784071</c:v>
                </c:pt>
                <c:pt idx="67">
                  <c:v>2.1052632977784071</c:v>
                </c:pt>
                <c:pt idx="68">
                  <c:v>3.1052632977784071</c:v>
                </c:pt>
                <c:pt idx="69">
                  <c:v>4.1052632977784071</c:v>
                </c:pt>
                <c:pt idx="70">
                  <c:v>5.1052632977784071</c:v>
                </c:pt>
                <c:pt idx="71">
                  <c:v>6.1052632977784071</c:v>
                </c:pt>
                <c:pt idx="72">
                  <c:v>7.1052632977784071</c:v>
                </c:pt>
                <c:pt idx="73">
                  <c:v>8.1052632977784071</c:v>
                </c:pt>
                <c:pt idx="74">
                  <c:v>9.1052632977784071</c:v>
                </c:pt>
                <c:pt idx="75">
                  <c:v>10.105263297778407</c:v>
                </c:pt>
                <c:pt idx="76">
                  <c:v>11.105263297778407</c:v>
                </c:pt>
                <c:pt idx="77">
                  <c:v>12.105263297778407</c:v>
                </c:pt>
                <c:pt idx="78">
                  <c:v>13.105263297778407</c:v>
                </c:pt>
                <c:pt idx="79">
                  <c:v>14.105263297778407</c:v>
                </c:pt>
                <c:pt idx="80">
                  <c:v>15.105263297778407</c:v>
                </c:pt>
                <c:pt idx="81">
                  <c:v>16.105263297778407</c:v>
                </c:pt>
                <c:pt idx="82">
                  <c:v>17.105263297778407</c:v>
                </c:pt>
                <c:pt idx="83">
                  <c:v>18.105263297778407</c:v>
                </c:pt>
                <c:pt idx="84">
                  <c:v>19.105263297778407</c:v>
                </c:pt>
                <c:pt idx="85">
                  <c:v>20.105263297778407</c:v>
                </c:pt>
                <c:pt idx="86">
                  <c:v>21.105263297778407</c:v>
                </c:pt>
                <c:pt idx="87">
                  <c:v>22.105263297778407</c:v>
                </c:pt>
                <c:pt idx="88">
                  <c:v>23.105263297778407</c:v>
                </c:pt>
                <c:pt idx="89">
                  <c:v>24.105263297778407</c:v>
                </c:pt>
                <c:pt idx="90">
                  <c:v>25.105263297778407</c:v>
                </c:pt>
                <c:pt idx="91">
                  <c:v>26.105263297778407</c:v>
                </c:pt>
                <c:pt idx="92">
                  <c:v>27.105263297778407</c:v>
                </c:pt>
                <c:pt idx="93">
                  <c:v>28.105263297778407</c:v>
                </c:pt>
                <c:pt idx="94">
                  <c:v>29.105263297778407</c:v>
                </c:pt>
                <c:pt idx="95">
                  <c:v>30.105263297778407</c:v>
                </c:pt>
                <c:pt idx="96">
                  <c:v>31.105263297778407</c:v>
                </c:pt>
                <c:pt idx="97">
                  <c:v>32.105263297778407</c:v>
                </c:pt>
                <c:pt idx="98">
                  <c:v>33.105263297778407</c:v>
                </c:pt>
                <c:pt idx="99">
                  <c:v>34.105263297778407</c:v>
                </c:pt>
                <c:pt idx="100">
                  <c:v>35.105263297778407</c:v>
                </c:pt>
                <c:pt idx="101">
                  <c:v>36.105263297778407</c:v>
                </c:pt>
                <c:pt idx="102">
                  <c:v>37.105263297778407</c:v>
                </c:pt>
                <c:pt idx="103">
                  <c:v>38.105263297778407</c:v>
                </c:pt>
                <c:pt idx="104">
                  <c:v>39.105263297778407</c:v>
                </c:pt>
                <c:pt idx="105">
                  <c:v>40.105263297778407</c:v>
                </c:pt>
                <c:pt idx="106">
                  <c:v>41.105263297778407</c:v>
                </c:pt>
                <c:pt idx="107">
                  <c:v>42.105263297778407</c:v>
                </c:pt>
                <c:pt idx="108">
                  <c:v>43.105263297778407</c:v>
                </c:pt>
                <c:pt idx="109">
                  <c:v>44.105263297778407</c:v>
                </c:pt>
                <c:pt idx="110">
                  <c:v>45.105263297778407</c:v>
                </c:pt>
                <c:pt idx="111">
                  <c:v>46.105263297778407</c:v>
                </c:pt>
                <c:pt idx="112">
                  <c:v>47.105263297778407</c:v>
                </c:pt>
                <c:pt idx="113">
                  <c:v>48.105263297778407</c:v>
                </c:pt>
                <c:pt idx="114">
                  <c:v>49.105263297778407</c:v>
                </c:pt>
                <c:pt idx="115">
                  <c:v>50.105263297778407</c:v>
                </c:pt>
                <c:pt idx="116">
                  <c:v>51.105263297778407</c:v>
                </c:pt>
                <c:pt idx="117">
                  <c:v>52.105263297778407</c:v>
                </c:pt>
                <c:pt idx="118">
                  <c:v>53.105263297778407</c:v>
                </c:pt>
                <c:pt idx="119">
                  <c:v>54.105263297778407</c:v>
                </c:pt>
                <c:pt idx="120">
                  <c:v>55.105263297778407</c:v>
                </c:pt>
                <c:pt idx="121">
                  <c:v>56.105263297778407</c:v>
                </c:pt>
                <c:pt idx="122">
                  <c:v>57.105263297778407</c:v>
                </c:pt>
                <c:pt idx="123">
                  <c:v>58.105263297778407</c:v>
                </c:pt>
                <c:pt idx="124">
                  <c:v>59.105263297778407</c:v>
                </c:pt>
                <c:pt idx="125">
                  <c:v>60.105263297778407</c:v>
                </c:pt>
                <c:pt idx="126">
                  <c:v>61.105263297778407</c:v>
                </c:pt>
                <c:pt idx="127">
                  <c:v>62.105263297778407</c:v>
                </c:pt>
                <c:pt idx="128">
                  <c:v>63.105263297778407</c:v>
                </c:pt>
                <c:pt idx="129">
                  <c:v>64.105263297778407</c:v>
                </c:pt>
                <c:pt idx="130">
                  <c:v>65.105263297778407</c:v>
                </c:pt>
                <c:pt idx="131">
                  <c:v>66.105263297778407</c:v>
                </c:pt>
                <c:pt idx="132">
                  <c:v>67.105263297778407</c:v>
                </c:pt>
                <c:pt idx="133">
                  <c:v>68.105263297778407</c:v>
                </c:pt>
                <c:pt idx="134">
                  <c:v>69.105263297778407</c:v>
                </c:pt>
                <c:pt idx="135">
                  <c:v>70.105263297778407</c:v>
                </c:pt>
                <c:pt idx="136">
                  <c:v>71.105263297778407</c:v>
                </c:pt>
                <c:pt idx="137">
                  <c:v>72.105263297778407</c:v>
                </c:pt>
                <c:pt idx="138">
                  <c:v>73.105263297778407</c:v>
                </c:pt>
                <c:pt idx="139">
                  <c:v>74.105263297778407</c:v>
                </c:pt>
                <c:pt idx="140">
                  <c:v>75.105263297778407</c:v>
                </c:pt>
                <c:pt idx="141">
                  <c:v>76.105263297778407</c:v>
                </c:pt>
                <c:pt idx="142">
                  <c:v>77.105263297778407</c:v>
                </c:pt>
                <c:pt idx="143">
                  <c:v>78.105263297778407</c:v>
                </c:pt>
                <c:pt idx="144">
                  <c:v>79.105263297778407</c:v>
                </c:pt>
                <c:pt idx="145">
                  <c:v>80.105263297778407</c:v>
                </c:pt>
                <c:pt idx="146">
                  <c:v>81.105263297778407</c:v>
                </c:pt>
                <c:pt idx="147">
                  <c:v>82.105263297778407</c:v>
                </c:pt>
                <c:pt idx="148">
                  <c:v>83.105263297778407</c:v>
                </c:pt>
                <c:pt idx="149">
                  <c:v>84.105263297778407</c:v>
                </c:pt>
                <c:pt idx="150">
                  <c:v>85.105263297778407</c:v>
                </c:pt>
                <c:pt idx="151">
                  <c:v>86.105263297778407</c:v>
                </c:pt>
                <c:pt idx="152">
                  <c:v>87.105263297778407</c:v>
                </c:pt>
                <c:pt idx="153">
                  <c:v>88.105263297778407</c:v>
                </c:pt>
                <c:pt idx="154">
                  <c:v>89.105263297778407</c:v>
                </c:pt>
                <c:pt idx="155">
                  <c:v>90.105263297778407</c:v>
                </c:pt>
                <c:pt idx="156">
                  <c:v>91.105263297778407</c:v>
                </c:pt>
                <c:pt idx="157">
                  <c:v>92.105263297778407</c:v>
                </c:pt>
                <c:pt idx="158">
                  <c:v>93.105263297778407</c:v>
                </c:pt>
                <c:pt idx="159">
                  <c:v>94.105263297778407</c:v>
                </c:pt>
                <c:pt idx="160">
                  <c:v>95.105263297778407</c:v>
                </c:pt>
                <c:pt idx="161">
                  <c:v>96.105263297778407</c:v>
                </c:pt>
              </c:numCache>
            </c:numRef>
          </c:xVal>
          <c:yVal>
            <c:numRef>
              <c:f>'θ ϵ (90,180)'!$BH$55:$BH$216</c:f>
              <c:numCache>
                <c:formatCode>General</c:formatCode>
                <c:ptCount val="162"/>
                <c:pt idx="0">
                  <c:v>59.465070269899115</c:v>
                </c:pt>
                <c:pt idx="1">
                  <c:v>174.05372039920803</c:v>
                </c:pt>
                <c:pt idx="2">
                  <c:v>288.64237052851695</c:v>
                </c:pt>
                <c:pt idx="3">
                  <c:v>403.23102065782587</c:v>
                </c:pt>
                <c:pt idx="4">
                  <c:v>517.81967078713569</c:v>
                </c:pt>
                <c:pt idx="5">
                  <c:v>632.40832091644461</c:v>
                </c:pt>
                <c:pt idx="6">
                  <c:v>746.99697104575353</c:v>
                </c:pt>
                <c:pt idx="7">
                  <c:v>861.58562117506244</c:v>
                </c:pt>
                <c:pt idx="8">
                  <c:v>976.17427130437136</c:v>
                </c:pt>
                <c:pt idx="9">
                  <c:v>1090.7629214336812</c:v>
                </c:pt>
                <c:pt idx="10">
                  <c:v>1205.3515715629901</c:v>
                </c:pt>
                <c:pt idx="11">
                  <c:v>1319.940221692299</c:v>
                </c:pt>
                <c:pt idx="12">
                  <c:v>1434.5288718216079</c:v>
                </c:pt>
                <c:pt idx="13">
                  <c:v>1549.1175219509169</c:v>
                </c:pt>
                <c:pt idx="14">
                  <c:v>1663.7061720802267</c:v>
                </c:pt>
                <c:pt idx="15">
                  <c:v>1778.2948222095356</c:v>
                </c:pt>
                <c:pt idx="16">
                  <c:v>1892.8834723388445</c:v>
                </c:pt>
                <c:pt idx="17">
                  <c:v>2007.4721224681534</c:v>
                </c:pt>
                <c:pt idx="18">
                  <c:v>2122.0607725974633</c:v>
                </c:pt>
                <c:pt idx="19">
                  <c:v>2236.6494227267722</c:v>
                </c:pt>
                <c:pt idx="20">
                  <c:v>2351.2380728560811</c:v>
                </c:pt>
                <c:pt idx="21">
                  <c:v>2465.82672298539</c:v>
                </c:pt>
                <c:pt idx="22">
                  <c:v>2580.4153731146989</c:v>
                </c:pt>
                <c:pt idx="23">
                  <c:v>2695.0040232440087</c:v>
                </c:pt>
                <c:pt idx="24">
                  <c:v>2809.5926733733177</c:v>
                </c:pt>
                <c:pt idx="25">
                  <c:v>2924.1813235026266</c:v>
                </c:pt>
                <c:pt idx="26">
                  <c:v>3038.7699736319355</c:v>
                </c:pt>
                <c:pt idx="27">
                  <c:v>3153.3586237612453</c:v>
                </c:pt>
                <c:pt idx="28">
                  <c:v>3267.9472738905542</c:v>
                </c:pt>
                <c:pt idx="29">
                  <c:v>3382.5359240198632</c:v>
                </c:pt>
                <c:pt idx="30">
                  <c:v>3497.1245741491721</c:v>
                </c:pt>
                <c:pt idx="31">
                  <c:v>3611.7132242784814</c:v>
                </c:pt>
                <c:pt idx="32">
                  <c:v>3726.3018744077904</c:v>
                </c:pt>
                <c:pt idx="33">
                  <c:v>3840.8905245370997</c:v>
                </c:pt>
                <c:pt idx="34">
                  <c:v>3955.4791746664087</c:v>
                </c:pt>
                <c:pt idx="35">
                  <c:v>4070.067824795718</c:v>
                </c:pt>
                <c:pt idx="36">
                  <c:v>4184.6564749250265</c:v>
                </c:pt>
                <c:pt idx="37">
                  <c:v>4299.2451250543363</c:v>
                </c:pt>
                <c:pt idx="38">
                  <c:v>4413.8337751836452</c:v>
                </c:pt>
                <c:pt idx="39">
                  <c:v>4528.4224253129541</c:v>
                </c:pt>
                <c:pt idx="40">
                  <c:v>4643.011075442264</c:v>
                </c:pt>
                <c:pt idx="41">
                  <c:v>4757.599725571572</c:v>
                </c:pt>
                <c:pt idx="42">
                  <c:v>4872.1883757008818</c:v>
                </c:pt>
                <c:pt idx="43">
                  <c:v>4986.7770258301907</c:v>
                </c:pt>
                <c:pt idx="44">
                  <c:v>5101.3656759594996</c:v>
                </c:pt>
                <c:pt idx="45">
                  <c:v>5215.9543260888095</c:v>
                </c:pt>
                <c:pt idx="46">
                  <c:v>5330.5429762181175</c:v>
                </c:pt>
                <c:pt idx="47">
                  <c:v>5445.1316263474273</c:v>
                </c:pt>
                <c:pt idx="48">
                  <c:v>5559.7202764767362</c:v>
                </c:pt>
                <c:pt idx="49">
                  <c:v>5674.3089266060451</c:v>
                </c:pt>
                <c:pt idx="50">
                  <c:v>5788.897576735355</c:v>
                </c:pt>
                <c:pt idx="51">
                  <c:v>5903.4862268646639</c:v>
                </c:pt>
                <c:pt idx="52">
                  <c:v>6018.0748769939728</c:v>
                </c:pt>
                <c:pt idx="53">
                  <c:v>6132.6635271232817</c:v>
                </c:pt>
                <c:pt idx="54">
                  <c:v>6247.2521772525906</c:v>
                </c:pt>
                <c:pt idx="55">
                  <c:v>6361.8408273819005</c:v>
                </c:pt>
                <c:pt idx="56">
                  <c:v>6476.4294775112094</c:v>
                </c:pt>
                <c:pt idx="57">
                  <c:v>6591.0181276405183</c:v>
                </c:pt>
                <c:pt idx="58">
                  <c:v>6705.6067777698272</c:v>
                </c:pt>
                <c:pt idx="59">
                  <c:v>6820.1954278991361</c:v>
                </c:pt>
                <c:pt idx="60">
                  <c:v>6934.7840780284459</c:v>
                </c:pt>
                <c:pt idx="61">
                  <c:v>7049.3727281577549</c:v>
                </c:pt>
                <c:pt idx="62">
                  <c:v>7163.9613782870638</c:v>
                </c:pt>
                <c:pt idx="63">
                  <c:v>7278.5500284163727</c:v>
                </c:pt>
                <c:pt idx="64">
                  <c:v>7393.1386785456825</c:v>
                </c:pt>
                <c:pt idx="65">
                  <c:v>7507.7273286749914</c:v>
                </c:pt>
                <c:pt idx="66">
                  <c:v>7622.3159788043004</c:v>
                </c:pt>
                <c:pt idx="67">
                  <c:v>7736.9046289336093</c:v>
                </c:pt>
                <c:pt idx="68">
                  <c:v>7851.4932790629191</c:v>
                </c:pt>
                <c:pt idx="69">
                  <c:v>7966.081929192228</c:v>
                </c:pt>
                <c:pt idx="70">
                  <c:v>8080.6705793215369</c:v>
                </c:pt>
                <c:pt idx="71">
                  <c:v>8195.2592294508468</c:v>
                </c:pt>
                <c:pt idx="72">
                  <c:v>8309.8478795801548</c:v>
                </c:pt>
                <c:pt idx="73">
                  <c:v>8424.4365297094646</c:v>
                </c:pt>
                <c:pt idx="74">
                  <c:v>8539.0251798387726</c:v>
                </c:pt>
                <c:pt idx="75">
                  <c:v>8653.6138299680824</c:v>
                </c:pt>
                <c:pt idx="76">
                  <c:v>8768.2024800973923</c:v>
                </c:pt>
                <c:pt idx="77">
                  <c:v>8882.7911302267003</c:v>
                </c:pt>
                <c:pt idx="78">
                  <c:v>8997.3797803560101</c:v>
                </c:pt>
                <c:pt idx="79">
                  <c:v>9111.9684304853181</c:v>
                </c:pt>
                <c:pt idx="80">
                  <c:v>9226.5570806146279</c:v>
                </c:pt>
                <c:pt idx="81">
                  <c:v>9341.1457307439377</c:v>
                </c:pt>
                <c:pt idx="82">
                  <c:v>9455.7343808732458</c:v>
                </c:pt>
                <c:pt idx="83">
                  <c:v>9570.3230310025556</c:v>
                </c:pt>
                <c:pt idx="84">
                  <c:v>9684.9116811318636</c:v>
                </c:pt>
                <c:pt idx="85">
                  <c:v>9799.5003312611734</c:v>
                </c:pt>
                <c:pt idx="86">
                  <c:v>9914.0889813904832</c:v>
                </c:pt>
                <c:pt idx="87">
                  <c:v>10028.677631519791</c:v>
                </c:pt>
                <c:pt idx="88">
                  <c:v>10143.266281649101</c:v>
                </c:pt>
                <c:pt idx="89">
                  <c:v>10257.854931778409</c:v>
                </c:pt>
                <c:pt idx="90">
                  <c:v>10372.443581907719</c:v>
                </c:pt>
                <c:pt idx="91">
                  <c:v>10487.032232037029</c:v>
                </c:pt>
                <c:pt idx="92">
                  <c:v>10601.620882166339</c:v>
                </c:pt>
                <c:pt idx="93">
                  <c:v>10716.209532295647</c:v>
                </c:pt>
                <c:pt idx="94">
                  <c:v>10830.798182424955</c:v>
                </c:pt>
                <c:pt idx="95">
                  <c:v>10945.386832554264</c:v>
                </c:pt>
                <c:pt idx="96">
                  <c:v>11059.975482683574</c:v>
                </c:pt>
                <c:pt idx="97">
                  <c:v>11174.564132812884</c:v>
                </c:pt>
                <c:pt idx="98">
                  <c:v>11289.152782942192</c:v>
                </c:pt>
                <c:pt idx="99">
                  <c:v>11403.741433071502</c:v>
                </c:pt>
                <c:pt idx="100">
                  <c:v>11518.33008320081</c:v>
                </c:pt>
                <c:pt idx="101">
                  <c:v>11632.91873333012</c:v>
                </c:pt>
                <c:pt idx="102">
                  <c:v>11747.50738345943</c:v>
                </c:pt>
                <c:pt idx="103">
                  <c:v>11862.096033588738</c:v>
                </c:pt>
                <c:pt idx="104">
                  <c:v>11976.684683718046</c:v>
                </c:pt>
                <c:pt idx="105">
                  <c:v>12091.273333847355</c:v>
                </c:pt>
                <c:pt idx="106">
                  <c:v>12205.861983976665</c:v>
                </c:pt>
                <c:pt idx="107">
                  <c:v>12320.450634105975</c:v>
                </c:pt>
                <c:pt idx="108">
                  <c:v>12435.039284235283</c:v>
                </c:pt>
                <c:pt idx="109">
                  <c:v>12549.627934364591</c:v>
                </c:pt>
                <c:pt idx="110">
                  <c:v>12664.216584493901</c:v>
                </c:pt>
                <c:pt idx="111">
                  <c:v>12778.805234623211</c:v>
                </c:pt>
                <c:pt idx="112">
                  <c:v>12893.393884752521</c:v>
                </c:pt>
                <c:pt idx="113">
                  <c:v>13007.982534881829</c:v>
                </c:pt>
                <c:pt idx="114">
                  <c:v>13122.571185011138</c:v>
                </c:pt>
                <c:pt idx="115">
                  <c:v>13237.159835140446</c:v>
                </c:pt>
                <c:pt idx="116">
                  <c:v>13351.748485269756</c:v>
                </c:pt>
                <c:pt idx="117">
                  <c:v>13466.337135399066</c:v>
                </c:pt>
                <c:pt idx="118">
                  <c:v>13580.925785528374</c:v>
                </c:pt>
                <c:pt idx="119">
                  <c:v>13695.514435657684</c:v>
                </c:pt>
                <c:pt idx="120">
                  <c:v>13810.103085786992</c:v>
                </c:pt>
                <c:pt idx="121">
                  <c:v>13924.691735916302</c:v>
                </c:pt>
                <c:pt idx="122">
                  <c:v>14039.280386045612</c:v>
                </c:pt>
                <c:pt idx="123">
                  <c:v>14153.869036174921</c:v>
                </c:pt>
                <c:pt idx="124">
                  <c:v>14268.457686304229</c:v>
                </c:pt>
                <c:pt idx="125">
                  <c:v>14383.046336433537</c:v>
                </c:pt>
                <c:pt idx="126">
                  <c:v>14497.634986562847</c:v>
                </c:pt>
                <c:pt idx="127">
                  <c:v>14612.223636692157</c:v>
                </c:pt>
                <c:pt idx="128">
                  <c:v>14726.812286821467</c:v>
                </c:pt>
                <c:pt idx="129">
                  <c:v>14841.400936950775</c:v>
                </c:pt>
                <c:pt idx="130">
                  <c:v>14955.989587080083</c:v>
                </c:pt>
                <c:pt idx="131">
                  <c:v>15070.578237209393</c:v>
                </c:pt>
                <c:pt idx="132">
                  <c:v>15185.166887338703</c:v>
                </c:pt>
                <c:pt idx="133">
                  <c:v>15299.755537468012</c:v>
                </c:pt>
                <c:pt idx="134">
                  <c:v>15414.34418759732</c:v>
                </c:pt>
                <c:pt idx="135">
                  <c:v>15528.932837726628</c:v>
                </c:pt>
                <c:pt idx="136">
                  <c:v>15643.521487855938</c:v>
                </c:pt>
                <c:pt idx="137">
                  <c:v>15758.110137985248</c:v>
                </c:pt>
                <c:pt idx="138">
                  <c:v>15872.698788114556</c:v>
                </c:pt>
                <c:pt idx="139">
                  <c:v>15987.287438243866</c:v>
                </c:pt>
                <c:pt idx="140">
                  <c:v>16101.876088373176</c:v>
                </c:pt>
                <c:pt idx="141">
                  <c:v>16216.464738502484</c:v>
                </c:pt>
                <c:pt idx="142">
                  <c:v>16331.053388631793</c:v>
                </c:pt>
                <c:pt idx="143">
                  <c:v>16445.6420387611</c:v>
                </c:pt>
                <c:pt idx="144">
                  <c:v>16560.230688890413</c:v>
                </c:pt>
                <c:pt idx="145">
                  <c:v>16674.819339019719</c:v>
                </c:pt>
                <c:pt idx="146">
                  <c:v>16789.407989149029</c:v>
                </c:pt>
                <c:pt idx="147">
                  <c:v>16903.996639278339</c:v>
                </c:pt>
                <c:pt idx="148">
                  <c:v>17018.585289407649</c:v>
                </c:pt>
                <c:pt idx="149">
                  <c:v>17133.173939536959</c:v>
                </c:pt>
                <c:pt idx="150">
                  <c:v>17247.762589666265</c:v>
                </c:pt>
                <c:pt idx="151">
                  <c:v>17362.351239795575</c:v>
                </c:pt>
                <c:pt idx="152">
                  <c:v>17476.939889924884</c:v>
                </c:pt>
                <c:pt idx="153">
                  <c:v>17591.528540054194</c:v>
                </c:pt>
                <c:pt idx="154">
                  <c:v>17706.117190183504</c:v>
                </c:pt>
                <c:pt idx="155">
                  <c:v>17820.70584031281</c:v>
                </c:pt>
                <c:pt idx="156">
                  <c:v>17935.29449044212</c:v>
                </c:pt>
                <c:pt idx="157">
                  <c:v>18049.88314057143</c:v>
                </c:pt>
                <c:pt idx="158">
                  <c:v>18164.47179070074</c:v>
                </c:pt>
                <c:pt idx="159">
                  <c:v>18279.06044083005</c:v>
                </c:pt>
                <c:pt idx="160">
                  <c:v>18393.649090959356</c:v>
                </c:pt>
                <c:pt idx="161">
                  <c:v>18508.237741088666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839-400B-B38F-06367C304E1D}"/>
            </c:ext>
          </c:extLst>
        </c:ser>
        <c:ser>
          <c:idx val="5"/>
          <c:order val="9"/>
          <c:tx>
            <c:v>Flow 1 line projection</c:v>
          </c:tx>
          <c:spPr>
            <a:ln w="28575">
              <a:solidFill>
                <a:schemeClr val="bg1"/>
              </a:solidFill>
              <a:prstDash val="dash"/>
              <a:headEnd type="none" w="lg" len="lg"/>
              <a:tailEnd type="none" w="lg" len="lg"/>
            </a:ln>
          </c:spPr>
          <c:marker>
            <c:symbol val="circle"/>
            <c:size val="2"/>
            <c:spPr>
              <a:solidFill>
                <a:srgbClr val="FF0000"/>
              </a:solidFill>
              <a:ln>
                <a:solidFill>
                  <a:srgbClr val="FF0000">
                    <a:alpha val="45000"/>
                  </a:srgbClr>
                </a:solidFill>
              </a:ln>
            </c:spPr>
          </c:marker>
          <c:trendline>
            <c:spPr>
              <a:ln w="28575">
                <a:solidFill>
                  <a:srgbClr val="FF0000"/>
                </a:solidFill>
                <a:prstDash val="sysDash"/>
                <a:headEnd type="stealth" w="lg" len="lg"/>
                <a:tailEnd type="oval" w="lg" len="lg"/>
              </a:ln>
              <a:effectLst>
                <a:glow rad="177800">
                  <a:srgbClr val="FFFF00">
                    <a:alpha val="60000"/>
                  </a:srgbClr>
                </a:glow>
              </a:effectLst>
            </c:spPr>
            <c:trendlineType val="linear"/>
            <c:forward val="40"/>
            <c:backward val="30"/>
            <c:dispRSqr val="0"/>
            <c:dispEq val="0"/>
          </c:trendline>
          <c:xVal>
            <c:numRef>
              <c:f>'θ ϵ (90,180)'!$BN$25:$BN$55</c:f>
              <c:numCache>
                <c:formatCode>General</c:formatCode>
                <c:ptCount val="31"/>
                <c:pt idx="0">
                  <c:v>-94.894736702221593</c:v>
                </c:pt>
                <c:pt idx="1">
                  <c:v>-93.894736702221593</c:v>
                </c:pt>
                <c:pt idx="2">
                  <c:v>-92.894736702221593</c:v>
                </c:pt>
                <c:pt idx="3">
                  <c:v>-91.894736702221593</c:v>
                </c:pt>
                <c:pt idx="4">
                  <c:v>-90.894736702221593</c:v>
                </c:pt>
                <c:pt idx="5">
                  <c:v>-89.894736702221593</c:v>
                </c:pt>
                <c:pt idx="6">
                  <c:v>-88.894736702221593</c:v>
                </c:pt>
                <c:pt idx="7">
                  <c:v>-87.894736702221593</c:v>
                </c:pt>
                <c:pt idx="8">
                  <c:v>-86.894736702221593</c:v>
                </c:pt>
                <c:pt idx="9">
                  <c:v>-85.894736702221593</c:v>
                </c:pt>
                <c:pt idx="10">
                  <c:v>-84.894736702221593</c:v>
                </c:pt>
                <c:pt idx="11">
                  <c:v>-83.894736702221593</c:v>
                </c:pt>
                <c:pt idx="12">
                  <c:v>-82.894736702221593</c:v>
                </c:pt>
                <c:pt idx="13">
                  <c:v>-81.894736702221593</c:v>
                </c:pt>
                <c:pt idx="14">
                  <c:v>-80.894736702221593</c:v>
                </c:pt>
                <c:pt idx="15">
                  <c:v>-79.894736702221593</c:v>
                </c:pt>
                <c:pt idx="16">
                  <c:v>-78.894736702221593</c:v>
                </c:pt>
                <c:pt idx="17">
                  <c:v>-77.894736702221593</c:v>
                </c:pt>
                <c:pt idx="18">
                  <c:v>-76.894736702221593</c:v>
                </c:pt>
                <c:pt idx="19">
                  <c:v>-75.894736702221593</c:v>
                </c:pt>
                <c:pt idx="20">
                  <c:v>-74.894736702221593</c:v>
                </c:pt>
                <c:pt idx="21">
                  <c:v>-73.894736702221593</c:v>
                </c:pt>
                <c:pt idx="22">
                  <c:v>-72.894736702221593</c:v>
                </c:pt>
                <c:pt idx="23">
                  <c:v>-71.894736702221593</c:v>
                </c:pt>
                <c:pt idx="24">
                  <c:v>-70.894736702221593</c:v>
                </c:pt>
                <c:pt idx="25">
                  <c:v>-69.894736702221593</c:v>
                </c:pt>
                <c:pt idx="26">
                  <c:v>-68.894736702221593</c:v>
                </c:pt>
                <c:pt idx="27">
                  <c:v>-67.894736702221593</c:v>
                </c:pt>
                <c:pt idx="28">
                  <c:v>-66.894736702221593</c:v>
                </c:pt>
                <c:pt idx="29">
                  <c:v>-65.894736702221593</c:v>
                </c:pt>
                <c:pt idx="30">
                  <c:v>-64.894736702221593</c:v>
                </c:pt>
              </c:numCache>
            </c:numRef>
          </c:xVal>
          <c:yVal>
            <c:numRef>
              <c:f>'θ ϵ (90,180)'!$BM$25:$BM$55</c:f>
              <c:numCache>
                <c:formatCode>General</c:formatCode>
                <c:ptCount val="31"/>
                <c:pt idx="0">
                  <c:v>56.576398823972156</c:v>
                </c:pt>
                <c:pt idx="1">
                  <c:v>56.672687872169696</c:v>
                </c:pt>
                <c:pt idx="2">
                  <c:v>56.768976920367237</c:v>
                </c:pt>
                <c:pt idx="3">
                  <c:v>56.865265968564771</c:v>
                </c:pt>
                <c:pt idx="4">
                  <c:v>56.961555016762311</c:v>
                </c:pt>
                <c:pt idx="5">
                  <c:v>57.057844064959852</c:v>
                </c:pt>
                <c:pt idx="6">
                  <c:v>57.154133113157386</c:v>
                </c:pt>
                <c:pt idx="7">
                  <c:v>57.250422161354926</c:v>
                </c:pt>
                <c:pt idx="8">
                  <c:v>57.346711209552467</c:v>
                </c:pt>
                <c:pt idx="9">
                  <c:v>57.443000257750001</c:v>
                </c:pt>
                <c:pt idx="10">
                  <c:v>57.539289305947541</c:v>
                </c:pt>
                <c:pt idx="11">
                  <c:v>57.635578354145082</c:v>
                </c:pt>
                <c:pt idx="12">
                  <c:v>57.731867402342615</c:v>
                </c:pt>
                <c:pt idx="13">
                  <c:v>57.828156450540156</c:v>
                </c:pt>
                <c:pt idx="14">
                  <c:v>57.924445498737697</c:v>
                </c:pt>
                <c:pt idx="15">
                  <c:v>58.020734546935238</c:v>
                </c:pt>
                <c:pt idx="16">
                  <c:v>58.117023595132771</c:v>
                </c:pt>
                <c:pt idx="17">
                  <c:v>58.213312643330312</c:v>
                </c:pt>
                <c:pt idx="18">
                  <c:v>58.309601691527853</c:v>
                </c:pt>
                <c:pt idx="19">
                  <c:v>58.405890739725386</c:v>
                </c:pt>
                <c:pt idx="20">
                  <c:v>58.502179787922927</c:v>
                </c:pt>
                <c:pt idx="21">
                  <c:v>58.598468836120468</c:v>
                </c:pt>
                <c:pt idx="22">
                  <c:v>58.694757884318008</c:v>
                </c:pt>
                <c:pt idx="23">
                  <c:v>58.791046932515542</c:v>
                </c:pt>
                <c:pt idx="24">
                  <c:v>58.887335980713083</c:v>
                </c:pt>
                <c:pt idx="25">
                  <c:v>58.983625028910623</c:v>
                </c:pt>
                <c:pt idx="26">
                  <c:v>59.079914077108157</c:v>
                </c:pt>
                <c:pt idx="27">
                  <c:v>59.176203125305697</c:v>
                </c:pt>
                <c:pt idx="28">
                  <c:v>59.272492173503238</c:v>
                </c:pt>
                <c:pt idx="29">
                  <c:v>59.368781221700772</c:v>
                </c:pt>
                <c:pt idx="30">
                  <c:v>59.465070269898312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839-400B-B38F-06367C304E1D}"/>
            </c:ext>
          </c:extLst>
        </c:ser>
        <c:ser>
          <c:idx val="10"/>
          <c:order val="10"/>
          <c:tx>
            <c:v>CZnew</c:v>
          </c:tx>
          <c:spPr>
            <a:ln w="41275">
              <a:prstDash val="sysDash"/>
            </a:ln>
          </c:spPr>
          <c:marker>
            <c:symbol val="dot"/>
            <c:size val="2"/>
            <c:spPr>
              <a:ln>
                <a:solidFill>
                  <a:schemeClr val="accent5">
                    <a:tint val="77000"/>
                    <a:shade val="95000"/>
                    <a:satMod val="105000"/>
                    <a:alpha val="0"/>
                  </a:schemeClr>
                </a:solidFill>
              </a:ln>
            </c:spPr>
          </c:marker>
          <c:xVal>
            <c:numRef>
              <c:f>'θ ϵ (90,180)'!$BE$442:$BE$802</c:f>
              <c:numCache>
                <c:formatCode>General</c:formatCode>
                <c:ptCount val="361"/>
                <c:pt idx="0">
                  <c:v>-41.875298883893024</c:v>
                </c:pt>
                <c:pt idx="1">
                  <c:v>-41.8788048557699</c:v>
                </c:pt>
                <c:pt idx="2">
                  <c:v>-41.88932170344755</c:v>
                </c:pt>
                <c:pt idx="3">
                  <c:v>-41.906846223392293</c:v>
                </c:pt>
                <c:pt idx="4">
                  <c:v>-41.931373077465572</c:v>
                </c:pt>
                <c:pt idx="5">
                  <c:v>-41.962894794550053</c:v>
                </c:pt>
                <c:pt idx="6">
                  <c:v>-42.001401772825353</c:v>
                </c:pt>
                <c:pt idx="7">
                  <c:v>-42.046882282692863</c:v>
                </c:pt>
                <c:pt idx="8">
                  <c:v>-42.099322470348696</c:v>
                </c:pt>
                <c:pt idx="9">
                  <c:v>-42.158706362003691</c:v>
                </c:pt>
                <c:pt idx="10">
                  <c:v>-42.225015868749189</c:v>
                </c:pt>
                <c:pt idx="11">
                  <c:v>-42.298230792067081</c:v>
                </c:pt>
                <c:pt idx="12">
                  <c:v>-42.378328829982472</c:v>
                </c:pt>
                <c:pt idx="13">
                  <c:v>-42.465285583857096</c:v>
                </c:pt>
                <c:pt idx="14">
                  <c:v>-42.559074565821334</c:v>
                </c:pt>
                <c:pt idx="15">
                  <c:v>-42.659667206842741</c:v>
                </c:pt>
                <c:pt idx="16">
                  <c:v>-42.767032865428398</c:v>
                </c:pt>
                <c:pt idx="17">
                  <c:v>-42.881138836958627</c:v>
                </c:pt>
                <c:pt idx="18">
                  <c:v>-43.001950363649115</c:v>
                </c:pt>
                <c:pt idx="19">
                  <c:v>-43.12943064513852</c:v>
                </c:pt>
                <c:pt idx="20">
                  <c:v>-43.263540849698167</c:v>
                </c:pt>
                <c:pt idx="21">
                  <c:v>-43.404240126060593</c:v>
                </c:pt>
                <c:pt idx="22">
                  <c:v>-43.551485615863228</c:v>
                </c:pt>
                <c:pt idx="23">
                  <c:v>-43.705232466703492</c:v>
                </c:pt>
                <c:pt idx="24">
                  <c:v>-43.865433845801228</c:v>
                </c:pt>
                <c:pt idx="25">
                  <c:v>-44.03204095426446</c:v>
                </c:pt>
                <c:pt idx="26">
                  <c:v>-44.205003041953987</c:v>
                </c:pt>
                <c:pt idx="27">
                  <c:v>-44.384267422942386</c:v>
                </c:pt>
                <c:pt idx="28">
                  <c:v>-44.569779491562628</c:v>
                </c:pt>
                <c:pt idx="29">
                  <c:v>-44.761482739041526</c:v>
                </c:pt>
                <c:pt idx="30">
                  <c:v>-44.959318770712812</c:v>
                </c:pt>
                <c:pt idx="31">
                  <c:v>-45.163227323804776</c:v>
                </c:pt>
                <c:pt idx="32">
                  <c:v>-45.373146285796821</c:v>
                </c:pt>
                <c:pt idx="33">
                  <c:v>-45.589011713339602</c:v>
                </c:pt>
                <c:pt idx="34">
                  <c:v>-45.810757851732752</c:v>
                </c:pt>
                <c:pt idx="35">
                  <c:v>-46.038317154954413</c:v>
                </c:pt>
                <c:pt idx="36">
                  <c:v>-46.271620306236414</c:v>
                </c:pt>
                <c:pt idx="37">
                  <c:v>-46.51059623917881</c:v>
                </c:pt>
                <c:pt idx="38">
                  <c:v>-46.755172159397418</c:v>
                </c:pt>
                <c:pt idx="39">
                  <c:v>-47.005273566697682</c:v>
                </c:pt>
                <c:pt idx="40">
                  <c:v>-47.260824277768137</c:v>
                </c:pt>
                <c:pt idx="41">
                  <c:v>-47.521746449386633</c:v>
                </c:pt>
                <c:pt idx="42">
                  <c:v>-47.787960602132081</c:v>
                </c:pt>
                <c:pt idx="43">
                  <c:v>-48.05938564459467</c:v>
                </c:pt>
                <c:pt idx="44">
                  <c:v>-48.335938898077124</c:v>
                </c:pt>
                <c:pt idx="45">
                  <c:v>-48.617536121779395</c:v>
                </c:pt>
                <c:pt idx="46">
                  <c:v>-48.904091538459255</c:v>
                </c:pt>
                <c:pt idx="47">
                  <c:v>-49.195517860560855</c:v>
                </c:pt>
                <c:pt idx="48">
                  <c:v>-49.491726316803366</c:v>
                </c:pt>
                <c:pt idx="49">
                  <c:v>-49.792626679221591</c:v>
                </c:pt>
                <c:pt idx="50">
                  <c:v>-50.098127290650247</c:v>
                </c:pt>
                <c:pt idx="51">
                  <c:v>-50.40813509264364</c:v>
                </c:pt>
                <c:pt idx="52">
                  <c:v>-50.72255565382217</c:v>
                </c:pt>
                <c:pt idx="53">
                  <c:v>-51.041293198637049</c:v>
                </c:pt>
                <c:pt idx="54">
                  <c:v>-51.36425063654444</c:v>
                </c:pt>
                <c:pt idx="55">
                  <c:v>-51.691329591580192</c:v>
                </c:pt>
                <c:pt idx="56">
                  <c:v>-52.022430432326125</c:v>
                </c:pt>
                <c:pt idx="57">
                  <c:v>-52.3574523022587</c:v>
                </c:pt>
                <c:pt idx="58">
                  <c:v>-52.696293150470908</c:v>
                </c:pt>
                <c:pt idx="59">
                  <c:v>-53.038849762757948</c:v>
                </c:pt>
                <c:pt idx="60">
                  <c:v>-53.385017793057308</c:v>
                </c:pt>
                <c:pt idx="61">
                  <c:v>-53.734691795233545</c:v>
                </c:pt>
                <c:pt idx="62">
                  <c:v>-54.087765255198242</c:v>
                </c:pt>
                <c:pt idx="63">
                  <c:v>-54.444130623355178</c:v>
                </c:pt>
                <c:pt idx="64">
                  <c:v>-54.80367934736104</c:v>
                </c:pt>
                <c:pt idx="65">
                  <c:v>-55.166301905191453</c:v>
                </c:pt>
                <c:pt idx="66">
                  <c:v>-55.531887838502506</c:v>
                </c:pt>
                <c:pt idx="67">
                  <c:v>-55.900325786277399</c:v>
                </c:pt>
                <c:pt idx="68">
                  <c:v>-56.271503518748119</c:v>
                </c:pt>
                <c:pt idx="69">
                  <c:v>-56.645307971581644</c:v>
                </c:pt>
                <c:pt idx="70">
                  <c:v>-57.021625280320535</c:v>
                </c:pt>
                <c:pt idx="71">
                  <c:v>-57.400340815067082</c:v>
                </c:pt>
                <c:pt idx="72">
                  <c:v>-57.781339215400699</c:v>
                </c:pt>
                <c:pt idx="73">
                  <c:v>-58.164504425517833</c:v>
                </c:pt>
                <c:pt idx="74">
                  <c:v>-58.549719729583671</c:v>
                </c:pt>
                <c:pt idx="75">
                  <c:v>-58.936867787284939</c:v>
                </c:pt>
                <c:pt idx="76">
                  <c:v>-59.325830669572859</c:v>
                </c:pt>
                <c:pt idx="77">
                  <c:v>-59.716489894585543</c:v>
                </c:pt>
                <c:pt idx="78">
                  <c:v>-60.108726463738627</c:v>
                </c:pt>
                <c:pt idx="79">
                  <c:v>-60.502420897973472</c:v>
                </c:pt>
                <c:pt idx="80">
                  <c:v>-60.897453274151616</c:v>
                </c:pt>
                <c:pt idx="81">
                  <c:v>-61.293703261584504</c:v>
                </c:pt>
                <c:pt idx="82">
                  <c:v>-61.691050158687396</c:v>
                </c:pt>
                <c:pt idx="83">
                  <c:v>-62.089372929746268</c:v>
                </c:pt>
                <c:pt idx="84">
                  <c:v>-62.488550241786399</c:v>
                </c:pt>
                <c:pt idx="85">
                  <c:v>-62.888460501531632</c:v>
                </c:pt>
                <c:pt idx="86">
                  <c:v>-63.288981892442827</c:v>
                </c:pt>
                <c:pt idx="87">
                  <c:v>-63.689992411824377</c:v>
                </c:pt>
                <c:pt idx="88">
                  <c:v>-64.091369907987399</c:v>
                </c:pt>
                <c:pt idx="89">
                  <c:v>-64.492992117458357</c:v>
                </c:pt>
                <c:pt idx="90">
                  <c:v>-64.894736702221593</c:v>
                </c:pt>
                <c:pt idx="91">
                  <c:v>-65.296481286984843</c:v>
                </c:pt>
                <c:pt idx="92">
                  <c:v>-65.698103496455772</c:v>
                </c:pt>
                <c:pt idx="93">
                  <c:v>-66.099480992618794</c:v>
                </c:pt>
                <c:pt idx="94">
                  <c:v>-66.500491512000352</c:v>
                </c:pt>
                <c:pt idx="95">
                  <c:v>-66.901012902911546</c:v>
                </c:pt>
                <c:pt idx="96">
                  <c:v>-67.300923162656787</c:v>
                </c:pt>
                <c:pt idx="97">
                  <c:v>-67.70010047469691</c:v>
                </c:pt>
                <c:pt idx="98">
                  <c:v>-68.098423245755782</c:v>
                </c:pt>
                <c:pt idx="99">
                  <c:v>-68.495770142858689</c:v>
                </c:pt>
                <c:pt idx="100">
                  <c:v>-68.89202013029157</c:v>
                </c:pt>
                <c:pt idx="101">
                  <c:v>-69.287052506469706</c:v>
                </c:pt>
                <c:pt idx="102">
                  <c:v>-69.680746940704552</c:v>
                </c:pt>
                <c:pt idx="103">
                  <c:v>-70.072983509857636</c:v>
                </c:pt>
                <c:pt idx="104">
                  <c:v>-70.463642734870319</c:v>
                </c:pt>
                <c:pt idx="105">
                  <c:v>-70.852605617158247</c:v>
                </c:pt>
                <c:pt idx="106">
                  <c:v>-71.239753674859514</c:v>
                </c:pt>
                <c:pt idx="107">
                  <c:v>-71.624968978925352</c:v>
                </c:pt>
                <c:pt idx="108">
                  <c:v>-72.00813418904248</c:v>
                </c:pt>
                <c:pt idx="109">
                  <c:v>-72.389132589376089</c:v>
                </c:pt>
                <c:pt idx="110">
                  <c:v>-72.767848124122651</c:v>
                </c:pt>
                <c:pt idx="111">
                  <c:v>-73.144165432861541</c:v>
                </c:pt>
                <c:pt idx="112">
                  <c:v>-73.517969885695067</c:v>
                </c:pt>
                <c:pt idx="113">
                  <c:v>-73.889147618165779</c:v>
                </c:pt>
                <c:pt idx="114">
                  <c:v>-74.257585565940673</c:v>
                </c:pt>
                <c:pt idx="115">
                  <c:v>-74.623171499251725</c:v>
                </c:pt>
                <c:pt idx="116">
                  <c:v>-74.985794057082146</c:v>
                </c:pt>
                <c:pt idx="117">
                  <c:v>-75.345342781087993</c:v>
                </c:pt>
                <c:pt idx="118">
                  <c:v>-75.701708149244936</c:v>
                </c:pt>
                <c:pt idx="119">
                  <c:v>-76.054781609209641</c:v>
                </c:pt>
                <c:pt idx="120">
                  <c:v>-76.40445561138587</c:v>
                </c:pt>
                <c:pt idx="121">
                  <c:v>-76.750623641685237</c:v>
                </c:pt>
                <c:pt idx="122">
                  <c:v>-77.093180253972278</c:v>
                </c:pt>
                <c:pt idx="123">
                  <c:v>-77.432021102184478</c:v>
                </c:pt>
                <c:pt idx="124">
                  <c:v>-77.767042972117054</c:v>
                </c:pt>
                <c:pt idx="125">
                  <c:v>-78.098143812862986</c:v>
                </c:pt>
                <c:pt idx="126">
                  <c:v>-78.425222767898745</c:v>
                </c:pt>
                <c:pt idx="127">
                  <c:v>-78.748180205806136</c:v>
                </c:pt>
                <c:pt idx="128">
                  <c:v>-79.066917750621016</c:v>
                </c:pt>
                <c:pt idx="129">
                  <c:v>-79.381338311799539</c:v>
                </c:pt>
                <c:pt idx="130">
                  <c:v>-79.691346113792946</c:v>
                </c:pt>
                <c:pt idx="131">
                  <c:v>-79.996846725221602</c:v>
                </c:pt>
                <c:pt idx="132">
                  <c:v>-80.29774708763982</c:v>
                </c:pt>
                <c:pt idx="133">
                  <c:v>-80.593955543882331</c:v>
                </c:pt>
                <c:pt idx="134">
                  <c:v>-80.885381865983931</c:v>
                </c:pt>
                <c:pt idx="135">
                  <c:v>-81.171937282663791</c:v>
                </c:pt>
                <c:pt idx="136">
                  <c:v>-81.453534506366054</c:v>
                </c:pt>
                <c:pt idx="137">
                  <c:v>-81.730087759848516</c:v>
                </c:pt>
                <c:pt idx="138">
                  <c:v>-82.001512802311098</c:v>
                </c:pt>
                <c:pt idx="139">
                  <c:v>-82.267726955056546</c:v>
                </c:pt>
                <c:pt idx="140">
                  <c:v>-82.528649126675049</c:v>
                </c:pt>
                <c:pt idx="141">
                  <c:v>-82.784199837745504</c:v>
                </c:pt>
                <c:pt idx="142">
                  <c:v>-83.034301245045768</c:v>
                </c:pt>
                <c:pt idx="143">
                  <c:v>-83.278877165264376</c:v>
                </c:pt>
                <c:pt idx="144">
                  <c:v>-83.517853098206771</c:v>
                </c:pt>
                <c:pt idx="145">
                  <c:v>-83.751156249488758</c:v>
                </c:pt>
                <c:pt idx="146">
                  <c:v>-83.97871555271044</c:v>
                </c:pt>
                <c:pt idx="147">
                  <c:v>-84.200461691103584</c:v>
                </c:pt>
                <c:pt idx="148">
                  <c:v>-84.416327118646365</c:v>
                </c:pt>
                <c:pt idx="149">
                  <c:v>-84.62624608063841</c:v>
                </c:pt>
                <c:pt idx="150">
                  <c:v>-84.830154633730373</c:v>
                </c:pt>
                <c:pt idx="151">
                  <c:v>-85.02799066540166</c:v>
                </c:pt>
                <c:pt idx="152">
                  <c:v>-85.219693912880544</c:v>
                </c:pt>
                <c:pt idx="153">
                  <c:v>-85.405205981500799</c:v>
                </c:pt>
                <c:pt idx="154">
                  <c:v>-85.584470362489199</c:v>
                </c:pt>
                <c:pt idx="155">
                  <c:v>-85.757432450178726</c:v>
                </c:pt>
                <c:pt idx="156">
                  <c:v>-85.924039558641965</c:v>
                </c:pt>
                <c:pt idx="157">
                  <c:v>-86.084240937739693</c:v>
                </c:pt>
                <c:pt idx="158">
                  <c:v>-86.237987788579957</c:v>
                </c:pt>
                <c:pt idx="159">
                  <c:v>-86.3852332783826</c:v>
                </c:pt>
                <c:pt idx="160">
                  <c:v>-86.525932554745026</c:v>
                </c:pt>
                <c:pt idx="161">
                  <c:v>-86.660042759304673</c:v>
                </c:pt>
                <c:pt idx="162">
                  <c:v>-86.787523040794071</c:v>
                </c:pt>
                <c:pt idx="163">
                  <c:v>-86.908334567484559</c:v>
                </c:pt>
                <c:pt idx="164">
                  <c:v>-87.022440539014781</c:v>
                </c:pt>
                <c:pt idx="165">
                  <c:v>-87.129806197600445</c:v>
                </c:pt>
                <c:pt idx="166">
                  <c:v>-87.230398838621852</c:v>
                </c:pt>
                <c:pt idx="167">
                  <c:v>-87.32418782058609</c:v>
                </c:pt>
                <c:pt idx="168">
                  <c:v>-87.411144574460707</c:v>
                </c:pt>
                <c:pt idx="169">
                  <c:v>-87.491242612376112</c:v>
                </c:pt>
                <c:pt idx="170">
                  <c:v>-87.564457535694004</c:v>
                </c:pt>
                <c:pt idx="171">
                  <c:v>-87.630767042439487</c:v>
                </c:pt>
                <c:pt idx="172">
                  <c:v>-87.69015093409449</c:v>
                </c:pt>
                <c:pt idx="173">
                  <c:v>-87.742591121750323</c:v>
                </c:pt>
                <c:pt idx="174">
                  <c:v>-87.788071631617839</c:v>
                </c:pt>
                <c:pt idx="175">
                  <c:v>-87.826578609893133</c:v>
                </c:pt>
                <c:pt idx="176">
                  <c:v>-87.85810032697762</c:v>
                </c:pt>
                <c:pt idx="177">
                  <c:v>-87.882627181050893</c:v>
                </c:pt>
                <c:pt idx="178">
                  <c:v>-87.900151700995636</c:v>
                </c:pt>
                <c:pt idx="179">
                  <c:v>-87.910668548673286</c:v>
                </c:pt>
                <c:pt idx="180">
                  <c:v>-87.914174520550162</c:v>
                </c:pt>
                <c:pt idx="181">
                  <c:v>-87.910668548673286</c:v>
                </c:pt>
                <c:pt idx="182">
                  <c:v>-87.900151700995636</c:v>
                </c:pt>
                <c:pt idx="183">
                  <c:v>-87.882627181050893</c:v>
                </c:pt>
                <c:pt idx="184">
                  <c:v>-87.85810032697762</c:v>
                </c:pt>
                <c:pt idx="185">
                  <c:v>-87.826578609893133</c:v>
                </c:pt>
                <c:pt idx="186">
                  <c:v>-87.788071631617839</c:v>
                </c:pt>
                <c:pt idx="187">
                  <c:v>-87.742591121750323</c:v>
                </c:pt>
                <c:pt idx="188">
                  <c:v>-87.69015093409449</c:v>
                </c:pt>
                <c:pt idx="189">
                  <c:v>-87.630767042439487</c:v>
                </c:pt>
                <c:pt idx="190">
                  <c:v>-87.564457535694004</c:v>
                </c:pt>
                <c:pt idx="191">
                  <c:v>-87.491242612376112</c:v>
                </c:pt>
                <c:pt idx="192">
                  <c:v>-87.411144574460707</c:v>
                </c:pt>
                <c:pt idx="193">
                  <c:v>-87.32418782058609</c:v>
                </c:pt>
                <c:pt idx="194">
                  <c:v>-87.230398838621852</c:v>
                </c:pt>
                <c:pt idx="195">
                  <c:v>-87.129806197600445</c:v>
                </c:pt>
                <c:pt idx="196">
                  <c:v>-87.022440539014781</c:v>
                </c:pt>
                <c:pt idx="197">
                  <c:v>-86.908334567484559</c:v>
                </c:pt>
                <c:pt idx="198">
                  <c:v>-86.787523040794071</c:v>
                </c:pt>
                <c:pt idx="199">
                  <c:v>-86.660042759304673</c:v>
                </c:pt>
                <c:pt idx="200">
                  <c:v>-86.525932554745026</c:v>
                </c:pt>
                <c:pt idx="201">
                  <c:v>-86.3852332783826</c:v>
                </c:pt>
                <c:pt idx="202">
                  <c:v>-86.237987788579957</c:v>
                </c:pt>
                <c:pt idx="203">
                  <c:v>-86.084240937739693</c:v>
                </c:pt>
                <c:pt idx="204">
                  <c:v>-85.924039558641965</c:v>
                </c:pt>
                <c:pt idx="205">
                  <c:v>-85.757432450178726</c:v>
                </c:pt>
                <c:pt idx="206">
                  <c:v>-85.584470362489199</c:v>
                </c:pt>
                <c:pt idx="207">
                  <c:v>-85.405205981500799</c:v>
                </c:pt>
                <c:pt idx="208">
                  <c:v>-85.219693912880558</c:v>
                </c:pt>
                <c:pt idx="209">
                  <c:v>-85.02799066540166</c:v>
                </c:pt>
                <c:pt idx="210">
                  <c:v>-84.830154633730373</c:v>
                </c:pt>
                <c:pt idx="211">
                  <c:v>-84.62624608063841</c:v>
                </c:pt>
                <c:pt idx="212">
                  <c:v>-84.416327118646365</c:v>
                </c:pt>
                <c:pt idx="213">
                  <c:v>-84.200461691103584</c:v>
                </c:pt>
                <c:pt idx="214">
                  <c:v>-83.97871555271044</c:v>
                </c:pt>
                <c:pt idx="215">
                  <c:v>-83.751156249488773</c:v>
                </c:pt>
                <c:pt idx="216">
                  <c:v>-83.517853098206771</c:v>
                </c:pt>
                <c:pt idx="217">
                  <c:v>-83.278877165264376</c:v>
                </c:pt>
                <c:pt idx="218">
                  <c:v>-83.034301245045768</c:v>
                </c:pt>
                <c:pt idx="219">
                  <c:v>-82.784199837745504</c:v>
                </c:pt>
                <c:pt idx="220">
                  <c:v>-82.528649126675049</c:v>
                </c:pt>
                <c:pt idx="221">
                  <c:v>-82.267726955056546</c:v>
                </c:pt>
                <c:pt idx="222">
                  <c:v>-82.001512802311112</c:v>
                </c:pt>
                <c:pt idx="223">
                  <c:v>-81.730087759848516</c:v>
                </c:pt>
                <c:pt idx="224">
                  <c:v>-81.453534506366054</c:v>
                </c:pt>
                <c:pt idx="225">
                  <c:v>-81.171937282663791</c:v>
                </c:pt>
                <c:pt idx="226">
                  <c:v>-80.885381865983945</c:v>
                </c:pt>
                <c:pt idx="227">
                  <c:v>-80.593955543882345</c:v>
                </c:pt>
                <c:pt idx="228">
                  <c:v>-80.297747087639834</c:v>
                </c:pt>
                <c:pt idx="229">
                  <c:v>-79.996846725221602</c:v>
                </c:pt>
                <c:pt idx="230">
                  <c:v>-79.691346113792946</c:v>
                </c:pt>
                <c:pt idx="231">
                  <c:v>-79.381338311799539</c:v>
                </c:pt>
                <c:pt idx="232">
                  <c:v>-79.066917750621002</c:v>
                </c:pt>
                <c:pt idx="233">
                  <c:v>-78.748180205806136</c:v>
                </c:pt>
                <c:pt idx="234">
                  <c:v>-78.425222767898745</c:v>
                </c:pt>
                <c:pt idx="235">
                  <c:v>-78.098143812863</c:v>
                </c:pt>
                <c:pt idx="236">
                  <c:v>-77.767042972117068</c:v>
                </c:pt>
                <c:pt idx="237">
                  <c:v>-77.432021102184478</c:v>
                </c:pt>
                <c:pt idx="238">
                  <c:v>-77.093180253972278</c:v>
                </c:pt>
                <c:pt idx="239">
                  <c:v>-76.750623641685252</c:v>
                </c:pt>
                <c:pt idx="240">
                  <c:v>-76.404455611385885</c:v>
                </c:pt>
                <c:pt idx="241">
                  <c:v>-76.054781609209627</c:v>
                </c:pt>
                <c:pt idx="242">
                  <c:v>-75.701708149244936</c:v>
                </c:pt>
                <c:pt idx="243">
                  <c:v>-75.345342781088007</c:v>
                </c:pt>
                <c:pt idx="244">
                  <c:v>-74.98579405708216</c:v>
                </c:pt>
                <c:pt idx="245">
                  <c:v>-74.62317149925174</c:v>
                </c:pt>
                <c:pt idx="246">
                  <c:v>-74.257585565940673</c:v>
                </c:pt>
                <c:pt idx="247">
                  <c:v>-73.889147618165779</c:v>
                </c:pt>
                <c:pt idx="248">
                  <c:v>-73.517969885695081</c:v>
                </c:pt>
                <c:pt idx="249">
                  <c:v>-73.144165432861556</c:v>
                </c:pt>
                <c:pt idx="250">
                  <c:v>-72.767848124122665</c:v>
                </c:pt>
                <c:pt idx="251">
                  <c:v>-72.389132589376104</c:v>
                </c:pt>
                <c:pt idx="252">
                  <c:v>-72.008134189042494</c:v>
                </c:pt>
                <c:pt idx="253">
                  <c:v>-71.624968978925367</c:v>
                </c:pt>
                <c:pt idx="254">
                  <c:v>-71.2397536748595</c:v>
                </c:pt>
                <c:pt idx="255">
                  <c:v>-70.852605617158247</c:v>
                </c:pt>
                <c:pt idx="256">
                  <c:v>-70.463642734870319</c:v>
                </c:pt>
                <c:pt idx="257">
                  <c:v>-70.07298350985765</c:v>
                </c:pt>
                <c:pt idx="258">
                  <c:v>-69.680746940704566</c:v>
                </c:pt>
                <c:pt idx="259">
                  <c:v>-69.28705250646972</c:v>
                </c:pt>
                <c:pt idx="260">
                  <c:v>-68.89202013029157</c:v>
                </c:pt>
                <c:pt idx="261">
                  <c:v>-68.495770142858689</c:v>
                </c:pt>
                <c:pt idx="262">
                  <c:v>-68.098423245755768</c:v>
                </c:pt>
                <c:pt idx="263">
                  <c:v>-67.70010047469691</c:v>
                </c:pt>
                <c:pt idx="264">
                  <c:v>-67.300923162656787</c:v>
                </c:pt>
                <c:pt idx="265">
                  <c:v>-66.90101290291156</c:v>
                </c:pt>
                <c:pt idx="266">
                  <c:v>-66.500491512000366</c:v>
                </c:pt>
                <c:pt idx="267">
                  <c:v>-66.099480992618808</c:v>
                </c:pt>
                <c:pt idx="268">
                  <c:v>-65.698103496455786</c:v>
                </c:pt>
                <c:pt idx="269">
                  <c:v>-65.296481286984843</c:v>
                </c:pt>
                <c:pt idx="270">
                  <c:v>-64.894736702221593</c:v>
                </c:pt>
                <c:pt idx="271">
                  <c:v>-64.492992117458357</c:v>
                </c:pt>
                <c:pt idx="272">
                  <c:v>-64.091369907987399</c:v>
                </c:pt>
                <c:pt idx="273">
                  <c:v>-63.689992411824377</c:v>
                </c:pt>
                <c:pt idx="274">
                  <c:v>-63.288981892442834</c:v>
                </c:pt>
                <c:pt idx="275">
                  <c:v>-62.88846050153164</c:v>
                </c:pt>
                <c:pt idx="276">
                  <c:v>-62.488550241786413</c:v>
                </c:pt>
                <c:pt idx="277">
                  <c:v>-62.089372929746261</c:v>
                </c:pt>
                <c:pt idx="278">
                  <c:v>-61.691050158687403</c:v>
                </c:pt>
                <c:pt idx="279">
                  <c:v>-61.293703261584511</c:v>
                </c:pt>
                <c:pt idx="280">
                  <c:v>-60.89745327415163</c:v>
                </c:pt>
                <c:pt idx="281">
                  <c:v>-60.502420897973487</c:v>
                </c:pt>
                <c:pt idx="282">
                  <c:v>-60.108726463738648</c:v>
                </c:pt>
                <c:pt idx="283">
                  <c:v>-59.716489894585543</c:v>
                </c:pt>
                <c:pt idx="284">
                  <c:v>-59.325830669572873</c:v>
                </c:pt>
                <c:pt idx="285">
                  <c:v>-58.936867787284932</c:v>
                </c:pt>
                <c:pt idx="286">
                  <c:v>-58.549719729583671</c:v>
                </c:pt>
                <c:pt idx="287">
                  <c:v>-58.164504425517833</c:v>
                </c:pt>
                <c:pt idx="288">
                  <c:v>-57.781339215400706</c:v>
                </c:pt>
                <c:pt idx="289">
                  <c:v>-57.400340815067089</c:v>
                </c:pt>
                <c:pt idx="290">
                  <c:v>-57.021625280320549</c:v>
                </c:pt>
                <c:pt idx="291">
                  <c:v>-56.645307971581659</c:v>
                </c:pt>
                <c:pt idx="292">
                  <c:v>-56.271503518748119</c:v>
                </c:pt>
                <c:pt idx="293">
                  <c:v>-55.900325786277413</c:v>
                </c:pt>
                <c:pt idx="294">
                  <c:v>-55.531887838502499</c:v>
                </c:pt>
                <c:pt idx="295">
                  <c:v>-55.166301905191446</c:v>
                </c:pt>
                <c:pt idx="296">
                  <c:v>-54.80367934736104</c:v>
                </c:pt>
                <c:pt idx="297">
                  <c:v>-54.444130623355186</c:v>
                </c:pt>
                <c:pt idx="298">
                  <c:v>-54.087765255198249</c:v>
                </c:pt>
                <c:pt idx="299">
                  <c:v>-53.734691795233559</c:v>
                </c:pt>
                <c:pt idx="300">
                  <c:v>-53.385017793057308</c:v>
                </c:pt>
                <c:pt idx="301">
                  <c:v>-53.038849762757948</c:v>
                </c:pt>
                <c:pt idx="302">
                  <c:v>-52.696293150470908</c:v>
                </c:pt>
                <c:pt idx="303">
                  <c:v>-52.357452302258707</c:v>
                </c:pt>
                <c:pt idx="304">
                  <c:v>-52.022430432326139</c:v>
                </c:pt>
                <c:pt idx="305">
                  <c:v>-51.691329591580192</c:v>
                </c:pt>
                <c:pt idx="306">
                  <c:v>-51.36425063654444</c:v>
                </c:pt>
                <c:pt idx="307">
                  <c:v>-51.041293198637057</c:v>
                </c:pt>
                <c:pt idx="308">
                  <c:v>-50.72255565382217</c:v>
                </c:pt>
                <c:pt idx="309">
                  <c:v>-50.40813509264364</c:v>
                </c:pt>
                <c:pt idx="310">
                  <c:v>-50.098127290650247</c:v>
                </c:pt>
                <c:pt idx="311">
                  <c:v>-49.792626679221598</c:v>
                </c:pt>
                <c:pt idx="312">
                  <c:v>-49.491726316803373</c:v>
                </c:pt>
                <c:pt idx="313">
                  <c:v>-49.195517860560862</c:v>
                </c:pt>
                <c:pt idx="314">
                  <c:v>-48.904091538459269</c:v>
                </c:pt>
                <c:pt idx="315">
                  <c:v>-48.617536121779402</c:v>
                </c:pt>
                <c:pt idx="316">
                  <c:v>-48.335938898077131</c:v>
                </c:pt>
                <c:pt idx="317">
                  <c:v>-48.05938564459467</c:v>
                </c:pt>
                <c:pt idx="318">
                  <c:v>-47.787960602132081</c:v>
                </c:pt>
                <c:pt idx="319">
                  <c:v>-47.52174644938664</c:v>
                </c:pt>
                <c:pt idx="320">
                  <c:v>-47.260824277768151</c:v>
                </c:pt>
                <c:pt idx="321">
                  <c:v>-47.005273566697689</c:v>
                </c:pt>
                <c:pt idx="322">
                  <c:v>-46.755172159397432</c:v>
                </c:pt>
                <c:pt idx="323">
                  <c:v>-46.51059623917881</c:v>
                </c:pt>
                <c:pt idx="324">
                  <c:v>-46.271620306236414</c:v>
                </c:pt>
                <c:pt idx="325">
                  <c:v>-46.03831715495442</c:v>
                </c:pt>
                <c:pt idx="326">
                  <c:v>-45.81075785173276</c:v>
                </c:pt>
                <c:pt idx="327">
                  <c:v>-45.589011713339602</c:v>
                </c:pt>
                <c:pt idx="328">
                  <c:v>-45.373146285796835</c:v>
                </c:pt>
                <c:pt idx="329">
                  <c:v>-45.163227323804776</c:v>
                </c:pt>
                <c:pt idx="330">
                  <c:v>-44.959318770712827</c:v>
                </c:pt>
                <c:pt idx="331">
                  <c:v>-44.761482739041526</c:v>
                </c:pt>
                <c:pt idx="332">
                  <c:v>-44.569779491562635</c:v>
                </c:pt>
                <c:pt idx="333">
                  <c:v>-44.384267422942386</c:v>
                </c:pt>
                <c:pt idx="334">
                  <c:v>-44.205003041953987</c:v>
                </c:pt>
                <c:pt idx="335">
                  <c:v>-44.03204095426446</c:v>
                </c:pt>
                <c:pt idx="336">
                  <c:v>-43.865433845801221</c:v>
                </c:pt>
                <c:pt idx="337">
                  <c:v>-43.705232466703499</c:v>
                </c:pt>
                <c:pt idx="338">
                  <c:v>-43.551485615863228</c:v>
                </c:pt>
                <c:pt idx="339">
                  <c:v>-43.4042401260606</c:v>
                </c:pt>
                <c:pt idx="340">
                  <c:v>-43.263540849698167</c:v>
                </c:pt>
                <c:pt idx="341">
                  <c:v>-43.129430645138527</c:v>
                </c:pt>
                <c:pt idx="342">
                  <c:v>-43.001950363649115</c:v>
                </c:pt>
                <c:pt idx="343">
                  <c:v>-42.881138836958613</c:v>
                </c:pt>
                <c:pt idx="344">
                  <c:v>-42.767032865428405</c:v>
                </c:pt>
                <c:pt idx="345">
                  <c:v>-42.659667206842741</c:v>
                </c:pt>
                <c:pt idx="346">
                  <c:v>-42.559074565821334</c:v>
                </c:pt>
                <c:pt idx="347">
                  <c:v>-42.465285583857096</c:v>
                </c:pt>
                <c:pt idx="348">
                  <c:v>-42.378328829982479</c:v>
                </c:pt>
                <c:pt idx="349">
                  <c:v>-42.298230792067081</c:v>
                </c:pt>
                <c:pt idx="350">
                  <c:v>-42.225015868749196</c:v>
                </c:pt>
                <c:pt idx="351">
                  <c:v>-42.158706362003691</c:v>
                </c:pt>
                <c:pt idx="352">
                  <c:v>-42.099322470348696</c:v>
                </c:pt>
                <c:pt idx="353">
                  <c:v>-42.046882282692863</c:v>
                </c:pt>
                <c:pt idx="354">
                  <c:v>-42.001401772825353</c:v>
                </c:pt>
                <c:pt idx="355">
                  <c:v>-41.962894794550053</c:v>
                </c:pt>
                <c:pt idx="356">
                  <c:v>-41.931373077465572</c:v>
                </c:pt>
                <c:pt idx="357">
                  <c:v>-41.906846223392293</c:v>
                </c:pt>
                <c:pt idx="358">
                  <c:v>-41.88932170344755</c:v>
                </c:pt>
                <c:pt idx="359">
                  <c:v>-41.8788048557699</c:v>
                </c:pt>
                <c:pt idx="360">
                  <c:v>-41.875298883893024</c:v>
                </c:pt>
              </c:numCache>
            </c:numRef>
          </c:xVal>
          <c:yVal>
            <c:numRef>
              <c:f>'θ ϵ (90,180)'!$BF$442:$BF$802</c:f>
              <c:numCache>
                <c:formatCode>General</c:formatCode>
                <c:ptCount val="361"/>
                <c:pt idx="0">
                  <c:v>59.465070269898305</c:v>
                </c:pt>
                <c:pt idx="1">
                  <c:v>59.866814854661548</c:v>
                </c:pt>
                <c:pt idx="2">
                  <c:v>60.268437064132492</c:v>
                </c:pt>
                <c:pt idx="3">
                  <c:v>60.669814560295514</c:v>
                </c:pt>
                <c:pt idx="4">
                  <c:v>61.070825079677064</c:v>
                </c:pt>
                <c:pt idx="5">
                  <c:v>61.471346470588266</c:v>
                </c:pt>
                <c:pt idx="6">
                  <c:v>61.871256730333499</c:v>
                </c:pt>
                <c:pt idx="7">
                  <c:v>62.27043404237363</c:v>
                </c:pt>
                <c:pt idx="8">
                  <c:v>62.668756813432495</c:v>
                </c:pt>
                <c:pt idx="9">
                  <c:v>63.066103710535394</c:v>
                </c:pt>
                <c:pt idx="10">
                  <c:v>63.462353697968283</c:v>
                </c:pt>
                <c:pt idx="11">
                  <c:v>63.857386074146419</c:v>
                </c:pt>
                <c:pt idx="12">
                  <c:v>64.251080508381278</c:v>
                </c:pt>
                <c:pt idx="13">
                  <c:v>64.643317077534363</c:v>
                </c:pt>
                <c:pt idx="14">
                  <c:v>65.033976302547032</c:v>
                </c:pt>
                <c:pt idx="15">
                  <c:v>65.422939184834959</c:v>
                </c:pt>
                <c:pt idx="16">
                  <c:v>65.810087242536227</c:v>
                </c:pt>
                <c:pt idx="17">
                  <c:v>66.195302546602065</c:v>
                </c:pt>
                <c:pt idx="18">
                  <c:v>66.578467756719192</c:v>
                </c:pt>
                <c:pt idx="19">
                  <c:v>66.959466157052816</c:v>
                </c:pt>
                <c:pt idx="20">
                  <c:v>67.338181691799363</c:v>
                </c:pt>
                <c:pt idx="21">
                  <c:v>67.714499000538254</c:v>
                </c:pt>
                <c:pt idx="22">
                  <c:v>68.088303453371779</c:v>
                </c:pt>
                <c:pt idx="23">
                  <c:v>68.459481185842492</c:v>
                </c:pt>
                <c:pt idx="24">
                  <c:v>68.827919133617385</c:v>
                </c:pt>
                <c:pt idx="25">
                  <c:v>69.193505066928438</c:v>
                </c:pt>
                <c:pt idx="26">
                  <c:v>69.556127624758858</c:v>
                </c:pt>
                <c:pt idx="27">
                  <c:v>69.91567634876472</c:v>
                </c:pt>
                <c:pt idx="28">
                  <c:v>70.272041716921649</c:v>
                </c:pt>
                <c:pt idx="29">
                  <c:v>70.625115176886354</c:v>
                </c:pt>
                <c:pt idx="30">
                  <c:v>70.974789179062583</c:v>
                </c:pt>
                <c:pt idx="31">
                  <c:v>71.32095720936195</c:v>
                </c:pt>
                <c:pt idx="32">
                  <c:v>71.663513821648991</c:v>
                </c:pt>
                <c:pt idx="33">
                  <c:v>72.002354669861205</c:v>
                </c:pt>
                <c:pt idx="34">
                  <c:v>72.33737653979378</c:v>
                </c:pt>
                <c:pt idx="35">
                  <c:v>72.668477380539699</c:v>
                </c:pt>
                <c:pt idx="36">
                  <c:v>72.995556335575458</c:v>
                </c:pt>
                <c:pt idx="37">
                  <c:v>73.318513773482849</c:v>
                </c:pt>
                <c:pt idx="38">
                  <c:v>73.637251318297729</c:v>
                </c:pt>
                <c:pt idx="39">
                  <c:v>73.951671879476251</c:v>
                </c:pt>
                <c:pt idx="40">
                  <c:v>74.261679681469644</c:v>
                </c:pt>
                <c:pt idx="41">
                  <c:v>74.5671802928983</c:v>
                </c:pt>
                <c:pt idx="42">
                  <c:v>74.868080655316533</c:v>
                </c:pt>
                <c:pt idx="43">
                  <c:v>75.164289111559043</c:v>
                </c:pt>
                <c:pt idx="44">
                  <c:v>75.455715433660643</c:v>
                </c:pt>
                <c:pt idx="45">
                  <c:v>75.742270850340503</c:v>
                </c:pt>
                <c:pt idx="46">
                  <c:v>76.023868074042781</c:v>
                </c:pt>
                <c:pt idx="47">
                  <c:v>76.300421327525228</c:v>
                </c:pt>
                <c:pt idx="48">
                  <c:v>76.57184636998781</c:v>
                </c:pt>
                <c:pt idx="49">
                  <c:v>76.838060522733258</c:v>
                </c:pt>
                <c:pt idx="50">
                  <c:v>77.098982694351761</c:v>
                </c:pt>
                <c:pt idx="51">
                  <c:v>77.354533405422217</c:v>
                </c:pt>
                <c:pt idx="52">
                  <c:v>77.60463481272248</c:v>
                </c:pt>
                <c:pt idx="53">
                  <c:v>77.849210732941089</c:v>
                </c:pt>
                <c:pt idx="54">
                  <c:v>78.088186665883484</c:v>
                </c:pt>
                <c:pt idx="55">
                  <c:v>78.321489817165485</c:v>
                </c:pt>
                <c:pt idx="56">
                  <c:v>78.549049120387153</c:v>
                </c:pt>
                <c:pt idx="57">
                  <c:v>78.770795258780296</c:v>
                </c:pt>
                <c:pt idx="58">
                  <c:v>78.986660686323077</c:v>
                </c:pt>
                <c:pt idx="59">
                  <c:v>79.196579648315122</c:v>
                </c:pt>
                <c:pt idx="60">
                  <c:v>79.400488201407086</c:v>
                </c:pt>
                <c:pt idx="61">
                  <c:v>79.598324233078372</c:v>
                </c:pt>
                <c:pt idx="62">
                  <c:v>79.790027480557256</c:v>
                </c:pt>
                <c:pt idx="63">
                  <c:v>79.975539549177512</c:v>
                </c:pt>
                <c:pt idx="64">
                  <c:v>80.154803930165912</c:v>
                </c:pt>
                <c:pt idx="65">
                  <c:v>80.327766017855438</c:v>
                </c:pt>
                <c:pt idx="66">
                  <c:v>80.494373126318663</c:v>
                </c:pt>
                <c:pt idx="67">
                  <c:v>80.654574505416406</c:v>
                </c:pt>
                <c:pt idx="68">
                  <c:v>80.80832135625667</c:v>
                </c:pt>
                <c:pt idx="69">
                  <c:v>80.955566846059298</c:v>
                </c:pt>
                <c:pt idx="70">
                  <c:v>81.096266122421724</c:v>
                </c:pt>
                <c:pt idx="71">
                  <c:v>81.230376326981371</c:v>
                </c:pt>
                <c:pt idx="72">
                  <c:v>81.357856608470783</c:v>
                </c:pt>
                <c:pt idx="73">
                  <c:v>81.478668135161271</c:v>
                </c:pt>
                <c:pt idx="74">
                  <c:v>81.592774106691508</c:v>
                </c:pt>
                <c:pt idx="75">
                  <c:v>81.700139765277157</c:v>
                </c:pt>
                <c:pt idx="76">
                  <c:v>81.800732406298565</c:v>
                </c:pt>
                <c:pt idx="77">
                  <c:v>81.894521388262802</c:v>
                </c:pt>
                <c:pt idx="78">
                  <c:v>81.981478142137419</c:v>
                </c:pt>
                <c:pt idx="79">
                  <c:v>82.061576180052811</c:v>
                </c:pt>
                <c:pt idx="80">
                  <c:v>82.134791103370702</c:v>
                </c:pt>
                <c:pt idx="81">
                  <c:v>82.201100610116214</c:v>
                </c:pt>
                <c:pt idx="82">
                  <c:v>82.260484501771202</c:v>
                </c:pt>
                <c:pt idx="83">
                  <c:v>82.312924689427035</c:v>
                </c:pt>
                <c:pt idx="84">
                  <c:v>82.358405199294538</c:v>
                </c:pt>
                <c:pt idx="85">
                  <c:v>82.396912177569845</c:v>
                </c:pt>
                <c:pt idx="86">
                  <c:v>82.428433894654319</c:v>
                </c:pt>
                <c:pt idx="87">
                  <c:v>82.452960748727605</c:v>
                </c:pt>
                <c:pt idx="88">
                  <c:v>82.470485268672348</c:v>
                </c:pt>
                <c:pt idx="89">
                  <c:v>82.481002116349998</c:v>
                </c:pt>
                <c:pt idx="90">
                  <c:v>82.484508088226875</c:v>
                </c:pt>
                <c:pt idx="91">
                  <c:v>82.481002116349998</c:v>
                </c:pt>
                <c:pt idx="92">
                  <c:v>82.470485268672348</c:v>
                </c:pt>
                <c:pt idx="93">
                  <c:v>82.452960748727605</c:v>
                </c:pt>
                <c:pt idx="94">
                  <c:v>82.428433894654319</c:v>
                </c:pt>
                <c:pt idx="95">
                  <c:v>82.396912177569845</c:v>
                </c:pt>
                <c:pt idx="96">
                  <c:v>82.358405199294538</c:v>
                </c:pt>
                <c:pt idx="97">
                  <c:v>82.312924689427035</c:v>
                </c:pt>
                <c:pt idx="98">
                  <c:v>82.260484501771202</c:v>
                </c:pt>
                <c:pt idx="99">
                  <c:v>82.201100610116214</c:v>
                </c:pt>
                <c:pt idx="100">
                  <c:v>82.134791103370702</c:v>
                </c:pt>
                <c:pt idx="101">
                  <c:v>82.061576180052811</c:v>
                </c:pt>
                <c:pt idx="102">
                  <c:v>81.981478142137433</c:v>
                </c:pt>
                <c:pt idx="103">
                  <c:v>81.894521388262802</c:v>
                </c:pt>
                <c:pt idx="104">
                  <c:v>81.800732406298565</c:v>
                </c:pt>
                <c:pt idx="105">
                  <c:v>81.700139765277157</c:v>
                </c:pt>
                <c:pt idx="106">
                  <c:v>81.592774106691508</c:v>
                </c:pt>
                <c:pt idx="107">
                  <c:v>81.478668135161286</c:v>
                </c:pt>
                <c:pt idx="108">
                  <c:v>81.357856608470783</c:v>
                </c:pt>
                <c:pt idx="109">
                  <c:v>81.230376326981371</c:v>
                </c:pt>
                <c:pt idx="110">
                  <c:v>81.096266122421724</c:v>
                </c:pt>
                <c:pt idx="111">
                  <c:v>80.955566846059298</c:v>
                </c:pt>
                <c:pt idx="112">
                  <c:v>80.80832135625667</c:v>
                </c:pt>
                <c:pt idx="113">
                  <c:v>80.654574505416406</c:v>
                </c:pt>
                <c:pt idx="114">
                  <c:v>80.494373126318678</c:v>
                </c:pt>
                <c:pt idx="115">
                  <c:v>80.327766017855438</c:v>
                </c:pt>
                <c:pt idx="116">
                  <c:v>80.154803930165912</c:v>
                </c:pt>
                <c:pt idx="117">
                  <c:v>79.975539549177512</c:v>
                </c:pt>
                <c:pt idx="118">
                  <c:v>79.790027480557271</c:v>
                </c:pt>
                <c:pt idx="119">
                  <c:v>79.598324233078372</c:v>
                </c:pt>
                <c:pt idx="120">
                  <c:v>79.400488201407086</c:v>
                </c:pt>
                <c:pt idx="121">
                  <c:v>79.196579648315122</c:v>
                </c:pt>
                <c:pt idx="122">
                  <c:v>78.986660686323091</c:v>
                </c:pt>
                <c:pt idx="123">
                  <c:v>78.770795258780296</c:v>
                </c:pt>
                <c:pt idx="124">
                  <c:v>78.549049120387153</c:v>
                </c:pt>
                <c:pt idx="125">
                  <c:v>78.321489817165485</c:v>
                </c:pt>
                <c:pt idx="126">
                  <c:v>78.088186665883484</c:v>
                </c:pt>
                <c:pt idx="127">
                  <c:v>77.849210732941089</c:v>
                </c:pt>
                <c:pt idx="128">
                  <c:v>77.60463481272248</c:v>
                </c:pt>
                <c:pt idx="129">
                  <c:v>77.354533405422217</c:v>
                </c:pt>
                <c:pt idx="130">
                  <c:v>77.098982694351761</c:v>
                </c:pt>
                <c:pt idx="131">
                  <c:v>76.838060522733258</c:v>
                </c:pt>
                <c:pt idx="132">
                  <c:v>76.57184636998781</c:v>
                </c:pt>
                <c:pt idx="133">
                  <c:v>76.300421327525228</c:v>
                </c:pt>
                <c:pt idx="134">
                  <c:v>76.023868074042781</c:v>
                </c:pt>
                <c:pt idx="135">
                  <c:v>75.742270850340503</c:v>
                </c:pt>
                <c:pt idx="136">
                  <c:v>75.455715433660643</c:v>
                </c:pt>
                <c:pt idx="137">
                  <c:v>75.164289111559043</c:v>
                </c:pt>
                <c:pt idx="138">
                  <c:v>74.868080655316533</c:v>
                </c:pt>
                <c:pt idx="139">
                  <c:v>74.567180292898314</c:v>
                </c:pt>
                <c:pt idx="140">
                  <c:v>74.261679681469658</c:v>
                </c:pt>
                <c:pt idx="141">
                  <c:v>73.951671879476265</c:v>
                </c:pt>
                <c:pt idx="142">
                  <c:v>73.637251318297729</c:v>
                </c:pt>
                <c:pt idx="143">
                  <c:v>73.318513773482849</c:v>
                </c:pt>
                <c:pt idx="144">
                  <c:v>72.995556335575458</c:v>
                </c:pt>
                <c:pt idx="145">
                  <c:v>72.668477380539713</c:v>
                </c:pt>
                <c:pt idx="146">
                  <c:v>72.33737653979378</c:v>
                </c:pt>
                <c:pt idx="147">
                  <c:v>72.002354669861191</c:v>
                </c:pt>
                <c:pt idx="148">
                  <c:v>71.663513821648991</c:v>
                </c:pt>
                <c:pt idx="149">
                  <c:v>71.32095720936195</c:v>
                </c:pt>
                <c:pt idx="150">
                  <c:v>70.974789179062583</c:v>
                </c:pt>
                <c:pt idx="151">
                  <c:v>70.625115176886354</c:v>
                </c:pt>
                <c:pt idx="152">
                  <c:v>70.272041716921663</c:v>
                </c:pt>
                <c:pt idx="153">
                  <c:v>69.91567634876472</c:v>
                </c:pt>
                <c:pt idx="154">
                  <c:v>69.556127624758858</c:v>
                </c:pt>
                <c:pt idx="155">
                  <c:v>69.193505066928452</c:v>
                </c:pt>
                <c:pt idx="156">
                  <c:v>68.827919133617399</c:v>
                </c:pt>
                <c:pt idx="157">
                  <c:v>68.459481185842506</c:v>
                </c:pt>
                <c:pt idx="158">
                  <c:v>68.088303453371793</c:v>
                </c:pt>
                <c:pt idx="159">
                  <c:v>67.714499000538254</c:v>
                </c:pt>
                <c:pt idx="160">
                  <c:v>67.338181691799363</c:v>
                </c:pt>
                <c:pt idx="161">
                  <c:v>66.959466157052816</c:v>
                </c:pt>
                <c:pt idx="162">
                  <c:v>66.578467756719192</c:v>
                </c:pt>
                <c:pt idx="163">
                  <c:v>66.195302546602079</c:v>
                </c:pt>
                <c:pt idx="164">
                  <c:v>65.810087242536241</c:v>
                </c:pt>
                <c:pt idx="165">
                  <c:v>65.422939184834959</c:v>
                </c:pt>
                <c:pt idx="166">
                  <c:v>65.033976302547032</c:v>
                </c:pt>
                <c:pt idx="167">
                  <c:v>64.643317077534348</c:v>
                </c:pt>
                <c:pt idx="168">
                  <c:v>64.251080508381278</c:v>
                </c:pt>
                <c:pt idx="169">
                  <c:v>63.857386074146426</c:v>
                </c:pt>
                <c:pt idx="170">
                  <c:v>63.462353697968275</c:v>
                </c:pt>
                <c:pt idx="171">
                  <c:v>63.066103710535394</c:v>
                </c:pt>
                <c:pt idx="172">
                  <c:v>62.668756813432502</c:v>
                </c:pt>
                <c:pt idx="173">
                  <c:v>62.27043404237363</c:v>
                </c:pt>
                <c:pt idx="174">
                  <c:v>61.871256730333499</c:v>
                </c:pt>
                <c:pt idx="175">
                  <c:v>61.471346470588273</c:v>
                </c:pt>
                <c:pt idx="176">
                  <c:v>61.070825079677071</c:v>
                </c:pt>
                <c:pt idx="177">
                  <c:v>60.669814560295514</c:v>
                </c:pt>
                <c:pt idx="178">
                  <c:v>60.268437064132485</c:v>
                </c:pt>
                <c:pt idx="179">
                  <c:v>59.866814854661548</c:v>
                </c:pt>
                <c:pt idx="180">
                  <c:v>59.465070269898305</c:v>
                </c:pt>
                <c:pt idx="181">
                  <c:v>59.063325685135069</c:v>
                </c:pt>
                <c:pt idx="182">
                  <c:v>58.661703475664126</c:v>
                </c:pt>
                <c:pt idx="183">
                  <c:v>58.260325979501104</c:v>
                </c:pt>
                <c:pt idx="184">
                  <c:v>57.859315460119554</c:v>
                </c:pt>
                <c:pt idx="185">
                  <c:v>57.458794069208352</c:v>
                </c:pt>
                <c:pt idx="186">
                  <c:v>57.058883809463126</c:v>
                </c:pt>
                <c:pt idx="187">
                  <c:v>56.659706497422974</c:v>
                </c:pt>
                <c:pt idx="188">
                  <c:v>56.261383726364116</c:v>
                </c:pt>
                <c:pt idx="189">
                  <c:v>55.864036829261217</c:v>
                </c:pt>
                <c:pt idx="190">
                  <c:v>55.467786841828328</c:v>
                </c:pt>
                <c:pt idx="191">
                  <c:v>55.072754465650192</c:v>
                </c:pt>
                <c:pt idx="192">
                  <c:v>54.679060031415347</c:v>
                </c:pt>
                <c:pt idx="193">
                  <c:v>54.286823462262255</c:v>
                </c:pt>
                <c:pt idx="194">
                  <c:v>53.896164237249586</c:v>
                </c:pt>
                <c:pt idx="195">
                  <c:v>53.507201354961659</c:v>
                </c:pt>
                <c:pt idx="196">
                  <c:v>53.120053297260391</c:v>
                </c:pt>
                <c:pt idx="197">
                  <c:v>52.734837993194553</c:v>
                </c:pt>
                <c:pt idx="198">
                  <c:v>52.351672783077404</c:v>
                </c:pt>
                <c:pt idx="199">
                  <c:v>51.970674382743795</c:v>
                </c:pt>
                <c:pt idx="200">
                  <c:v>51.591958847997248</c:v>
                </c:pt>
                <c:pt idx="201">
                  <c:v>51.21564153925835</c:v>
                </c:pt>
                <c:pt idx="202">
                  <c:v>50.841837086424825</c:v>
                </c:pt>
                <c:pt idx="203">
                  <c:v>50.470659353954119</c:v>
                </c:pt>
                <c:pt idx="204">
                  <c:v>50.102221406179233</c:v>
                </c:pt>
                <c:pt idx="205">
                  <c:v>49.736635472868173</c:v>
                </c:pt>
                <c:pt idx="206">
                  <c:v>49.37401291503776</c:v>
                </c:pt>
                <c:pt idx="207">
                  <c:v>49.014464191031905</c:v>
                </c:pt>
                <c:pt idx="208">
                  <c:v>48.658098822874955</c:v>
                </c:pt>
                <c:pt idx="209">
                  <c:v>48.305025362910264</c:v>
                </c:pt>
                <c:pt idx="210">
                  <c:v>47.955351360734021</c:v>
                </c:pt>
                <c:pt idx="211">
                  <c:v>47.609183330434661</c:v>
                </c:pt>
                <c:pt idx="212">
                  <c:v>47.26662671814762</c:v>
                </c:pt>
                <c:pt idx="213">
                  <c:v>46.927785869935413</c:v>
                </c:pt>
                <c:pt idx="214">
                  <c:v>46.592764000002845</c:v>
                </c:pt>
                <c:pt idx="215">
                  <c:v>46.261663159256912</c:v>
                </c:pt>
                <c:pt idx="216">
                  <c:v>45.934584204221153</c:v>
                </c:pt>
                <c:pt idx="217">
                  <c:v>45.611626766313769</c:v>
                </c:pt>
                <c:pt idx="218">
                  <c:v>45.292889221498896</c:v>
                </c:pt>
                <c:pt idx="219">
                  <c:v>44.978468660320345</c:v>
                </c:pt>
                <c:pt idx="220">
                  <c:v>44.668460858326959</c:v>
                </c:pt>
                <c:pt idx="221">
                  <c:v>44.362960246898297</c:v>
                </c:pt>
                <c:pt idx="222">
                  <c:v>44.062059884480078</c:v>
                </c:pt>
                <c:pt idx="223">
                  <c:v>43.765851428237568</c:v>
                </c:pt>
                <c:pt idx="224">
                  <c:v>43.474425106135968</c:v>
                </c:pt>
                <c:pt idx="225">
                  <c:v>43.187869689456107</c:v>
                </c:pt>
                <c:pt idx="226">
                  <c:v>42.906272465753844</c:v>
                </c:pt>
                <c:pt idx="227">
                  <c:v>42.629719212271397</c:v>
                </c:pt>
                <c:pt idx="228">
                  <c:v>42.358294169808801</c:v>
                </c:pt>
                <c:pt idx="229">
                  <c:v>42.092080017063353</c:v>
                </c:pt>
                <c:pt idx="230">
                  <c:v>41.831157845444856</c:v>
                </c:pt>
                <c:pt idx="231">
                  <c:v>41.575607134374387</c:v>
                </c:pt>
                <c:pt idx="232">
                  <c:v>41.32550572707413</c:v>
                </c:pt>
                <c:pt idx="233">
                  <c:v>41.080929806855522</c:v>
                </c:pt>
                <c:pt idx="234">
                  <c:v>40.841953873913127</c:v>
                </c:pt>
                <c:pt idx="235">
                  <c:v>40.608650722631133</c:v>
                </c:pt>
                <c:pt idx="236">
                  <c:v>40.381091419409472</c:v>
                </c:pt>
                <c:pt idx="237">
                  <c:v>40.159345281016314</c:v>
                </c:pt>
                <c:pt idx="238">
                  <c:v>39.943479853473534</c:v>
                </c:pt>
                <c:pt idx="239">
                  <c:v>39.733560891481488</c:v>
                </c:pt>
                <c:pt idx="240">
                  <c:v>39.529652338389539</c:v>
                </c:pt>
                <c:pt idx="241">
                  <c:v>39.331816306718238</c:v>
                </c:pt>
                <c:pt idx="242">
                  <c:v>39.14011305923934</c:v>
                </c:pt>
                <c:pt idx="243">
                  <c:v>38.954600990619099</c:v>
                </c:pt>
                <c:pt idx="244">
                  <c:v>38.775336609630706</c:v>
                </c:pt>
                <c:pt idx="245">
                  <c:v>38.602374521941172</c:v>
                </c:pt>
                <c:pt idx="246">
                  <c:v>38.435767413477933</c:v>
                </c:pt>
                <c:pt idx="247">
                  <c:v>38.275566034380205</c:v>
                </c:pt>
                <c:pt idx="248">
                  <c:v>38.121819183539941</c:v>
                </c:pt>
                <c:pt idx="249">
                  <c:v>37.974573693737305</c:v>
                </c:pt>
                <c:pt idx="250">
                  <c:v>37.833874417374886</c:v>
                </c:pt>
                <c:pt idx="251">
                  <c:v>37.699764212815232</c:v>
                </c:pt>
                <c:pt idx="252">
                  <c:v>37.572283931325828</c:v>
                </c:pt>
                <c:pt idx="253">
                  <c:v>37.451472404635339</c:v>
                </c:pt>
                <c:pt idx="254">
                  <c:v>37.337366433105103</c:v>
                </c:pt>
                <c:pt idx="255">
                  <c:v>37.230000774519453</c:v>
                </c:pt>
                <c:pt idx="256">
                  <c:v>37.129408133498046</c:v>
                </c:pt>
                <c:pt idx="257">
                  <c:v>37.035619151533808</c:v>
                </c:pt>
                <c:pt idx="258">
                  <c:v>36.948662397659191</c:v>
                </c:pt>
                <c:pt idx="259">
                  <c:v>36.8685643597438</c:v>
                </c:pt>
                <c:pt idx="260">
                  <c:v>36.795349436425902</c:v>
                </c:pt>
                <c:pt idx="261">
                  <c:v>36.729039929680404</c:v>
                </c:pt>
                <c:pt idx="262">
                  <c:v>36.669656038025408</c:v>
                </c:pt>
                <c:pt idx="263">
                  <c:v>36.617215850369575</c:v>
                </c:pt>
                <c:pt idx="264">
                  <c:v>36.571735340502066</c:v>
                </c:pt>
                <c:pt idx="265">
                  <c:v>36.533228362226765</c:v>
                </c:pt>
                <c:pt idx="266">
                  <c:v>36.501706645142285</c:v>
                </c:pt>
                <c:pt idx="267">
                  <c:v>36.477179791069005</c:v>
                </c:pt>
                <c:pt idx="268">
                  <c:v>36.459655271124269</c:v>
                </c:pt>
                <c:pt idx="269">
                  <c:v>36.449138423446612</c:v>
                </c:pt>
                <c:pt idx="270">
                  <c:v>36.445632451569736</c:v>
                </c:pt>
                <c:pt idx="271">
                  <c:v>36.449138423446612</c:v>
                </c:pt>
                <c:pt idx="272">
                  <c:v>36.459655271124262</c:v>
                </c:pt>
                <c:pt idx="273">
                  <c:v>36.477179791069005</c:v>
                </c:pt>
                <c:pt idx="274">
                  <c:v>36.501706645142285</c:v>
                </c:pt>
                <c:pt idx="275">
                  <c:v>36.533228362226765</c:v>
                </c:pt>
                <c:pt idx="276">
                  <c:v>36.571735340502066</c:v>
                </c:pt>
                <c:pt idx="277">
                  <c:v>36.617215850369575</c:v>
                </c:pt>
                <c:pt idx="278">
                  <c:v>36.669656038025408</c:v>
                </c:pt>
                <c:pt idx="279">
                  <c:v>36.729039929680404</c:v>
                </c:pt>
                <c:pt idx="280">
                  <c:v>36.795349436425902</c:v>
                </c:pt>
                <c:pt idx="281">
                  <c:v>36.868564359743786</c:v>
                </c:pt>
                <c:pt idx="282">
                  <c:v>36.948662397659177</c:v>
                </c:pt>
                <c:pt idx="283">
                  <c:v>37.035619151533808</c:v>
                </c:pt>
                <c:pt idx="284">
                  <c:v>37.129408133498046</c:v>
                </c:pt>
                <c:pt idx="285">
                  <c:v>37.230000774519453</c:v>
                </c:pt>
                <c:pt idx="286">
                  <c:v>37.33736643310511</c:v>
                </c:pt>
                <c:pt idx="287">
                  <c:v>37.451472404635339</c:v>
                </c:pt>
                <c:pt idx="288">
                  <c:v>37.572283931325828</c:v>
                </c:pt>
                <c:pt idx="289">
                  <c:v>37.699764212815225</c:v>
                </c:pt>
                <c:pt idx="290">
                  <c:v>37.833874417374872</c:v>
                </c:pt>
                <c:pt idx="291">
                  <c:v>37.974573693737298</c:v>
                </c:pt>
                <c:pt idx="292">
                  <c:v>38.121819183539941</c:v>
                </c:pt>
                <c:pt idx="293">
                  <c:v>38.275566034380198</c:v>
                </c:pt>
                <c:pt idx="294">
                  <c:v>38.43576741347794</c:v>
                </c:pt>
                <c:pt idx="295">
                  <c:v>38.602374521941172</c:v>
                </c:pt>
                <c:pt idx="296">
                  <c:v>38.775336609630699</c:v>
                </c:pt>
                <c:pt idx="297">
                  <c:v>38.954600990619099</c:v>
                </c:pt>
                <c:pt idx="298">
                  <c:v>39.14011305923934</c:v>
                </c:pt>
                <c:pt idx="299">
                  <c:v>39.331816306718238</c:v>
                </c:pt>
                <c:pt idx="300">
                  <c:v>39.529652338389525</c:v>
                </c:pt>
                <c:pt idx="301">
                  <c:v>39.733560891481488</c:v>
                </c:pt>
                <c:pt idx="302">
                  <c:v>39.943479853473526</c:v>
                </c:pt>
                <c:pt idx="303">
                  <c:v>40.159345281016307</c:v>
                </c:pt>
                <c:pt idx="304">
                  <c:v>40.381091419409458</c:v>
                </c:pt>
                <c:pt idx="305">
                  <c:v>40.608650722631126</c:v>
                </c:pt>
                <c:pt idx="306">
                  <c:v>40.841953873913127</c:v>
                </c:pt>
                <c:pt idx="307">
                  <c:v>41.080929806855522</c:v>
                </c:pt>
                <c:pt idx="308">
                  <c:v>41.325505727074137</c:v>
                </c:pt>
                <c:pt idx="309">
                  <c:v>41.575607134374394</c:v>
                </c:pt>
                <c:pt idx="310">
                  <c:v>41.831157845444849</c:v>
                </c:pt>
                <c:pt idx="311">
                  <c:v>42.092080017063338</c:v>
                </c:pt>
                <c:pt idx="312">
                  <c:v>42.358294169808786</c:v>
                </c:pt>
                <c:pt idx="313">
                  <c:v>42.629719212271368</c:v>
                </c:pt>
                <c:pt idx="314">
                  <c:v>42.906272465753823</c:v>
                </c:pt>
                <c:pt idx="315">
                  <c:v>43.187869689456107</c:v>
                </c:pt>
                <c:pt idx="316">
                  <c:v>43.474425106135961</c:v>
                </c:pt>
                <c:pt idx="317">
                  <c:v>43.765851428237568</c:v>
                </c:pt>
                <c:pt idx="318">
                  <c:v>44.062059884480078</c:v>
                </c:pt>
                <c:pt idx="319">
                  <c:v>44.362960246898297</c:v>
                </c:pt>
                <c:pt idx="320">
                  <c:v>44.668460858326952</c:v>
                </c:pt>
                <c:pt idx="321">
                  <c:v>44.978468660320345</c:v>
                </c:pt>
                <c:pt idx="322">
                  <c:v>45.292889221498875</c:v>
                </c:pt>
                <c:pt idx="323">
                  <c:v>45.611626766313762</c:v>
                </c:pt>
                <c:pt idx="324">
                  <c:v>45.934584204221146</c:v>
                </c:pt>
                <c:pt idx="325">
                  <c:v>46.261663159256898</c:v>
                </c:pt>
                <c:pt idx="326">
                  <c:v>46.59276400000283</c:v>
                </c:pt>
                <c:pt idx="327">
                  <c:v>46.92778586993542</c:v>
                </c:pt>
                <c:pt idx="328">
                  <c:v>47.266626718147599</c:v>
                </c:pt>
                <c:pt idx="329">
                  <c:v>47.609183330434654</c:v>
                </c:pt>
                <c:pt idx="330">
                  <c:v>47.955351360734014</c:v>
                </c:pt>
                <c:pt idx="331">
                  <c:v>48.305025362910264</c:v>
                </c:pt>
                <c:pt idx="332">
                  <c:v>48.658098822874955</c:v>
                </c:pt>
                <c:pt idx="333">
                  <c:v>49.014464191031891</c:v>
                </c:pt>
                <c:pt idx="334">
                  <c:v>49.37401291503776</c:v>
                </c:pt>
                <c:pt idx="335">
                  <c:v>49.736635472868151</c:v>
                </c:pt>
                <c:pt idx="336">
                  <c:v>50.102221406179225</c:v>
                </c:pt>
                <c:pt idx="337">
                  <c:v>50.470659353954098</c:v>
                </c:pt>
                <c:pt idx="338">
                  <c:v>50.841837086424817</c:v>
                </c:pt>
                <c:pt idx="339">
                  <c:v>51.215641539258343</c:v>
                </c:pt>
                <c:pt idx="340">
                  <c:v>51.591958847997255</c:v>
                </c:pt>
                <c:pt idx="341">
                  <c:v>51.970674382743773</c:v>
                </c:pt>
                <c:pt idx="342">
                  <c:v>52.351672783077412</c:v>
                </c:pt>
                <c:pt idx="343">
                  <c:v>52.73483799319456</c:v>
                </c:pt>
                <c:pt idx="344">
                  <c:v>53.12005329726037</c:v>
                </c:pt>
                <c:pt idx="345">
                  <c:v>53.507201354961651</c:v>
                </c:pt>
                <c:pt idx="346">
                  <c:v>53.896164237249579</c:v>
                </c:pt>
                <c:pt idx="347">
                  <c:v>54.286823462262248</c:v>
                </c:pt>
                <c:pt idx="348">
                  <c:v>54.679060031415325</c:v>
                </c:pt>
                <c:pt idx="349">
                  <c:v>55.072754465650192</c:v>
                </c:pt>
                <c:pt idx="350">
                  <c:v>55.467786841828307</c:v>
                </c:pt>
                <c:pt idx="351">
                  <c:v>55.86403682926121</c:v>
                </c:pt>
                <c:pt idx="352">
                  <c:v>56.261383726364102</c:v>
                </c:pt>
                <c:pt idx="353">
                  <c:v>56.659706497422967</c:v>
                </c:pt>
                <c:pt idx="354">
                  <c:v>57.058883809463119</c:v>
                </c:pt>
                <c:pt idx="355">
                  <c:v>57.458794069208345</c:v>
                </c:pt>
                <c:pt idx="356">
                  <c:v>57.859315460119554</c:v>
                </c:pt>
                <c:pt idx="357">
                  <c:v>58.260325979501083</c:v>
                </c:pt>
                <c:pt idx="358">
                  <c:v>58.661703475664126</c:v>
                </c:pt>
                <c:pt idx="359">
                  <c:v>59.063325685135041</c:v>
                </c:pt>
                <c:pt idx="360">
                  <c:v>59.465070269898298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839-400B-B38F-06367C304E1D}"/>
            </c:ext>
          </c:extLst>
        </c:ser>
        <c:ser>
          <c:idx val="11"/>
          <c:order val="11"/>
          <c:tx>
            <c:v>Flow 2new projection line</c:v>
          </c:tx>
          <c:spPr>
            <a:ln w="34925">
              <a:solidFill>
                <a:srgbClr val="00B0F0"/>
              </a:solidFill>
              <a:headEnd type="none"/>
              <a:tailEnd type="none" w="lg" len="lg"/>
            </a:ln>
          </c:spPr>
          <c:marker>
            <c:symbol val="dot"/>
            <c:size val="2"/>
            <c:spPr>
              <a:ln>
                <a:solidFill>
                  <a:schemeClr val="accent6">
                    <a:shade val="95000"/>
                    <a:satMod val="105000"/>
                    <a:alpha val="99000"/>
                  </a:schemeClr>
                </a:solidFill>
              </a:ln>
            </c:spPr>
          </c:marker>
          <c:trendline>
            <c:spPr>
              <a:ln w="38100">
                <a:solidFill>
                  <a:srgbClr val="00B0F0"/>
                </a:solidFill>
                <a:headEnd type="oval" w="lg" len="lg"/>
                <a:tailEnd type="stealth" w="lg" len="lg"/>
              </a:ln>
            </c:spPr>
            <c:trendlineType val="linear"/>
            <c:forward val="150"/>
            <c:backward val="100"/>
            <c:dispRSqr val="0"/>
            <c:dispEq val="0"/>
          </c:trendline>
          <c:xVal>
            <c:numRef>
              <c:f>'θ ϵ (90,180)'!$BI$442:$BI$603</c:f>
              <c:numCache>
                <c:formatCode>General</c:formatCode>
                <c:ptCount val="162"/>
                <c:pt idx="0">
                  <c:v>-64.894736702221593</c:v>
                </c:pt>
                <c:pt idx="1">
                  <c:v>-63.894736702221593</c:v>
                </c:pt>
                <c:pt idx="2">
                  <c:v>-62.894736702221593</c:v>
                </c:pt>
                <c:pt idx="3">
                  <c:v>-61.894736702221593</c:v>
                </c:pt>
                <c:pt idx="4">
                  <c:v>-60.894736702221593</c:v>
                </c:pt>
                <c:pt idx="5">
                  <c:v>-59.894736702221593</c:v>
                </c:pt>
                <c:pt idx="6">
                  <c:v>-58.894736702221593</c:v>
                </c:pt>
                <c:pt idx="7">
                  <c:v>-57.894736702221593</c:v>
                </c:pt>
                <c:pt idx="8">
                  <c:v>-56.894736702221593</c:v>
                </c:pt>
                <c:pt idx="9">
                  <c:v>-55.894736702221593</c:v>
                </c:pt>
                <c:pt idx="10">
                  <c:v>-54.894736702221593</c:v>
                </c:pt>
                <c:pt idx="11">
                  <c:v>-53.894736702221593</c:v>
                </c:pt>
                <c:pt idx="12">
                  <c:v>-52.894736702221593</c:v>
                </c:pt>
                <c:pt idx="13">
                  <c:v>-51.894736702221593</c:v>
                </c:pt>
                <c:pt idx="14">
                  <c:v>-50.894736702221593</c:v>
                </c:pt>
                <c:pt idx="15">
                  <c:v>-49.894736702221593</c:v>
                </c:pt>
                <c:pt idx="16">
                  <c:v>-48.894736702221593</c:v>
                </c:pt>
                <c:pt idx="17">
                  <c:v>-47.894736702221593</c:v>
                </c:pt>
                <c:pt idx="18">
                  <c:v>-46.894736702221593</c:v>
                </c:pt>
                <c:pt idx="19">
                  <c:v>-45.894736702221593</c:v>
                </c:pt>
                <c:pt idx="20">
                  <c:v>-44.894736702221593</c:v>
                </c:pt>
                <c:pt idx="21">
                  <c:v>-43.894736702221593</c:v>
                </c:pt>
                <c:pt idx="22">
                  <c:v>-42.894736702221593</c:v>
                </c:pt>
                <c:pt idx="23">
                  <c:v>-41.894736702221593</c:v>
                </c:pt>
                <c:pt idx="24">
                  <c:v>-40.894736702221593</c:v>
                </c:pt>
                <c:pt idx="25">
                  <c:v>-39.894736702221593</c:v>
                </c:pt>
                <c:pt idx="26">
                  <c:v>-38.894736702221593</c:v>
                </c:pt>
                <c:pt idx="27">
                  <c:v>-37.894736702221593</c:v>
                </c:pt>
                <c:pt idx="28">
                  <c:v>-36.894736702221593</c:v>
                </c:pt>
                <c:pt idx="29">
                  <c:v>-35.894736702221593</c:v>
                </c:pt>
                <c:pt idx="30">
                  <c:v>-34.894736702221593</c:v>
                </c:pt>
                <c:pt idx="31">
                  <c:v>-33.894736702221593</c:v>
                </c:pt>
                <c:pt idx="32">
                  <c:v>-32.894736702221593</c:v>
                </c:pt>
                <c:pt idx="33">
                  <c:v>-31.894736702221593</c:v>
                </c:pt>
                <c:pt idx="34">
                  <c:v>-30.894736702221593</c:v>
                </c:pt>
                <c:pt idx="35">
                  <c:v>-29.894736702221593</c:v>
                </c:pt>
                <c:pt idx="36">
                  <c:v>-28.894736702221593</c:v>
                </c:pt>
                <c:pt idx="37">
                  <c:v>-27.894736702221593</c:v>
                </c:pt>
                <c:pt idx="38">
                  <c:v>-26.894736702221593</c:v>
                </c:pt>
                <c:pt idx="39">
                  <c:v>-25.894736702221593</c:v>
                </c:pt>
                <c:pt idx="40">
                  <c:v>-24.894736702221593</c:v>
                </c:pt>
                <c:pt idx="41">
                  <c:v>-23.894736702221593</c:v>
                </c:pt>
                <c:pt idx="42">
                  <c:v>-22.894736702221593</c:v>
                </c:pt>
                <c:pt idx="43">
                  <c:v>-21.894736702221593</c:v>
                </c:pt>
                <c:pt idx="44">
                  <c:v>-20.894736702221593</c:v>
                </c:pt>
                <c:pt idx="45">
                  <c:v>-19.894736702221593</c:v>
                </c:pt>
                <c:pt idx="46">
                  <c:v>-18.894736702221593</c:v>
                </c:pt>
                <c:pt idx="47">
                  <c:v>-17.894736702221593</c:v>
                </c:pt>
                <c:pt idx="48">
                  <c:v>-16.894736702221593</c:v>
                </c:pt>
                <c:pt idx="49">
                  <c:v>-15.894736702221593</c:v>
                </c:pt>
                <c:pt idx="50">
                  <c:v>-14.894736702221593</c:v>
                </c:pt>
                <c:pt idx="51">
                  <c:v>-13.894736702221593</c:v>
                </c:pt>
                <c:pt idx="52">
                  <c:v>-12.894736702221593</c:v>
                </c:pt>
                <c:pt idx="53">
                  <c:v>-11.894736702221593</c:v>
                </c:pt>
                <c:pt idx="54">
                  <c:v>-10.894736702221593</c:v>
                </c:pt>
                <c:pt idx="55">
                  <c:v>-9.8947367022215929</c:v>
                </c:pt>
                <c:pt idx="56">
                  <c:v>-8.8947367022215929</c:v>
                </c:pt>
                <c:pt idx="57">
                  <c:v>-7.8947367022215929</c:v>
                </c:pt>
                <c:pt idx="58">
                  <c:v>-6.8947367022215929</c:v>
                </c:pt>
                <c:pt idx="59">
                  <c:v>-5.8947367022215929</c:v>
                </c:pt>
                <c:pt idx="60">
                  <c:v>-4.8947367022215929</c:v>
                </c:pt>
                <c:pt idx="61">
                  <c:v>-3.8947367022215929</c:v>
                </c:pt>
                <c:pt idx="62">
                  <c:v>-2.8947367022215929</c:v>
                </c:pt>
                <c:pt idx="63">
                  <c:v>-1.8947367022215929</c:v>
                </c:pt>
                <c:pt idx="64">
                  <c:v>-0.89473670222159285</c:v>
                </c:pt>
                <c:pt idx="65">
                  <c:v>0.10526329777840715</c:v>
                </c:pt>
                <c:pt idx="66">
                  <c:v>1.1052632977784071</c:v>
                </c:pt>
                <c:pt idx="67">
                  <c:v>2.1052632977784071</c:v>
                </c:pt>
                <c:pt idx="68">
                  <c:v>3.1052632977784071</c:v>
                </c:pt>
                <c:pt idx="69">
                  <c:v>4.1052632977784071</c:v>
                </c:pt>
                <c:pt idx="70">
                  <c:v>5.1052632977784071</c:v>
                </c:pt>
                <c:pt idx="71">
                  <c:v>6.1052632977784071</c:v>
                </c:pt>
                <c:pt idx="72">
                  <c:v>7.1052632977784071</c:v>
                </c:pt>
                <c:pt idx="73">
                  <c:v>8.1052632977784071</c:v>
                </c:pt>
                <c:pt idx="74">
                  <c:v>9.1052632977784071</c:v>
                </c:pt>
                <c:pt idx="75">
                  <c:v>10.105263297778407</c:v>
                </c:pt>
                <c:pt idx="76">
                  <c:v>11.105263297778407</c:v>
                </c:pt>
                <c:pt idx="77">
                  <c:v>12.105263297778407</c:v>
                </c:pt>
                <c:pt idx="78">
                  <c:v>13.105263297778407</c:v>
                </c:pt>
                <c:pt idx="79">
                  <c:v>14.105263297778407</c:v>
                </c:pt>
                <c:pt idx="80">
                  <c:v>15.105263297778407</c:v>
                </c:pt>
                <c:pt idx="81">
                  <c:v>16.105263297778407</c:v>
                </c:pt>
                <c:pt idx="82">
                  <c:v>17.105263297778407</c:v>
                </c:pt>
                <c:pt idx="83">
                  <c:v>18.105263297778407</c:v>
                </c:pt>
                <c:pt idx="84">
                  <c:v>19.105263297778407</c:v>
                </c:pt>
                <c:pt idx="85">
                  <c:v>20.105263297778407</c:v>
                </c:pt>
                <c:pt idx="86">
                  <c:v>21.105263297778407</c:v>
                </c:pt>
                <c:pt idx="87">
                  <c:v>22.105263297778407</c:v>
                </c:pt>
                <c:pt idx="88">
                  <c:v>23.105263297778407</c:v>
                </c:pt>
                <c:pt idx="89">
                  <c:v>24.105263297778407</c:v>
                </c:pt>
                <c:pt idx="90">
                  <c:v>25.105263297778407</c:v>
                </c:pt>
                <c:pt idx="91">
                  <c:v>26.105263297778407</c:v>
                </c:pt>
                <c:pt idx="92">
                  <c:v>27.105263297778407</c:v>
                </c:pt>
                <c:pt idx="93">
                  <c:v>28.105263297778407</c:v>
                </c:pt>
                <c:pt idx="94">
                  <c:v>29.105263297778407</c:v>
                </c:pt>
                <c:pt idx="95">
                  <c:v>30.105263297778407</c:v>
                </c:pt>
                <c:pt idx="96">
                  <c:v>31.105263297778407</c:v>
                </c:pt>
                <c:pt idx="97">
                  <c:v>32.105263297778407</c:v>
                </c:pt>
                <c:pt idx="98">
                  <c:v>33.105263297778407</c:v>
                </c:pt>
                <c:pt idx="99">
                  <c:v>34.105263297778407</c:v>
                </c:pt>
                <c:pt idx="100">
                  <c:v>35.105263297778407</c:v>
                </c:pt>
                <c:pt idx="101">
                  <c:v>36.105263297778407</c:v>
                </c:pt>
                <c:pt idx="102">
                  <c:v>37.105263297778407</c:v>
                </c:pt>
                <c:pt idx="103">
                  <c:v>38.105263297778407</c:v>
                </c:pt>
                <c:pt idx="104">
                  <c:v>39.105263297778407</c:v>
                </c:pt>
                <c:pt idx="105">
                  <c:v>40.105263297778407</c:v>
                </c:pt>
                <c:pt idx="106">
                  <c:v>41.105263297778407</c:v>
                </c:pt>
                <c:pt idx="107">
                  <c:v>42.105263297778407</c:v>
                </c:pt>
                <c:pt idx="108">
                  <c:v>43.105263297778407</c:v>
                </c:pt>
                <c:pt idx="109">
                  <c:v>44.105263297778407</c:v>
                </c:pt>
                <c:pt idx="110">
                  <c:v>45.105263297778407</c:v>
                </c:pt>
                <c:pt idx="111">
                  <c:v>46.105263297778407</c:v>
                </c:pt>
                <c:pt idx="112">
                  <c:v>47.105263297778407</c:v>
                </c:pt>
                <c:pt idx="113">
                  <c:v>48.105263297778407</c:v>
                </c:pt>
                <c:pt idx="114">
                  <c:v>49.105263297778407</c:v>
                </c:pt>
                <c:pt idx="115">
                  <c:v>50.105263297778407</c:v>
                </c:pt>
                <c:pt idx="116">
                  <c:v>51.105263297778407</c:v>
                </c:pt>
                <c:pt idx="117">
                  <c:v>52.105263297778407</c:v>
                </c:pt>
                <c:pt idx="118">
                  <c:v>53.105263297778407</c:v>
                </c:pt>
                <c:pt idx="119">
                  <c:v>54.105263297778407</c:v>
                </c:pt>
                <c:pt idx="120">
                  <c:v>55.105263297778407</c:v>
                </c:pt>
                <c:pt idx="121">
                  <c:v>56.105263297778407</c:v>
                </c:pt>
                <c:pt idx="122">
                  <c:v>57.105263297778407</c:v>
                </c:pt>
                <c:pt idx="123">
                  <c:v>58.105263297778407</c:v>
                </c:pt>
                <c:pt idx="124">
                  <c:v>59.105263297778407</c:v>
                </c:pt>
                <c:pt idx="125">
                  <c:v>60.105263297778407</c:v>
                </c:pt>
                <c:pt idx="126">
                  <c:v>61.105263297778407</c:v>
                </c:pt>
                <c:pt idx="127">
                  <c:v>62.105263297778407</c:v>
                </c:pt>
                <c:pt idx="128">
                  <c:v>63.105263297778407</c:v>
                </c:pt>
                <c:pt idx="129">
                  <c:v>64.105263297778407</c:v>
                </c:pt>
                <c:pt idx="130">
                  <c:v>65.105263297778407</c:v>
                </c:pt>
                <c:pt idx="131">
                  <c:v>66.105263297778407</c:v>
                </c:pt>
                <c:pt idx="132">
                  <c:v>67.105263297778407</c:v>
                </c:pt>
                <c:pt idx="133">
                  <c:v>68.105263297778407</c:v>
                </c:pt>
                <c:pt idx="134">
                  <c:v>69.105263297778407</c:v>
                </c:pt>
                <c:pt idx="135">
                  <c:v>70.105263297778407</c:v>
                </c:pt>
                <c:pt idx="136">
                  <c:v>71.105263297778407</c:v>
                </c:pt>
                <c:pt idx="137">
                  <c:v>72.105263297778407</c:v>
                </c:pt>
                <c:pt idx="138">
                  <c:v>73.105263297778407</c:v>
                </c:pt>
                <c:pt idx="139">
                  <c:v>74.105263297778407</c:v>
                </c:pt>
                <c:pt idx="140">
                  <c:v>75.105263297778407</c:v>
                </c:pt>
                <c:pt idx="141">
                  <c:v>76.105263297778407</c:v>
                </c:pt>
                <c:pt idx="142">
                  <c:v>77.105263297778407</c:v>
                </c:pt>
                <c:pt idx="143">
                  <c:v>78.105263297778407</c:v>
                </c:pt>
                <c:pt idx="144">
                  <c:v>79.105263297778407</c:v>
                </c:pt>
                <c:pt idx="145">
                  <c:v>80.105263297778407</c:v>
                </c:pt>
                <c:pt idx="146">
                  <c:v>81.105263297778407</c:v>
                </c:pt>
                <c:pt idx="147">
                  <c:v>82.105263297778407</c:v>
                </c:pt>
                <c:pt idx="148">
                  <c:v>83.105263297778407</c:v>
                </c:pt>
                <c:pt idx="149">
                  <c:v>84.105263297778407</c:v>
                </c:pt>
                <c:pt idx="150">
                  <c:v>85.105263297778407</c:v>
                </c:pt>
                <c:pt idx="151">
                  <c:v>86.105263297778407</c:v>
                </c:pt>
                <c:pt idx="152">
                  <c:v>87.105263297778407</c:v>
                </c:pt>
                <c:pt idx="153">
                  <c:v>88.105263297778407</c:v>
                </c:pt>
                <c:pt idx="154">
                  <c:v>89.105263297778407</c:v>
                </c:pt>
                <c:pt idx="155">
                  <c:v>90.105263297778407</c:v>
                </c:pt>
                <c:pt idx="156">
                  <c:v>91.105263297778407</c:v>
                </c:pt>
                <c:pt idx="157">
                  <c:v>92.105263297778407</c:v>
                </c:pt>
                <c:pt idx="158">
                  <c:v>93.105263297778407</c:v>
                </c:pt>
                <c:pt idx="159">
                  <c:v>94.105263297778407</c:v>
                </c:pt>
                <c:pt idx="160">
                  <c:v>95.105263297778407</c:v>
                </c:pt>
                <c:pt idx="161">
                  <c:v>96.105263297778407</c:v>
                </c:pt>
              </c:numCache>
            </c:numRef>
          </c:xVal>
          <c:yVal>
            <c:numRef>
              <c:f>'θ ϵ (90,180)'!$BH$442:$BH$603</c:f>
              <c:numCache>
                <c:formatCode>General</c:formatCode>
                <c:ptCount val="162"/>
                <c:pt idx="0">
                  <c:v>59.465070269899115</c:v>
                </c:pt>
                <c:pt idx="1">
                  <c:v>174.05372039920803</c:v>
                </c:pt>
                <c:pt idx="2">
                  <c:v>288.64237052851695</c:v>
                </c:pt>
                <c:pt idx="3">
                  <c:v>403.23102065782587</c:v>
                </c:pt>
                <c:pt idx="4">
                  <c:v>517.81967078713569</c:v>
                </c:pt>
                <c:pt idx="5">
                  <c:v>632.40832091644461</c:v>
                </c:pt>
                <c:pt idx="6">
                  <c:v>746.99697104575353</c:v>
                </c:pt>
                <c:pt idx="7">
                  <c:v>861.58562117506244</c:v>
                </c:pt>
                <c:pt idx="8">
                  <c:v>976.17427130437136</c:v>
                </c:pt>
                <c:pt idx="9">
                  <c:v>1090.7629214336812</c:v>
                </c:pt>
                <c:pt idx="10">
                  <c:v>1205.3515715629901</c:v>
                </c:pt>
                <c:pt idx="11">
                  <c:v>1319.940221692299</c:v>
                </c:pt>
                <c:pt idx="12">
                  <c:v>1434.5288718216079</c:v>
                </c:pt>
                <c:pt idx="13">
                  <c:v>1549.1175219509169</c:v>
                </c:pt>
                <c:pt idx="14">
                  <c:v>1663.7061720802267</c:v>
                </c:pt>
                <c:pt idx="15">
                  <c:v>1778.2948222095356</c:v>
                </c:pt>
                <c:pt idx="16">
                  <c:v>1892.8834723388445</c:v>
                </c:pt>
                <c:pt idx="17">
                  <c:v>2007.4721224681534</c:v>
                </c:pt>
                <c:pt idx="18">
                  <c:v>2122.0607725974633</c:v>
                </c:pt>
                <c:pt idx="19">
                  <c:v>2236.6494227267722</c:v>
                </c:pt>
                <c:pt idx="20">
                  <c:v>2351.2380728560811</c:v>
                </c:pt>
                <c:pt idx="21">
                  <c:v>2465.82672298539</c:v>
                </c:pt>
                <c:pt idx="22">
                  <c:v>2580.4153731146989</c:v>
                </c:pt>
                <c:pt idx="23">
                  <c:v>2695.0040232440087</c:v>
                </c:pt>
                <c:pt idx="24">
                  <c:v>2809.5926733733177</c:v>
                </c:pt>
                <c:pt idx="25">
                  <c:v>2924.1813235026266</c:v>
                </c:pt>
                <c:pt idx="26">
                  <c:v>3038.7699736319355</c:v>
                </c:pt>
                <c:pt idx="27">
                  <c:v>3153.3586237612453</c:v>
                </c:pt>
                <c:pt idx="28">
                  <c:v>3267.9472738905542</c:v>
                </c:pt>
                <c:pt idx="29">
                  <c:v>3382.5359240198632</c:v>
                </c:pt>
                <c:pt idx="30">
                  <c:v>3497.1245741491721</c:v>
                </c:pt>
                <c:pt idx="31">
                  <c:v>3611.7132242784814</c:v>
                </c:pt>
                <c:pt idx="32">
                  <c:v>3726.3018744077904</c:v>
                </c:pt>
                <c:pt idx="33">
                  <c:v>3840.8905245370997</c:v>
                </c:pt>
                <c:pt idx="34">
                  <c:v>3955.4791746664087</c:v>
                </c:pt>
                <c:pt idx="35">
                  <c:v>4070.067824795718</c:v>
                </c:pt>
                <c:pt idx="36">
                  <c:v>4184.6564749250265</c:v>
                </c:pt>
                <c:pt idx="37">
                  <c:v>4299.2451250543363</c:v>
                </c:pt>
                <c:pt idx="38">
                  <c:v>4413.8337751836452</c:v>
                </c:pt>
                <c:pt idx="39">
                  <c:v>4528.4224253129541</c:v>
                </c:pt>
                <c:pt idx="40">
                  <c:v>4643.011075442264</c:v>
                </c:pt>
                <c:pt idx="41">
                  <c:v>4757.599725571572</c:v>
                </c:pt>
                <c:pt idx="42">
                  <c:v>4872.1883757008818</c:v>
                </c:pt>
                <c:pt idx="43">
                  <c:v>4986.7770258301907</c:v>
                </c:pt>
                <c:pt idx="44">
                  <c:v>5101.3656759594996</c:v>
                </c:pt>
                <c:pt idx="45">
                  <c:v>5215.9543260888095</c:v>
                </c:pt>
                <c:pt idx="46">
                  <c:v>5330.5429762181175</c:v>
                </c:pt>
                <c:pt idx="47">
                  <c:v>5445.1316263474273</c:v>
                </c:pt>
                <c:pt idx="48">
                  <c:v>5559.7202764767362</c:v>
                </c:pt>
                <c:pt idx="49">
                  <c:v>5674.3089266060451</c:v>
                </c:pt>
                <c:pt idx="50">
                  <c:v>5788.897576735355</c:v>
                </c:pt>
                <c:pt idx="51">
                  <c:v>5903.4862268646639</c:v>
                </c:pt>
                <c:pt idx="52">
                  <c:v>6018.0748769939728</c:v>
                </c:pt>
                <c:pt idx="53">
                  <c:v>6132.6635271232817</c:v>
                </c:pt>
                <c:pt idx="54">
                  <c:v>6247.2521772525906</c:v>
                </c:pt>
                <c:pt idx="55">
                  <c:v>6361.8408273819005</c:v>
                </c:pt>
                <c:pt idx="56">
                  <c:v>6476.4294775112094</c:v>
                </c:pt>
                <c:pt idx="57">
                  <c:v>6591.0181276405183</c:v>
                </c:pt>
                <c:pt idx="58">
                  <c:v>6705.6067777698272</c:v>
                </c:pt>
                <c:pt idx="59">
                  <c:v>6820.1954278991361</c:v>
                </c:pt>
                <c:pt idx="60">
                  <c:v>6934.7840780284459</c:v>
                </c:pt>
                <c:pt idx="61">
                  <c:v>7049.3727281577549</c:v>
                </c:pt>
                <c:pt idx="62">
                  <c:v>7163.9613782870638</c:v>
                </c:pt>
                <c:pt idx="63">
                  <c:v>7278.5500284163727</c:v>
                </c:pt>
                <c:pt idx="64">
                  <c:v>7393.1386785456825</c:v>
                </c:pt>
                <c:pt idx="65">
                  <c:v>7507.7273286749914</c:v>
                </c:pt>
                <c:pt idx="66">
                  <c:v>7622.3159788043004</c:v>
                </c:pt>
                <c:pt idx="67">
                  <c:v>7736.9046289336093</c:v>
                </c:pt>
                <c:pt idx="68">
                  <c:v>7851.4932790629191</c:v>
                </c:pt>
                <c:pt idx="69">
                  <c:v>7966.081929192228</c:v>
                </c:pt>
                <c:pt idx="70">
                  <c:v>8080.6705793215369</c:v>
                </c:pt>
                <c:pt idx="71">
                  <c:v>8195.2592294508468</c:v>
                </c:pt>
                <c:pt idx="72">
                  <c:v>8309.8478795801548</c:v>
                </c:pt>
                <c:pt idx="73">
                  <c:v>8424.4365297094646</c:v>
                </c:pt>
                <c:pt idx="74">
                  <c:v>8539.0251798387726</c:v>
                </c:pt>
                <c:pt idx="75">
                  <c:v>8653.6138299680824</c:v>
                </c:pt>
                <c:pt idx="76">
                  <c:v>8768.2024800973923</c:v>
                </c:pt>
                <c:pt idx="77">
                  <c:v>8882.7911302267003</c:v>
                </c:pt>
                <c:pt idx="78">
                  <c:v>8997.3797803560101</c:v>
                </c:pt>
                <c:pt idx="79">
                  <c:v>9111.9684304853181</c:v>
                </c:pt>
                <c:pt idx="80">
                  <c:v>9226.5570806146279</c:v>
                </c:pt>
                <c:pt idx="81">
                  <c:v>9341.1457307439377</c:v>
                </c:pt>
                <c:pt idx="82">
                  <c:v>9455.7343808732458</c:v>
                </c:pt>
                <c:pt idx="83">
                  <c:v>9570.3230310025556</c:v>
                </c:pt>
                <c:pt idx="84">
                  <c:v>9684.9116811318636</c:v>
                </c:pt>
                <c:pt idx="85">
                  <c:v>9799.5003312611734</c:v>
                </c:pt>
                <c:pt idx="86">
                  <c:v>9914.0889813904832</c:v>
                </c:pt>
                <c:pt idx="87">
                  <c:v>10028.677631519791</c:v>
                </c:pt>
                <c:pt idx="88">
                  <c:v>10143.266281649101</c:v>
                </c:pt>
                <c:pt idx="89">
                  <c:v>10257.854931778409</c:v>
                </c:pt>
                <c:pt idx="90">
                  <c:v>10372.443581907719</c:v>
                </c:pt>
                <c:pt idx="91">
                  <c:v>10487.032232037029</c:v>
                </c:pt>
                <c:pt idx="92">
                  <c:v>10601.620882166339</c:v>
                </c:pt>
                <c:pt idx="93">
                  <c:v>10716.209532295647</c:v>
                </c:pt>
                <c:pt idx="94">
                  <c:v>10830.798182424955</c:v>
                </c:pt>
                <c:pt idx="95">
                  <c:v>10945.386832554264</c:v>
                </c:pt>
                <c:pt idx="96">
                  <c:v>11059.975482683574</c:v>
                </c:pt>
                <c:pt idx="97">
                  <c:v>11174.564132812884</c:v>
                </c:pt>
                <c:pt idx="98">
                  <c:v>11289.152782942192</c:v>
                </c:pt>
                <c:pt idx="99">
                  <c:v>11403.741433071502</c:v>
                </c:pt>
                <c:pt idx="100">
                  <c:v>11518.33008320081</c:v>
                </c:pt>
                <c:pt idx="101">
                  <c:v>11632.91873333012</c:v>
                </c:pt>
                <c:pt idx="102">
                  <c:v>11747.50738345943</c:v>
                </c:pt>
                <c:pt idx="103">
                  <c:v>11862.096033588738</c:v>
                </c:pt>
                <c:pt idx="104">
                  <c:v>11976.684683718046</c:v>
                </c:pt>
                <c:pt idx="105">
                  <c:v>12091.273333847355</c:v>
                </c:pt>
                <c:pt idx="106">
                  <c:v>12205.861983976665</c:v>
                </c:pt>
                <c:pt idx="107">
                  <c:v>12320.450634105975</c:v>
                </c:pt>
                <c:pt idx="108">
                  <c:v>12435.039284235283</c:v>
                </c:pt>
                <c:pt idx="109">
                  <c:v>12549.627934364591</c:v>
                </c:pt>
                <c:pt idx="110">
                  <c:v>12664.216584493901</c:v>
                </c:pt>
                <c:pt idx="111">
                  <c:v>12778.805234623211</c:v>
                </c:pt>
                <c:pt idx="112">
                  <c:v>12893.393884752521</c:v>
                </c:pt>
                <c:pt idx="113">
                  <c:v>13007.982534881829</c:v>
                </c:pt>
                <c:pt idx="114">
                  <c:v>13122.571185011138</c:v>
                </c:pt>
                <c:pt idx="115">
                  <c:v>13237.159835140446</c:v>
                </c:pt>
                <c:pt idx="116">
                  <c:v>13351.748485269756</c:v>
                </c:pt>
                <c:pt idx="117">
                  <c:v>13466.337135399066</c:v>
                </c:pt>
                <c:pt idx="118">
                  <c:v>13580.925785528374</c:v>
                </c:pt>
                <c:pt idx="119">
                  <c:v>13695.514435657684</c:v>
                </c:pt>
                <c:pt idx="120">
                  <c:v>13810.103085786992</c:v>
                </c:pt>
                <c:pt idx="121">
                  <c:v>13924.691735916302</c:v>
                </c:pt>
                <c:pt idx="122">
                  <c:v>14039.280386045612</c:v>
                </c:pt>
                <c:pt idx="123">
                  <c:v>14153.869036174921</c:v>
                </c:pt>
                <c:pt idx="124">
                  <c:v>14268.457686304229</c:v>
                </c:pt>
                <c:pt idx="125">
                  <c:v>14383.046336433537</c:v>
                </c:pt>
                <c:pt idx="126">
                  <c:v>14497.634986562847</c:v>
                </c:pt>
                <c:pt idx="127">
                  <c:v>14612.223636692157</c:v>
                </c:pt>
                <c:pt idx="128">
                  <c:v>14726.812286821467</c:v>
                </c:pt>
                <c:pt idx="129">
                  <c:v>14841.400936950775</c:v>
                </c:pt>
                <c:pt idx="130">
                  <c:v>14955.989587080083</c:v>
                </c:pt>
                <c:pt idx="131">
                  <c:v>15070.578237209393</c:v>
                </c:pt>
                <c:pt idx="132">
                  <c:v>15185.166887338703</c:v>
                </c:pt>
                <c:pt idx="133">
                  <c:v>15299.755537468012</c:v>
                </c:pt>
                <c:pt idx="134">
                  <c:v>15414.34418759732</c:v>
                </c:pt>
                <c:pt idx="135">
                  <c:v>15528.932837726628</c:v>
                </c:pt>
                <c:pt idx="136">
                  <c:v>15643.521487855938</c:v>
                </c:pt>
                <c:pt idx="137">
                  <c:v>15758.110137985248</c:v>
                </c:pt>
                <c:pt idx="138">
                  <c:v>15872.698788114556</c:v>
                </c:pt>
                <c:pt idx="139">
                  <c:v>15987.287438243866</c:v>
                </c:pt>
                <c:pt idx="140">
                  <c:v>16101.876088373176</c:v>
                </c:pt>
                <c:pt idx="141">
                  <c:v>16216.464738502484</c:v>
                </c:pt>
                <c:pt idx="142">
                  <c:v>16331.053388631793</c:v>
                </c:pt>
                <c:pt idx="143">
                  <c:v>16445.6420387611</c:v>
                </c:pt>
                <c:pt idx="144">
                  <c:v>16560.230688890413</c:v>
                </c:pt>
                <c:pt idx="145">
                  <c:v>16674.819339019719</c:v>
                </c:pt>
                <c:pt idx="146">
                  <c:v>16789.407989149029</c:v>
                </c:pt>
                <c:pt idx="147">
                  <c:v>16903.996639278339</c:v>
                </c:pt>
                <c:pt idx="148">
                  <c:v>17018.585289407649</c:v>
                </c:pt>
                <c:pt idx="149">
                  <c:v>17133.173939536959</c:v>
                </c:pt>
                <c:pt idx="150">
                  <c:v>17247.762589666265</c:v>
                </c:pt>
                <c:pt idx="151">
                  <c:v>17362.351239795575</c:v>
                </c:pt>
                <c:pt idx="152">
                  <c:v>17476.939889924884</c:v>
                </c:pt>
                <c:pt idx="153">
                  <c:v>17591.528540054194</c:v>
                </c:pt>
                <c:pt idx="154">
                  <c:v>17706.117190183504</c:v>
                </c:pt>
                <c:pt idx="155">
                  <c:v>17820.70584031281</c:v>
                </c:pt>
                <c:pt idx="156">
                  <c:v>17935.29449044212</c:v>
                </c:pt>
                <c:pt idx="157">
                  <c:v>18049.88314057143</c:v>
                </c:pt>
                <c:pt idx="158">
                  <c:v>18164.47179070074</c:v>
                </c:pt>
                <c:pt idx="159">
                  <c:v>18279.06044083005</c:v>
                </c:pt>
                <c:pt idx="160">
                  <c:v>18393.649090959356</c:v>
                </c:pt>
                <c:pt idx="161">
                  <c:v>18508.237741088666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839-400B-B38F-06367C304E1D}"/>
            </c:ext>
          </c:extLst>
        </c:ser>
        <c:ser>
          <c:idx val="12"/>
          <c:order val="12"/>
          <c:tx>
            <c:v>Flow 1new projection line</c:v>
          </c:tx>
          <c:spPr>
            <a:ln w="34925">
              <a:solidFill>
                <a:srgbClr val="00B0F0"/>
              </a:solidFill>
              <a:headEnd type="oval" w="lg" len="lg"/>
              <a:tailEnd type="stealth" w="lg" len="lg"/>
            </a:ln>
          </c:spPr>
          <c:marker>
            <c:symbol val="dot"/>
            <c:size val="2"/>
            <c:spPr>
              <a:ln>
                <a:solidFill>
                  <a:srgbClr val="00B0F0"/>
                </a:solidFill>
              </a:ln>
            </c:spPr>
          </c:marker>
          <c:trendline>
            <c:spPr>
              <a:ln w="34925">
                <a:solidFill>
                  <a:srgbClr val="00B0F0"/>
                </a:solidFill>
                <a:headEnd type="stealth" w="lg" len="lg"/>
                <a:tailEnd type="oval" w="lg" len="lg"/>
              </a:ln>
            </c:spPr>
            <c:trendlineType val="linear"/>
            <c:forward val="30"/>
            <c:backward val="40"/>
            <c:dispRSqr val="0"/>
            <c:dispEq val="0"/>
          </c:trendline>
          <c:xVal>
            <c:numRef>
              <c:f>'θ ϵ (90,180)'!$BN$442:$BN$603</c:f>
              <c:numCache>
                <c:formatCode>General</c:formatCode>
                <c:ptCount val="162"/>
                <c:pt idx="0">
                  <c:v>-64.894736702221593</c:v>
                </c:pt>
                <c:pt idx="1">
                  <c:v>-65.894736702221593</c:v>
                </c:pt>
                <c:pt idx="2">
                  <c:v>-66.894736702221593</c:v>
                </c:pt>
                <c:pt idx="3">
                  <c:v>-67.894736702221593</c:v>
                </c:pt>
                <c:pt idx="4">
                  <c:v>-68.894736702221593</c:v>
                </c:pt>
                <c:pt idx="5">
                  <c:v>-69.894736702221593</c:v>
                </c:pt>
                <c:pt idx="6">
                  <c:v>-70.894736702221593</c:v>
                </c:pt>
                <c:pt idx="7">
                  <c:v>-71.894736702221593</c:v>
                </c:pt>
                <c:pt idx="8">
                  <c:v>-72.894736702221593</c:v>
                </c:pt>
                <c:pt idx="9">
                  <c:v>-73.894736702221593</c:v>
                </c:pt>
                <c:pt idx="10">
                  <c:v>-74.894736702221593</c:v>
                </c:pt>
                <c:pt idx="11">
                  <c:v>-75.894736702221593</c:v>
                </c:pt>
                <c:pt idx="12">
                  <c:v>-76.894736702221593</c:v>
                </c:pt>
                <c:pt idx="13">
                  <c:v>-77.894736702221593</c:v>
                </c:pt>
                <c:pt idx="14">
                  <c:v>-78.894736702221593</c:v>
                </c:pt>
                <c:pt idx="15">
                  <c:v>-79.894736702221593</c:v>
                </c:pt>
                <c:pt idx="16">
                  <c:v>-80.894736702221593</c:v>
                </c:pt>
                <c:pt idx="17">
                  <c:v>-81.894736702221593</c:v>
                </c:pt>
                <c:pt idx="18">
                  <c:v>-82.894736702221593</c:v>
                </c:pt>
                <c:pt idx="19">
                  <c:v>-83.894736702221593</c:v>
                </c:pt>
                <c:pt idx="20">
                  <c:v>-84.894736702221593</c:v>
                </c:pt>
                <c:pt idx="21">
                  <c:v>-85.894736702221593</c:v>
                </c:pt>
                <c:pt idx="22">
                  <c:v>-86.894736702221593</c:v>
                </c:pt>
                <c:pt idx="23">
                  <c:v>-87.894736702221593</c:v>
                </c:pt>
                <c:pt idx="24">
                  <c:v>-88.894736702221593</c:v>
                </c:pt>
                <c:pt idx="25">
                  <c:v>-89.894736702221593</c:v>
                </c:pt>
                <c:pt idx="26">
                  <c:v>-90.894736702221593</c:v>
                </c:pt>
                <c:pt idx="27">
                  <c:v>-91.894736702221593</c:v>
                </c:pt>
                <c:pt idx="28">
                  <c:v>-92.894736702221593</c:v>
                </c:pt>
                <c:pt idx="29">
                  <c:v>-93.894736702221593</c:v>
                </c:pt>
                <c:pt idx="30">
                  <c:v>-94.894736702221593</c:v>
                </c:pt>
                <c:pt idx="31">
                  <c:v>-95.894736702221593</c:v>
                </c:pt>
                <c:pt idx="32">
                  <c:v>-96.894736702221593</c:v>
                </c:pt>
                <c:pt idx="33">
                  <c:v>-97.894736702221593</c:v>
                </c:pt>
                <c:pt idx="34">
                  <c:v>-98.894736702221593</c:v>
                </c:pt>
                <c:pt idx="35">
                  <c:v>-99.894736702221593</c:v>
                </c:pt>
                <c:pt idx="36">
                  <c:v>-100.89473670222159</c:v>
                </c:pt>
                <c:pt idx="37">
                  <c:v>-101.89473670222159</c:v>
                </c:pt>
                <c:pt idx="38">
                  <c:v>-102.89473670222159</c:v>
                </c:pt>
                <c:pt idx="39">
                  <c:v>-103.89473670222159</c:v>
                </c:pt>
                <c:pt idx="40">
                  <c:v>-104.89473670222159</c:v>
                </c:pt>
                <c:pt idx="41">
                  <c:v>-105.89473670222159</c:v>
                </c:pt>
                <c:pt idx="42">
                  <c:v>-106.89473670222159</c:v>
                </c:pt>
                <c:pt idx="43">
                  <c:v>-107.89473670222159</c:v>
                </c:pt>
                <c:pt idx="44">
                  <c:v>-108.89473670222159</c:v>
                </c:pt>
                <c:pt idx="45">
                  <c:v>-109.89473670222159</c:v>
                </c:pt>
                <c:pt idx="46">
                  <c:v>-110.89473670222159</c:v>
                </c:pt>
                <c:pt idx="47">
                  <c:v>-111.89473670222159</c:v>
                </c:pt>
                <c:pt idx="48">
                  <c:v>-112.89473670222159</c:v>
                </c:pt>
                <c:pt idx="49">
                  <c:v>-113.89473670222159</c:v>
                </c:pt>
                <c:pt idx="50">
                  <c:v>-114.89473670222159</c:v>
                </c:pt>
                <c:pt idx="51">
                  <c:v>-115.89473670222159</c:v>
                </c:pt>
                <c:pt idx="52">
                  <c:v>-116.89473670222159</c:v>
                </c:pt>
                <c:pt idx="53">
                  <c:v>-117.89473670222159</c:v>
                </c:pt>
                <c:pt idx="54">
                  <c:v>-118.89473670222159</c:v>
                </c:pt>
                <c:pt idx="55">
                  <c:v>-119.89473670222159</c:v>
                </c:pt>
                <c:pt idx="56">
                  <c:v>-120.89473670222159</c:v>
                </c:pt>
                <c:pt idx="57">
                  <c:v>-121.89473670222159</c:v>
                </c:pt>
                <c:pt idx="58">
                  <c:v>-122.89473670222159</c:v>
                </c:pt>
                <c:pt idx="59">
                  <c:v>-123.89473670222159</c:v>
                </c:pt>
                <c:pt idx="60">
                  <c:v>-124.89473670222159</c:v>
                </c:pt>
                <c:pt idx="61">
                  <c:v>-125.89473670222159</c:v>
                </c:pt>
                <c:pt idx="62">
                  <c:v>-126.89473670222159</c:v>
                </c:pt>
                <c:pt idx="63">
                  <c:v>-127.89473670222159</c:v>
                </c:pt>
                <c:pt idx="64">
                  <c:v>-128.89473670222159</c:v>
                </c:pt>
                <c:pt idx="65">
                  <c:v>-129.89473670222159</c:v>
                </c:pt>
                <c:pt idx="66">
                  <c:v>-130.89473670222159</c:v>
                </c:pt>
                <c:pt idx="67">
                  <c:v>-131.89473670222159</c:v>
                </c:pt>
                <c:pt idx="68">
                  <c:v>-132.89473670222159</c:v>
                </c:pt>
                <c:pt idx="69">
                  <c:v>-133.89473670222159</c:v>
                </c:pt>
                <c:pt idx="70">
                  <c:v>-134.89473670222159</c:v>
                </c:pt>
                <c:pt idx="71">
                  <c:v>-135.89473670222159</c:v>
                </c:pt>
                <c:pt idx="72">
                  <c:v>-136.89473670222159</c:v>
                </c:pt>
                <c:pt idx="73">
                  <c:v>-137.89473670222159</c:v>
                </c:pt>
                <c:pt idx="74">
                  <c:v>-138.89473670222159</c:v>
                </c:pt>
                <c:pt idx="75">
                  <c:v>-139.89473670222159</c:v>
                </c:pt>
                <c:pt idx="76">
                  <c:v>-140.89473670222159</c:v>
                </c:pt>
                <c:pt idx="77">
                  <c:v>-141.89473670222159</c:v>
                </c:pt>
                <c:pt idx="78">
                  <c:v>-142.89473670222159</c:v>
                </c:pt>
                <c:pt idx="79">
                  <c:v>-143.89473670222159</c:v>
                </c:pt>
                <c:pt idx="80">
                  <c:v>-144.89473670222159</c:v>
                </c:pt>
                <c:pt idx="81">
                  <c:v>-145.89473670222159</c:v>
                </c:pt>
                <c:pt idx="82">
                  <c:v>-146.89473670222159</c:v>
                </c:pt>
                <c:pt idx="83">
                  <c:v>-147.89473670222159</c:v>
                </c:pt>
                <c:pt idx="84">
                  <c:v>-148.89473670222159</c:v>
                </c:pt>
                <c:pt idx="85">
                  <c:v>-149.89473670222159</c:v>
                </c:pt>
                <c:pt idx="86">
                  <c:v>-150.89473670222159</c:v>
                </c:pt>
                <c:pt idx="87">
                  <c:v>-151.89473670222159</c:v>
                </c:pt>
                <c:pt idx="88">
                  <c:v>-152.89473670222159</c:v>
                </c:pt>
                <c:pt idx="89">
                  <c:v>-153.89473670222159</c:v>
                </c:pt>
                <c:pt idx="90">
                  <c:v>-154.89473670222159</c:v>
                </c:pt>
                <c:pt idx="91">
                  <c:v>-155.89473670222159</c:v>
                </c:pt>
                <c:pt idx="92">
                  <c:v>-156.89473670222159</c:v>
                </c:pt>
                <c:pt idx="93">
                  <c:v>-157.89473670222159</c:v>
                </c:pt>
                <c:pt idx="94">
                  <c:v>-158.89473670222159</c:v>
                </c:pt>
                <c:pt idx="95">
                  <c:v>-159.89473670222159</c:v>
                </c:pt>
                <c:pt idx="96">
                  <c:v>-160.89473670222159</c:v>
                </c:pt>
                <c:pt idx="97">
                  <c:v>-161.89473670222159</c:v>
                </c:pt>
                <c:pt idx="98">
                  <c:v>-162.89473670222159</c:v>
                </c:pt>
                <c:pt idx="99">
                  <c:v>-163.89473670222159</c:v>
                </c:pt>
                <c:pt idx="100">
                  <c:v>-164.89473670222159</c:v>
                </c:pt>
                <c:pt idx="101">
                  <c:v>-165.89473670222159</c:v>
                </c:pt>
                <c:pt idx="102">
                  <c:v>-166.89473670222159</c:v>
                </c:pt>
                <c:pt idx="103">
                  <c:v>-167.89473670222159</c:v>
                </c:pt>
                <c:pt idx="104">
                  <c:v>-168.89473670222159</c:v>
                </c:pt>
                <c:pt idx="105">
                  <c:v>-169.89473670222159</c:v>
                </c:pt>
                <c:pt idx="106">
                  <c:v>-170.89473670222159</c:v>
                </c:pt>
                <c:pt idx="107">
                  <c:v>-171.89473670222159</c:v>
                </c:pt>
                <c:pt idx="108">
                  <c:v>-172.89473670222159</c:v>
                </c:pt>
                <c:pt idx="109">
                  <c:v>-173.89473670222159</c:v>
                </c:pt>
                <c:pt idx="110">
                  <c:v>-174.89473670222159</c:v>
                </c:pt>
                <c:pt idx="111">
                  <c:v>-175.89473670222159</c:v>
                </c:pt>
                <c:pt idx="112">
                  <c:v>-176.89473670222159</c:v>
                </c:pt>
                <c:pt idx="113">
                  <c:v>-177.89473670222159</c:v>
                </c:pt>
                <c:pt idx="114">
                  <c:v>-178.89473670222159</c:v>
                </c:pt>
                <c:pt idx="115">
                  <c:v>-179.89473670222159</c:v>
                </c:pt>
                <c:pt idx="116">
                  <c:v>-180.89473670222159</c:v>
                </c:pt>
                <c:pt idx="117">
                  <c:v>-181.89473670222159</c:v>
                </c:pt>
                <c:pt idx="118">
                  <c:v>-182.89473670222159</c:v>
                </c:pt>
                <c:pt idx="119">
                  <c:v>-183.89473670222159</c:v>
                </c:pt>
                <c:pt idx="120">
                  <c:v>-184.89473670222159</c:v>
                </c:pt>
                <c:pt idx="121">
                  <c:v>-185.89473670222159</c:v>
                </c:pt>
                <c:pt idx="122">
                  <c:v>-186.89473670222159</c:v>
                </c:pt>
                <c:pt idx="123">
                  <c:v>-187.89473670222159</c:v>
                </c:pt>
                <c:pt idx="124">
                  <c:v>-188.89473670222159</c:v>
                </c:pt>
                <c:pt idx="125">
                  <c:v>-189.89473670222159</c:v>
                </c:pt>
                <c:pt idx="126">
                  <c:v>-190.89473670222159</c:v>
                </c:pt>
                <c:pt idx="127">
                  <c:v>-191.89473670222159</c:v>
                </c:pt>
                <c:pt idx="128">
                  <c:v>-192.89473670222159</c:v>
                </c:pt>
                <c:pt idx="129">
                  <c:v>-193.89473670222159</c:v>
                </c:pt>
                <c:pt idx="130">
                  <c:v>-194.89473670222159</c:v>
                </c:pt>
                <c:pt idx="131">
                  <c:v>-195.89473670222159</c:v>
                </c:pt>
                <c:pt idx="132">
                  <c:v>-196.89473670222159</c:v>
                </c:pt>
                <c:pt idx="133">
                  <c:v>-197.89473670222159</c:v>
                </c:pt>
                <c:pt idx="134">
                  <c:v>-198.89473670222159</c:v>
                </c:pt>
                <c:pt idx="135">
                  <c:v>-199.89473670222159</c:v>
                </c:pt>
                <c:pt idx="136">
                  <c:v>-200.89473670222159</c:v>
                </c:pt>
                <c:pt idx="137">
                  <c:v>-201.89473670222159</c:v>
                </c:pt>
                <c:pt idx="138">
                  <c:v>-202.89473670222159</c:v>
                </c:pt>
                <c:pt idx="139">
                  <c:v>-203.89473670222159</c:v>
                </c:pt>
                <c:pt idx="140">
                  <c:v>-204.89473670222159</c:v>
                </c:pt>
                <c:pt idx="141">
                  <c:v>-205.89473670222159</c:v>
                </c:pt>
                <c:pt idx="142">
                  <c:v>-206.89473670222159</c:v>
                </c:pt>
                <c:pt idx="143">
                  <c:v>-207.89473670222159</c:v>
                </c:pt>
                <c:pt idx="144">
                  <c:v>-208.89473670222159</c:v>
                </c:pt>
                <c:pt idx="145">
                  <c:v>-209.89473670222159</c:v>
                </c:pt>
                <c:pt idx="146">
                  <c:v>-210.89473670222159</c:v>
                </c:pt>
                <c:pt idx="147">
                  <c:v>-211.89473670222159</c:v>
                </c:pt>
                <c:pt idx="148">
                  <c:v>-212.89473670222159</c:v>
                </c:pt>
                <c:pt idx="149">
                  <c:v>-213.89473670222159</c:v>
                </c:pt>
                <c:pt idx="150">
                  <c:v>-214.89473670222159</c:v>
                </c:pt>
                <c:pt idx="151">
                  <c:v>-215.89473670222159</c:v>
                </c:pt>
                <c:pt idx="152">
                  <c:v>-216.89473670222159</c:v>
                </c:pt>
                <c:pt idx="153">
                  <c:v>-217.89473670222159</c:v>
                </c:pt>
                <c:pt idx="154">
                  <c:v>-218.89473670222159</c:v>
                </c:pt>
                <c:pt idx="155">
                  <c:v>-219.89473670222159</c:v>
                </c:pt>
                <c:pt idx="156">
                  <c:v>-220.89473670222159</c:v>
                </c:pt>
                <c:pt idx="157">
                  <c:v>-221.89473670222159</c:v>
                </c:pt>
                <c:pt idx="158">
                  <c:v>-222.89473670222159</c:v>
                </c:pt>
                <c:pt idx="159">
                  <c:v>-223.89473670222159</c:v>
                </c:pt>
                <c:pt idx="160">
                  <c:v>-224.89473670222159</c:v>
                </c:pt>
                <c:pt idx="161">
                  <c:v>-225.89473670222159</c:v>
                </c:pt>
              </c:numCache>
            </c:numRef>
          </c:xVal>
          <c:yVal>
            <c:numRef>
              <c:f>'θ ϵ (90,180)'!$BM$442:$BM$603</c:f>
              <c:numCache>
                <c:formatCode>General</c:formatCode>
                <c:ptCount val="162"/>
                <c:pt idx="0">
                  <c:v>59.465070269898312</c:v>
                </c:pt>
                <c:pt idx="1">
                  <c:v>59.368781221700772</c:v>
                </c:pt>
                <c:pt idx="2">
                  <c:v>59.272492173503238</c:v>
                </c:pt>
                <c:pt idx="3">
                  <c:v>59.176203125305697</c:v>
                </c:pt>
                <c:pt idx="4">
                  <c:v>59.079914077108157</c:v>
                </c:pt>
                <c:pt idx="5">
                  <c:v>58.983625028910623</c:v>
                </c:pt>
                <c:pt idx="6">
                  <c:v>58.887335980713083</c:v>
                </c:pt>
                <c:pt idx="7">
                  <c:v>58.791046932515542</c:v>
                </c:pt>
                <c:pt idx="8">
                  <c:v>58.694757884318008</c:v>
                </c:pt>
                <c:pt idx="9">
                  <c:v>58.598468836120468</c:v>
                </c:pt>
                <c:pt idx="10">
                  <c:v>58.502179787922927</c:v>
                </c:pt>
                <c:pt idx="11">
                  <c:v>58.405890739725386</c:v>
                </c:pt>
                <c:pt idx="12">
                  <c:v>58.309601691527853</c:v>
                </c:pt>
                <c:pt idx="13">
                  <c:v>58.213312643330312</c:v>
                </c:pt>
                <c:pt idx="14">
                  <c:v>58.117023595132771</c:v>
                </c:pt>
                <c:pt idx="15">
                  <c:v>58.020734546935238</c:v>
                </c:pt>
                <c:pt idx="16">
                  <c:v>57.924445498737697</c:v>
                </c:pt>
                <c:pt idx="17">
                  <c:v>57.828156450540156</c:v>
                </c:pt>
                <c:pt idx="18">
                  <c:v>57.731867402342615</c:v>
                </c:pt>
                <c:pt idx="19">
                  <c:v>57.635578354145082</c:v>
                </c:pt>
                <c:pt idx="20">
                  <c:v>57.539289305947541</c:v>
                </c:pt>
                <c:pt idx="21">
                  <c:v>57.443000257750001</c:v>
                </c:pt>
                <c:pt idx="22">
                  <c:v>57.346711209552467</c:v>
                </c:pt>
                <c:pt idx="23">
                  <c:v>57.250422161354926</c:v>
                </c:pt>
                <c:pt idx="24">
                  <c:v>57.154133113157386</c:v>
                </c:pt>
                <c:pt idx="25">
                  <c:v>57.057844064959852</c:v>
                </c:pt>
                <c:pt idx="26">
                  <c:v>56.961555016762311</c:v>
                </c:pt>
                <c:pt idx="27">
                  <c:v>56.865265968564771</c:v>
                </c:pt>
                <c:pt idx="28">
                  <c:v>56.768976920367237</c:v>
                </c:pt>
                <c:pt idx="29">
                  <c:v>56.672687872169696</c:v>
                </c:pt>
                <c:pt idx="30">
                  <c:v>56.576398823972156</c:v>
                </c:pt>
                <c:pt idx="31">
                  <c:v>56.480109775774622</c:v>
                </c:pt>
                <c:pt idx="32">
                  <c:v>56.383820727577081</c:v>
                </c:pt>
                <c:pt idx="33">
                  <c:v>56.287531679379541</c:v>
                </c:pt>
                <c:pt idx="34">
                  <c:v>56.191242631182007</c:v>
                </c:pt>
                <c:pt idx="35">
                  <c:v>56.094953582984466</c:v>
                </c:pt>
                <c:pt idx="36">
                  <c:v>55.998664534786926</c:v>
                </c:pt>
                <c:pt idx="37">
                  <c:v>55.902375486589392</c:v>
                </c:pt>
                <c:pt idx="38">
                  <c:v>55.806086438391851</c:v>
                </c:pt>
                <c:pt idx="39">
                  <c:v>55.709797390194311</c:v>
                </c:pt>
                <c:pt idx="40">
                  <c:v>55.61350834199677</c:v>
                </c:pt>
                <c:pt idx="41">
                  <c:v>55.517219293799236</c:v>
                </c:pt>
                <c:pt idx="42">
                  <c:v>55.420930245601696</c:v>
                </c:pt>
                <c:pt idx="43">
                  <c:v>55.324641197404155</c:v>
                </c:pt>
                <c:pt idx="44">
                  <c:v>55.228352149206614</c:v>
                </c:pt>
                <c:pt idx="45">
                  <c:v>55.132063101009081</c:v>
                </c:pt>
                <c:pt idx="46">
                  <c:v>55.03577405281154</c:v>
                </c:pt>
                <c:pt idx="47">
                  <c:v>54.939485004613999</c:v>
                </c:pt>
                <c:pt idx="48">
                  <c:v>54.843195956416466</c:v>
                </c:pt>
                <c:pt idx="49">
                  <c:v>54.746906908218925</c:v>
                </c:pt>
                <c:pt idx="50">
                  <c:v>54.650617860021384</c:v>
                </c:pt>
                <c:pt idx="51">
                  <c:v>54.554328811823851</c:v>
                </c:pt>
                <c:pt idx="52">
                  <c:v>54.45803976362631</c:v>
                </c:pt>
                <c:pt idx="53">
                  <c:v>54.361750715428769</c:v>
                </c:pt>
                <c:pt idx="54">
                  <c:v>54.265461667231236</c:v>
                </c:pt>
                <c:pt idx="55">
                  <c:v>54.169172619033695</c:v>
                </c:pt>
                <c:pt idx="56">
                  <c:v>54.072883570836154</c:v>
                </c:pt>
                <c:pt idx="57">
                  <c:v>53.976594522638621</c:v>
                </c:pt>
                <c:pt idx="58">
                  <c:v>53.88030547444108</c:v>
                </c:pt>
                <c:pt idx="59">
                  <c:v>53.784016426243539</c:v>
                </c:pt>
                <c:pt idx="60">
                  <c:v>53.687727378046006</c:v>
                </c:pt>
                <c:pt idx="61">
                  <c:v>53.591438329848465</c:v>
                </c:pt>
                <c:pt idx="62">
                  <c:v>53.495149281650924</c:v>
                </c:pt>
                <c:pt idx="63">
                  <c:v>53.398860233453391</c:v>
                </c:pt>
                <c:pt idx="64">
                  <c:v>53.30257118525585</c:v>
                </c:pt>
                <c:pt idx="65">
                  <c:v>53.206282137058309</c:v>
                </c:pt>
                <c:pt idx="66">
                  <c:v>53.109993088860769</c:v>
                </c:pt>
                <c:pt idx="67">
                  <c:v>53.013704040663235</c:v>
                </c:pt>
                <c:pt idx="68">
                  <c:v>52.917414992465694</c:v>
                </c:pt>
                <c:pt idx="69">
                  <c:v>52.821125944268154</c:v>
                </c:pt>
                <c:pt idx="70">
                  <c:v>52.724836896070613</c:v>
                </c:pt>
                <c:pt idx="71">
                  <c:v>52.628547847873079</c:v>
                </c:pt>
                <c:pt idx="72">
                  <c:v>52.532258799675539</c:v>
                </c:pt>
                <c:pt idx="73">
                  <c:v>52.435969751477998</c:v>
                </c:pt>
                <c:pt idx="74">
                  <c:v>52.339680703280465</c:v>
                </c:pt>
                <c:pt idx="75">
                  <c:v>52.243391655082924</c:v>
                </c:pt>
                <c:pt idx="76">
                  <c:v>52.147102606885383</c:v>
                </c:pt>
                <c:pt idx="77">
                  <c:v>52.05081355868785</c:v>
                </c:pt>
                <c:pt idx="78">
                  <c:v>51.954524510490309</c:v>
                </c:pt>
                <c:pt idx="79">
                  <c:v>51.858235462292768</c:v>
                </c:pt>
                <c:pt idx="80">
                  <c:v>51.761946414095235</c:v>
                </c:pt>
                <c:pt idx="81">
                  <c:v>51.665657365897694</c:v>
                </c:pt>
                <c:pt idx="82">
                  <c:v>51.569368317700153</c:v>
                </c:pt>
                <c:pt idx="83">
                  <c:v>51.47307926950262</c:v>
                </c:pt>
                <c:pt idx="84">
                  <c:v>51.376790221305079</c:v>
                </c:pt>
                <c:pt idx="85">
                  <c:v>51.280501173107538</c:v>
                </c:pt>
                <c:pt idx="86">
                  <c:v>51.184212124910005</c:v>
                </c:pt>
                <c:pt idx="87">
                  <c:v>51.087923076712464</c:v>
                </c:pt>
                <c:pt idx="88">
                  <c:v>50.991634028514923</c:v>
                </c:pt>
                <c:pt idx="89">
                  <c:v>50.89534498031739</c:v>
                </c:pt>
                <c:pt idx="90">
                  <c:v>50.799055932119849</c:v>
                </c:pt>
                <c:pt idx="91">
                  <c:v>50.702766883922308</c:v>
                </c:pt>
                <c:pt idx="92">
                  <c:v>50.606477835724775</c:v>
                </c:pt>
                <c:pt idx="93">
                  <c:v>50.510188787527234</c:v>
                </c:pt>
                <c:pt idx="94">
                  <c:v>50.413899739329693</c:v>
                </c:pt>
                <c:pt idx="95">
                  <c:v>50.317610691132153</c:v>
                </c:pt>
                <c:pt idx="96">
                  <c:v>50.221321642934612</c:v>
                </c:pt>
                <c:pt idx="97">
                  <c:v>50.125032594737078</c:v>
                </c:pt>
                <c:pt idx="98">
                  <c:v>50.028743546539538</c:v>
                </c:pt>
                <c:pt idx="99">
                  <c:v>49.932454498341997</c:v>
                </c:pt>
                <c:pt idx="100">
                  <c:v>49.836165450144463</c:v>
                </c:pt>
                <c:pt idx="101">
                  <c:v>49.739876401946923</c:v>
                </c:pt>
                <c:pt idx="102">
                  <c:v>49.643587353749382</c:v>
                </c:pt>
                <c:pt idx="103">
                  <c:v>49.547298305551848</c:v>
                </c:pt>
                <c:pt idx="104">
                  <c:v>49.451009257354308</c:v>
                </c:pt>
                <c:pt idx="105">
                  <c:v>49.354720209156767</c:v>
                </c:pt>
                <c:pt idx="106">
                  <c:v>49.258431160959233</c:v>
                </c:pt>
                <c:pt idx="107">
                  <c:v>49.162142112761693</c:v>
                </c:pt>
                <c:pt idx="108">
                  <c:v>49.065853064564152</c:v>
                </c:pt>
                <c:pt idx="109">
                  <c:v>48.969564016366618</c:v>
                </c:pt>
                <c:pt idx="110">
                  <c:v>48.873274968169078</c:v>
                </c:pt>
                <c:pt idx="111">
                  <c:v>48.776985919971537</c:v>
                </c:pt>
                <c:pt idx="112">
                  <c:v>48.680696871774003</c:v>
                </c:pt>
                <c:pt idx="113">
                  <c:v>48.584407823576463</c:v>
                </c:pt>
                <c:pt idx="114">
                  <c:v>48.488118775378922</c:v>
                </c:pt>
                <c:pt idx="115">
                  <c:v>48.391829727181388</c:v>
                </c:pt>
                <c:pt idx="116">
                  <c:v>48.295540678983848</c:v>
                </c:pt>
                <c:pt idx="117">
                  <c:v>48.199251630786307</c:v>
                </c:pt>
                <c:pt idx="118">
                  <c:v>48.102962582588773</c:v>
                </c:pt>
                <c:pt idx="119">
                  <c:v>48.006673534391226</c:v>
                </c:pt>
                <c:pt idx="120">
                  <c:v>47.910384486193692</c:v>
                </c:pt>
                <c:pt idx="121">
                  <c:v>47.814095437996158</c:v>
                </c:pt>
                <c:pt idx="122">
                  <c:v>47.717806389798611</c:v>
                </c:pt>
                <c:pt idx="123">
                  <c:v>47.621517341601077</c:v>
                </c:pt>
                <c:pt idx="124">
                  <c:v>47.525228293403543</c:v>
                </c:pt>
                <c:pt idx="125">
                  <c:v>47.428939245205996</c:v>
                </c:pt>
                <c:pt idx="126">
                  <c:v>47.332650197008462</c:v>
                </c:pt>
                <c:pt idx="127">
                  <c:v>47.236361148810921</c:v>
                </c:pt>
                <c:pt idx="128">
                  <c:v>47.140072100613381</c:v>
                </c:pt>
                <c:pt idx="129">
                  <c:v>47.043783052415847</c:v>
                </c:pt>
                <c:pt idx="130">
                  <c:v>46.947494004218306</c:v>
                </c:pt>
                <c:pt idx="131">
                  <c:v>46.851204956020766</c:v>
                </c:pt>
                <c:pt idx="132">
                  <c:v>46.754915907823232</c:v>
                </c:pt>
                <c:pt idx="133">
                  <c:v>46.658626859625691</c:v>
                </c:pt>
                <c:pt idx="134">
                  <c:v>46.562337811428151</c:v>
                </c:pt>
                <c:pt idx="135">
                  <c:v>46.466048763230617</c:v>
                </c:pt>
                <c:pt idx="136">
                  <c:v>46.369759715033076</c:v>
                </c:pt>
                <c:pt idx="137">
                  <c:v>46.273470666835536</c:v>
                </c:pt>
                <c:pt idx="138">
                  <c:v>46.177181618638002</c:v>
                </c:pt>
                <c:pt idx="139">
                  <c:v>46.080892570440461</c:v>
                </c:pt>
                <c:pt idx="140">
                  <c:v>45.984603522242921</c:v>
                </c:pt>
                <c:pt idx="141">
                  <c:v>45.888314474045387</c:v>
                </c:pt>
                <c:pt idx="142">
                  <c:v>45.792025425847847</c:v>
                </c:pt>
                <c:pt idx="143">
                  <c:v>45.695736377650306</c:v>
                </c:pt>
                <c:pt idx="144">
                  <c:v>45.599447329452772</c:v>
                </c:pt>
                <c:pt idx="145">
                  <c:v>45.503158281255224</c:v>
                </c:pt>
                <c:pt idx="146">
                  <c:v>45.406869233057691</c:v>
                </c:pt>
                <c:pt idx="147">
                  <c:v>45.310580184860157</c:v>
                </c:pt>
                <c:pt idx="148">
                  <c:v>45.214291136662609</c:v>
                </c:pt>
                <c:pt idx="149">
                  <c:v>45.118002088465076</c:v>
                </c:pt>
                <c:pt idx="150">
                  <c:v>45.021713040267542</c:v>
                </c:pt>
                <c:pt idx="151">
                  <c:v>44.925423992069994</c:v>
                </c:pt>
                <c:pt idx="152">
                  <c:v>44.829134943872461</c:v>
                </c:pt>
                <c:pt idx="153">
                  <c:v>44.73284589567492</c:v>
                </c:pt>
                <c:pt idx="154">
                  <c:v>44.63655684747738</c:v>
                </c:pt>
                <c:pt idx="155">
                  <c:v>44.540267799279846</c:v>
                </c:pt>
                <c:pt idx="156">
                  <c:v>44.443978751082305</c:v>
                </c:pt>
                <c:pt idx="157">
                  <c:v>44.347689702884765</c:v>
                </c:pt>
                <c:pt idx="158">
                  <c:v>44.251400654687231</c:v>
                </c:pt>
                <c:pt idx="159">
                  <c:v>44.15511160648969</c:v>
                </c:pt>
                <c:pt idx="160">
                  <c:v>44.05882255829215</c:v>
                </c:pt>
                <c:pt idx="161">
                  <c:v>43.962533510094616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2839-400B-B38F-06367C304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20448"/>
        <c:axId val="128121024"/>
      </c:scatterChart>
      <c:valAx>
        <c:axId val="128120448"/>
        <c:scaling>
          <c:orientation val="minMax"/>
          <c:max val="250"/>
          <c:min val="-250"/>
        </c:scaling>
        <c:delete val="0"/>
        <c:axPos val="b"/>
        <c:majorGridlines>
          <c:spPr>
            <a:ln w="6350">
              <a:solidFill>
                <a:schemeClr val="tx1">
                  <a:tint val="75000"/>
                  <a:shade val="95000"/>
                  <a:satMod val="105000"/>
                  <a:alpha val="3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/>
            </a:pPr>
            <a:endParaRPr lang="en-US"/>
          </a:p>
        </c:txPr>
        <c:crossAx val="128121024"/>
        <c:crosses val="autoZero"/>
        <c:crossBetween val="midCat"/>
        <c:majorUnit val="10"/>
      </c:valAx>
      <c:valAx>
        <c:axId val="128121024"/>
        <c:scaling>
          <c:orientation val="minMax"/>
          <c:max val="250"/>
          <c:min val="-250"/>
        </c:scaling>
        <c:delete val="0"/>
        <c:axPos val="l"/>
        <c:majorGridlines>
          <c:spPr>
            <a:ln w="6350">
              <a:solidFill>
                <a:schemeClr val="tx1">
                  <a:tint val="75000"/>
                  <a:shade val="95000"/>
                  <a:satMod val="105000"/>
                  <a:alpha val="40000"/>
                </a:schemeClr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9525"/>
        </c:spPr>
        <c:txPr>
          <a:bodyPr/>
          <a:lstStyle/>
          <a:p>
            <a:pPr>
              <a:defRPr sz="1600" b="1"/>
            </a:pPr>
            <a:endParaRPr lang="en-US"/>
          </a:p>
        </c:txPr>
        <c:crossAx val="128120448"/>
        <c:crosses val="autoZero"/>
        <c:crossBetween val="midCat"/>
        <c:majorUnit val="1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5171360309494394E-2"/>
          <c:y val="1.0209966059947437E-2"/>
          <c:w val="0.7763424359109401"/>
          <c:h val="0.9795800678801051"/>
        </c:manualLayout>
      </c:layout>
      <c:scatterChart>
        <c:scatterStyle val="smoothMarker"/>
        <c:varyColors val="0"/>
        <c:ser>
          <c:idx val="0"/>
          <c:order val="0"/>
          <c:tx>
            <c:v>Weather Cell</c:v>
          </c:tx>
          <c:spPr>
            <a:ln w="25400"/>
          </c:spPr>
          <c:marker>
            <c:symbol val="diamond"/>
            <c:size val="2"/>
          </c:marker>
          <c:xVal>
            <c:numRef>
              <c:f>'θ ϵ (90,180)'!$AE$8:$AE$368</c:f>
              <c:numCache>
                <c:formatCode>General</c:formatCode>
                <c:ptCount val="361"/>
                <c:pt idx="0">
                  <c:v>65</c:v>
                </c:pt>
                <c:pt idx="1">
                  <c:v>64.990100185165431</c:v>
                </c:pt>
                <c:pt idx="2">
                  <c:v>64.96040375624122</c:v>
                </c:pt>
                <c:pt idx="3">
                  <c:v>64.910919759047303</c:v>
                </c:pt>
                <c:pt idx="4">
                  <c:v>64.841663266888574</c:v>
                </c:pt>
                <c:pt idx="5">
                  <c:v>64.752655375963457</c:v>
                </c:pt>
                <c:pt idx="6">
                  <c:v>64.64392319893777</c:v>
                </c:pt>
                <c:pt idx="7">
                  <c:v>64.515499856685935</c:v>
                </c:pt>
                <c:pt idx="8">
                  <c:v>64.367424468202074</c:v>
                </c:pt>
                <c:pt idx="9">
                  <c:v>64.199742138683959</c:v>
                </c:pt>
                <c:pt idx="10">
                  <c:v>64.012503945793526</c:v>
                </c:pt>
                <c:pt idx="11">
                  <c:v>63.805766924098158</c:v>
                </c:pt>
                <c:pt idx="12">
                  <c:v>63.57959404769737</c:v>
                </c:pt>
                <c:pt idx="13">
                  <c:v>63.334054211040289</c:v>
                </c:pt>
                <c:pt idx="14">
                  <c:v>63.069222207939774</c:v>
                </c:pt>
                <c:pt idx="15">
                  <c:v>62.785178708789438</c:v>
                </c:pt>
                <c:pt idx="16">
                  <c:v>62.482010235990728</c:v>
                </c:pt>
                <c:pt idx="17">
                  <c:v>62.1598091375973</c:v>
                </c:pt>
                <c:pt idx="18">
                  <c:v>61.81867355918498</c:v>
                </c:pt>
                <c:pt idx="19">
                  <c:v>61.458707413955594</c:v>
                </c:pt>
                <c:pt idx="20">
                  <c:v>61.080020351084045</c:v>
                </c:pt>
                <c:pt idx="21">
                  <c:v>60.682727722318113</c:v>
                </c:pt>
                <c:pt idx="22">
                  <c:v>60.26695054684118</c:v>
                </c:pt>
                <c:pt idx="23">
                  <c:v>59.832815474408626</c:v>
                </c:pt>
                <c:pt idx="24">
                  <c:v>59.380454746769054</c:v>
                </c:pt>
                <c:pt idx="25">
                  <c:v>58.910006157382249</c:v>
                </c:pt>
                <c:pt idx="26">
                  <c:v>58.421613009445856</c:v>
                </c:pt>
                <c:pt idx="27">
                  <c:v>57.915424072243916</c:v>
                </c:pt>
                <c:pt idx="28">
                  <c:v>57.391593535830253</c:v>
                </c:pt>
                <c:pt idx="29">
                  <c:v>56.850280964060723</c:v>
                </c:pt>
                <c:pt idx="30">
                  <c:v>56.291651245988518</c:v>
                </c:pt>
                <c:pt idx="31">
                  <c:v>55.715874545637298</c:v>
                </c:pt>
                <c:pt idx="32">
                  <c:v>55.123126250167687</c:v>
                </c:pt>
                <c:pt idx="33">
                  <c:v>54.51358691645256</c:v>
                </c:pt>
                <c:pt idx="34">
                  <c:v>53.887442216077709</c:v>
                </c:pt>
                <c:pt idx="35">
                  <c:v>53.244882878784466</c:v>
                </c:pt>
                <c:pt idx="36">
                  <c:v>52.586104634371587</c:v>
                </c:pt>
                <c:pt idx="37">
                  <c:v>51.911308153074032</c:v>
                </c:pt>
                <c:pt idx="38">
                  <c:v>51.220698984436929</c:v>
                </c:pt>
                <c:pt idx="39">
                  <c:v>50.514487494703111</c:v>
                </c:pt>
                <c:pt idx="40">
                  <c:v>49.792888802733572</c:v>
                </c:pt>
                <c:pt idx="41">
                  <c:v>49.056122714480189</c:v>
                </c:pt>
                <c:pt idx="42">
                  <c:v>48.304413656030626</c:v>
                </c:pt>
                <c:pt idx="43">
                  <c:v>47.537990605246087</c:v>
                </c:pt>
                <c:pt idx="44">
                  <c:v>46.757087022012328</c:v>
                </c:pt>
                <c:pt idx="45">
                  <c:v>45.961940777125591</c:v>
                </c:pt>
                <c:pt idx="46">
                  <c:v>45.152794079834827</c:v>
                </c:pt>
                <c:pt idx="47">
                  <c:v>44.329893404062403</c:v>
                </c:pt>
                <c:pt idx="48">
                  <c:v>43.493489413325783</c:v>
                </c:pt>
                <c:pt idx="49">
                  <c:v>42.643836884382971</c:v>
                </c:pt>
                <c:pt idx="50">
                  <c:v>41.781194629625055</c:v>
                </c:pt>
                <c:pt idx="51">
                  <c:v>40.905825418239438</c:v>
                </c:pt>
                <c:pt idx="52">
                  <c:v>40.01799589616779</c:v>
                </c:pt>
                <c:pt idx="53">
                  <c:v>39.117976504883146</c:v>
                </c:pt>
                <c:pt idx="54">
                  <c:v>38.206041399010751</c:v>
                </c:pt>
                <c:pt idx="55">
                  <c:v>37.282468362818001</c:v>
                </c:pt>
                <c:pt idx="56">
                  <c:v>36.34753872559854</c:v>
                </c:pt>
                <c:pt idx="57">
                  <c:v>35.401537275976764</c:v>
                </c:pt>
                <c:pt idx="58">
                  <c:v>34.444752175158321</c:v>
                </c:pt>
                <c:pt idx="59">
                  <c:v>33.477474869153532</c:v>
                </c:pt>
                <c:pt idx="60">
                  <c:v>32.500000000000007</c:v>
                </c:pt>
                <c:pt idx="61">
                  <c:v>31.512625316011913</c:v>
                </c:pt>
                <c:pt idx="62">
                  <c:v>30.515651581082906</c:v>
                </c:pt>
                <c:pt idx="63">
                  <c:v>29.509382483070542</c:v>
                </c:pt>
                <c:pt idx="64">
                  <c:v>28.494124541290034</c:v>
                </c:pt>
                <c:pt idx="65">
                  <c:v>27.470187013145463</c:v>
                </c:pt>
                <c:pt idx="66">
                  <c:v>26.437881799927013</c:v>
                </c:pt>
                <c:pt idx="67">
                  <c:v>25.397523351802807</c:v>
                </c:pt>
                <c:pt idx="68">
                  <c:v>24.349428572034277</c:v>
                </c:pt>
                <c:pt idx="69">
                  <c:v>23.293916720444525</c:v>
                </c:pt>
                <c:pt idx="70">
                  <c:v>22.231309316168474</c:v>
                </c:pt>
                <c:pt idx="71">
                  <c:v>21.161930039715187</c:v>
                </c:pt>
                <c:pt idx="72">
                  <c:v>20.086104634371583</c:v>
                </c:pt>
                <c:pt idx="73">
                  <c:v>19.00416080697789</c:v>
                </c:pt>
                <c:pt idx="74">
                  <c:v>17.916428128104947</c:v>
                </c:pt>
                <c:pt idx="75">
                  <c:v>16.823237931663847</c:v>
                </c:pt>
                <c:pt idx="76">
                  <c:v>15.724923213978414</c:v>
                </c:pt>
                <c:pt idx="77">
                  <c:v>14.62181853235122</c:v>
                </c:pt>
                <c:pt idx="78">
                  <c:v>13.514259903154365</c:v>
                </c:pt>
                <c:pt idx="79">
                  <c:v>12.402584699475419</c:v>
                </c:pt>
                <c:pt idx="80">
                  <c:v>11.287131548350477</c:v>
                </c:pt>
                <c:pt idx="81">
                  <c:v>10.16824022761501</c:v>
                </c:pt>
                <c:pt idx="82">
                  <c:v>9.0462515624042705</c:v>
                </c:pt>
                <c:pt idx="83">
                  <c:v>7.9215073213345866</c:v>
                </c:pt>
                <c:pt idx="84">
                  <c:v>6.794350112397475</c:v>
                </c:pt>
                <c:pt idx="85">
                  <c:v>5.665123278597779</c:v>
                </c:pt>
                <c:pt idx="86">
                  <c:v>4.5341707933681548</c:v>
                </c:pt>
                <c:pt idx="87">
                  <c:v>3.401837155791358</c:v>
                </c:pt>
                <c:pt idx="88">
                  <c:v>2.2684672856625703</c:v>
                </c:pt>
                <c:pt idx="89">
                  <c:v>1.1344064184234195</c:v>
                </c:pt>
                <c:pt idx="90">
                  <c:v>3.981732478453015E-15</c:v>
                </c:pt>
                <c:pt idx="91">
                  <c:v>-1.1344064184234259</c:v>
                </c:pt>
                <c:pt idx="92">
                  <c:v>-2.2684672856625476</c:v>
                </c:pt>
                <c:pt idx="93">
                  <c:v>-3.4018371557913354</c:v>
                </c:pt>
                <c:pt idx="94">
                  <c:v>-4.5341707933681468</c:v>
                </c:pt>
                <c:pt idx="95">
                  <c:v>-5.6651232785977852</c:v>
                </c:pt>
                <c:pt idx="96">
                  <c:v>-6.794350112397467</c:v>
                </c:pt>
                <c:pt idx="97">
                  <c:v>-7.9215073213345786</c:v>
                </c:pt>
                <c:pt idx="98">
                  <c:v>-9.0462515624042474</c:v>
                </c:pt>
                <c:pt idx="99">
                  <c:v>-10.168240227615017</c:v>
                </c:pt>
                <c:pt idx="100">
                  <c:v>-11.28713154835047</c:v>
                </c:pt>
                <c:pt idx="101">
                  <c:v>-12.402584699475412</c:v>
                </c:pt>
                <c:pt idx="102">
                  <c:v>-13.514259903154343</c:v>
                </c:pt>
                <c:pt idx="103">
                  <c:v>-14.621818532351213</c:v>
                </c:pt>
                <c:pt idx="104">
                  <c:v>-15.724923213978405</c:v>
                </c:pt>
                <c:pt idx="105">
                  <c:v>-16.823237931663854</c:v>
                </c:pt>
                <c:pt idx="106">
                  <c:v>-17.91642812810494</c:v>
                </c:pt>
                <c:pt idx="107">
                  <c:v>-19.004160806977882</c:v>
                </c:pt>
                <c:pt idx="108">
                  <c:v>-20.086104634371576</c:v>
                </c:pt>
                <c:pt idx="109">
                  <c:v>-21.161930039715166</c:v>
                </c:pt>
                <c:pt idx="110">
                  <c:v>-22.231309316168467</c:v>
                </c:pt>
                <c:pt idx="111">
                  <c:v>-23.293916720444518</c:v>
                </c:pt>
                <c:pt idx="112">
                  <c:v>-24.349428572034284</c:v>
                </c:pt>
                <c:pt idx="113">
                  <c:v>-25.397523351802786</c:v>
                </c:pt>
                <c:pt idx="114">
                  <c:v>-26.437881799927002</c:v>
                </c:pt>
                <c:pt idx="115">
                  <c:v>-27.470187013145456</c:v>
                </c:pt>
                <c:pt idx="116">
                  <c:v>-28.494124541290038</c:v>
                </c:pt>
                <c:pt idx="117">
                  <c:v>-29.509382483070535</c:v>
                </c:pt>
                <c:pt idx="118">
                  <c:v>-30.515651581082885</c:v>
                </c:pt>
                <c:pt idx="119">
                  <c:v>-31.512625316011906</c:v>
                </c:pt>
                <c:pt idx="120">
                  <c:v>-32.499999999999986</c:v>
                </c:pt>
                <c:pt idx="121">
                  <c:v>-33.477474869153525</c:v>
                </c:pt>
                <c:pt idx="122">
                  <c:v>-34.444752175158314</c:v>
                </c:pt>
                <c:pt idx="123">
                  <c:v>-35.401537275976757</c:v>
                </c:pt>
                <c:pt idx="124">
                  <c:v>-36.347538725598532</c:v>
                </c:pt>
                <c:pt idx="125">
                  <c:v>-37.28246836281798</c:v>
                </c:pt>
                <c:pt idx="126">
                  <c:v>-38.206041399010743</c:v>
                </c:pt>
                <c:pt idx="127">
                  <c:v>-39.117976504883146</c:v>
                </c:pt>
                <c:pt idx="128">
                  <c:v>-40.01799589616779</c:v>
                </c:pt>
                <c:pt idx="129">
                  <c:v>-40.905825418239424</c:v>
                </c:pt>
                <c:pt idx="130">
                  <c:v>-41.781194629625055</c:v>
                </c:pt>
                <c:pt idx="131">
                  <c:v>-42.643836884382985</c:v>
                </c:pt>
                <c:pt idx="132">
                  <c:v>-43.493489413325783</c:v>
                </c:pt>
                <c:pt idx="133">
                  <c:v>-44.329893404062396</c:v>
                </c:pt>
                <c:pt idx="134">
                  <c:v>-45.152794079834806</c:v>
                </c:pt>
                <c:pt idx="135">
                  <c:v>-45.961940777125584</c:v>
                </c:pt>
                <c:pt idx="136">
                  <c:v>-46.757087022012328</c:v>
                </c:pt>
                <c:pt idx="137">
                  <c:v>-47.53799060524608</c:v>
                </c:pt>
                <c:pt idx="138">
                  <c:v>-48.304413656030611</c:v>
                </c:pt>
                <c:pt idx="139">
                  <c:v>-49.056122714480182</c:v>
                </c:pt>
                <c:pt idx="140">
                  <c:v>-49.792888802733565</c:v>
                </c:pt>
                <c:pt idx="141">
                  <c:v>-50.514487494703097</c:v>
                </c:pt>
                <c:pt idx="142">
                  <c:v>-51.220698984436922</c:v>
                </c:pt>
                <c:pt idx="143">
                  <c:v>-51.911308153074039</c:v>
                </c:pt>
                <c:pt idx="144">
                  <c:v>-52.58610463437158</c:v>
                </c:pt>
                <c:pt idx="145">
                  <c:v>-53.244882878784452</c:v>
                </c:pt>
                <c:pt idx="146">
                  <c:v>-53.887442216077709</c:v>
                </c:pt>
                <c:pt idx="147">
                  <c:v>-54.513586916452567</c:v>
                </c:pt>
                <c:pt idx="148">
                  <c:v>-55.123126250167687</c:v>
                </c:pt>
                <c:pt idx="149">
                  <c:v>-55.715874545637291</c:v>
                </c:pt>
                <c:pt idx="150">
                  <c:v>-56.291651245988518</c:v>
                </c:pt>
                <c:pt idx="151">
                  <c:v>-56.850280964060723</c:v>
                </c:pt>
                <c:pt idx="152">
                  <c:v>-57.391593535830239</c:v>
                </c:pt>
                <c:pt idx="153">
                  <c:v>-57.915424072243908</c:v>
                </c:pt>
                <c:pt idx="154">
                  <c:v>-58.421613009445856</c:v>
                </c:pt>
                <c:pt idx="155">
                  <c:v>-58.910006157382249</c:v>
                </c:pt>
                <c:pt idx="156">
                  <c:v>-59.380454746769047</c:v>
                </c:pt>
                <c:pt idx="157">
                  <c:v>-59.832815474408612</c:v>
                </c:pt>
                <c:pt idx="158">
                  <c:v>-60.266950546841173</c:v>
                </c:pt>
                <c:pt idx="159">
                  <c:v>-60.682727722318113</c:v>
                </c:pt>
                <c:pt idx="160">
                  <c:v>-61.080020351084038</c:v>
                </c:pt>
                <c:pt idx="161">
                  <c:v>-61.458707413955587</c:v>
                </c:pt>
                <c:pt idx="162">
                  <c:v>-61.81867355918498</c:v>
                </c:pt>
                <c:pt idx="163">
                  <c:v>-62.1598091375973</c:v>
                </c:pt>
                <c:pt idx="164">
                  <c:v>-62.482010235990714</c:v>
                </c:pt>
                <c:pt idx="165">
                  <c:v>-62.785178708789431</c:v>
                </c:pt>
                <c:pt idx="166">
                  <c:v>-63.069222207939774</c:v>
                </c:pt>
                <c:pt idx="167">
                  <c:v>-63.334054211040289</c:v>
                </c:pt>
                <c:pt idx="168">
                  <c:v>-63.57959404769737</c:v>
                </c:pt>
                <c:pt idx="169">
                  <c:v>-63.805766924098158</c:v>
                </c:pt>
                <c:pt idx="170">
                  <c:v>-64.012503945793526</c:v>
                </c:pt>
                <c:pt idx="171">
                  <c:v>-64.199742138683945</c:v>
                </c:pt>
                <c:pt idx="172">
                  <c:v>-64.36742446820206</c:v>
                </c:pt>
                <c:pt idx="173">
                  <c:v>-64.515499856685935</c:v>
                </c:pt>
                <c:pt idx="174">
                  <c:v>-64.64392319893777</c:v>
                </c:pt>
                <c:pt idx="175">
                  <c:v>-64.752655375963457</c:v>
                </c:pt>
                <c:pt idx="176">
                  <c:v>-64.841663266888574</c:v>
                </c:pt>
                <c:pt idx="177">
                  <c:v>-64.910919759047303</c:v>
                </c:pt>
                <c:pt idx="178">
                  <c:v>-64.96040375624122</c:v>
                </c:pt>
                <c:pt idx="179">
                  <c:v>-64.990100185165431</c:v>
                </c:pt>
                <c:pt idx="180">
                  <c:v>-65</c:v>
                </c:pt>
                <c:pt idx="181">
                  <c:v>-64.990100185165431</c:v>
                </c:pt>
                <c:pt idx="182">
                  <c:v>-64.96040375624122</c:v>
                </c:pt>
                <c:pt idx="183">
                  <c:v>-64.910919759047303</c:v>
                </c:pt>
                <c:pt idx="184">
                  <c:v>-64.841663266888574</c:v>
                </c:pt>
                <c:pt idx="185">
                  <c:v>-64.752655375963457</c:v>
                </c:pt>
                <c:pt idx="186">
                  <c:v>-64.64392319893777</c:v>
                </c:pt>
                <c:pt idx="187">
                  <c:v>-64.515499856685935</c:v>
                </c:pt>
                <c:pt idx="188">
                  <c:v>-64.36742446820206</c:v>
                </c:pt>
                <c:pt idx="189">
                  <c:v>-64.199742138683959</c:v>
                </c:pt>
                <c:pt idx="190">
                  <c:v>-64.012503945793526</c:v>
                </c:pt>
                <c:pt idx="191">
                  <c:v>-63.805766924098158</c:v>
                </c:pt>
                <c:pt idx="192">
                  <c:v>-63.57959404769737</c:v>
                </c:pt>
                <c:pt idx="193">
                  <c:v>-63.334054211040289</c:v>
                </c:pt>
                <c:pt idx="194">
                  <c:v>-63.069222207939774</c:v>
                </c:pt>
                <c:pt idx="195">
                  <c:v>-62.785178708789445</c:v>
                </c:pt>
                <c:pt idx="196">
                  <c:v>-62.482010235990728</c:v>
                </c:pt>
                <c:pt idx="197">
                  <c:v>-62.159809137597307</c:v>
                </c:pt>
                <c:pt idx="198">
                  <c:v>-61.81867355918498</c:v>
                </c:pt>
                <c:pt idx="199">
                  <c:v>-61.458707413955587</c:v>
                </c:pt>
                <c:pt idx="200">
                  <c:v>-61.080020351084045</c:v>
                </c:pt>
                <c:pt idx="201">
                  <c:v>-60.682727722318113</c:v>
                </c:pt>
                <c:pt idx="202">
                  <c:v>-60.26695054684118</c:v>
                </c:pt>
                <c:pt idx="203">
                  <c:v>-59.832815474408626</c:v>
                </c:pt>
                <c:pt idx="204">
                  <c:v>-59.380454746769068</c:v>
                </c:pt>
                <c:pt idx="205">
                  <c:v>-58.910006157382256</c:v>
                </c:pt>
                <c:pt idx="206">
                  <c:v>-58.421613009445863</c:v>
                </c:pt>
                <c:pt idx="207">
                  <c:v>-57.91542407224393</c:v>
                </c:pt>
                <c:pt idx="208">
                  <c:v>-57.391593535830246</c:v>
                </c:pt>
                <c:pt idx="209">
                  <c:v>-56.85028096406073</c:v>
                </c:pt>
                <c:pt idx="210">
                  <c:v>-56.291651245988511</c:v>
                </c:pt>
                <c:pt idx="211">
                  <c:v>-55.715874545637298</c:v>
                </c:pt>
                <c:pt idx="212">
                  <c:v>-55.123126250167694</c:v>
                </c:pt>
                <c:pt idx="213">
                  <c:v>-54.51358691645256</c:v>
                </c:pt>
                <c:pt idx="214">
                  <c:v>-53.887442216077723</c:v>
                </c:pt>
                <c:pt idx="215">
                  <c:v>-53.24488287878448</c:v>
                </c:pt>
                <c:pt idx="216">
                  <c:v>-52.586104634371594</c:v>
                </c:pt>
                <c:pt idx="217">
                  <c:v>-51.911308153074046</c:v>
                </c:pt>
                <c:pt idx="218">
                  <c:v>-51.220698984436943</c:v>
                </c:pt>
                <c:pt idx="219">
                  <c:v>-50.514487494703104</c:v>
                </c:pt>
                <c:pt idx="220">
                  <c:v>-49.792888802733572</c:v>
                </c:pt>
                <c:pt idx="221">
                  <c:v>-49.056122714480175</c:v>
                </c:pt>
                <c:pt idx="222">
                  <c:v>-48.304413656030626</c:v>
                </c:pt>
                <c:pt idx="223">
                  <c:v>-47.537990605246087</c:v>
                </c:pt>
                <c:pt idx="224">
                  <c:v>-46.757087022012321</c:v>
                </c:pt>
                <c:pt idx="225">
                  <c:v>-45.961940777125598</c:v>
                </c:pt>
                <c:pt idx="226">
                  <c:v>-45.152794079834841</c:v>
                </c:pt>
                <c:pt idx="227">
                  <c:v>-44.329893404062432</c:v>
                </c:pt>
                <c:pt idx="228">
                  <c:v>-43.493489413325797</c:v>
                </c:pt>
                <c:pt idx="229">
                  <c:v>-42.643836884382992</c:v>
                </c:pt>
                <c:pt idx="230">
                  <c:v>-41.781194629625062</c:v>
                </c:pt>
                <c:pt idx="231">
                  <c:v>-40.905825418239417</c:v>
                </c:pt>
                <c:pt idx="232">
                  <c:v>-40.017995896167776</c:v>
                </c:pt>
                <c:pt idx="233">
                  <c:v>-39.117976504883138</c:v>
                </c:pt>
                <c:pt idx="234">
                  <c:v>-38.206041399010758</c:v>
                </c:pt>
                <c:pt idx="235">
                  <c:v>-37.282468362818015</c:v>
                </c:pt>
                <c:pt idx="236">
                  <c:v>-36.347538725598568</c:v>
                </c:pt>
                <c:pt idx="237">
                  <c:v>-35.40153727597675</c:v>
                </c:pt>
                <c:pt idx="238">
                  <c:v>-34.444752175158328</c:v>
                </c:pt>
                <c:pt idx="239">
                  <c:v>-33.477474869153539</c:v>
                </c:pt>
                <c:pt idx="240">
                  <c:v>-32.500000000000028</c:v>
                </c:pt>
                <c:pt idx="241">
                  <c:v>-31.512625316011896</c:v>
                </c:pt>
                <c:pt idx="242">
                  <c:v>-30.515651581082899</c:v>
                </c:pt>
                <c:pt idx="243">
                  <c:v>-29.509382483070549</c:v>
                </c:pt>
                <c:pt idx="244">
                  <c:v>-28.494124541290052</c:v>
                </c:pt>
                <c:pt idx="245">
                  <c:v>-27.470187013145495</c:v>
                </c:pt>
                <c:pt idx="246">
                  <c:v>-26.437881799927005</c:v>
                </c:pt>
                <c:pt idx="247">
                  <c:v>-25.3975233518028</c:v>
                </c:pt>
                <c:pt idx="248">
                  <c:v>-24.349428572034299</c:v>
                </c:pt>
                <c:pt idx="249">
                  <c:v>-23.293916720444546</c:v>
                </c:pt>
                <c:pt idx="250">
                  <c:v>-22.23130931616851</c:v>
                </c:pt>
                <c:pt idx="251">
                  <c:v>-21.16193003971518</c:v>
                </c:pt>
                <c:pt idx="252">
                  <c:v>-20.086104634371591</c:v>
                </c:pt>
                <c:pt idx="253">
                  <c:v>-19.004160806977911</c:v>
                </c:pt>
                <c:pt idx="254">
                  <c:v>-17.916428128104929</c:v>
                </c:pt>
                <c:pt idx="255">
                  <c:v>-16.82323793166384</c:v>
                </c:pt>
                <c:pt idx="256">
                  <c:v>-15.724923213978405</c:v>
                </c:pt>
                <c:pt idx="257">
                  <c:v>-14.621818532351242</c:v>
                </c:pt>
                <c:pt idx="258">
                  <c:v>-13.514259903154386</c:v>
                </c:pt>
                <c:pt idx="259">
                  <c:v>-12.402584699475456</c:v>
                </c:pt>
                <c:pt idx="260">
                  <c:v>-11.287131548350471</c:v>
                </c:pt>
                <c:pt idx="261">
                  <c:v>-10.168240227615017</c:v>
                </c:pt>
                <c:pt idx="262">
                  <c:v>-9.0462515624042208</c:v>
                </c:pt>
                <c:pt idx="263">
                  <c:v>-7.9215073213345661</c:v>
                </c:pt>
                <c:pt idx="264">
                  <c:v>-6.7943501123974688</c:v>
                </c:pt>
                <c:pt idx="265">
                  <c:v>-5.6651232785977861</c:v>
                </c:pt>
                <c:pt idx="266">
                  <c:v>-4.5341707933681628</c:v>
                </c:pt>
                <c:pt idx="267">
                  <c:v>-3.4018371557913798</c:v>
                </c:pt>
                <c:pt idx="268">
                  <c:v>-2.2684672856626071</c:v>
                </c:pt>
                <c:pt idx="269">
                  <c:v>-1.1344064184234273</c:v>
                </c:pt>
                <c:pt idx="270">
                  <c:v>-1.1945197435359045E-14</c:v>
                </c:pt>
                <c:pt idx="271">
                  <c:v>1.1344064184234035</c:v>
                </c:pt>
                <c:pt idx="272">
                  <c:v>2.2684672856625832</c:v>
                </c:pt>
                <c:pt idx="273">
                  <c:v>3.4018371557913563</c:v>
                </c:pt>
                <c:pt idx="274">
                  <c:v>4.5341707933681397</c:v>
                </c:pt>
                <c:pt idx="275">
                  <c:v>5.665123278597763</c:v>
                </c:pt>
                <c:pt idx="276">
                  <c:v>6.7943501123974439</c:v>
                </c:pt>
                <c:pt idx="277">
                  <c:v>7.9215073213345999</c:v>
                </c:pt>
                <c:pt idx="278">
                  <c:v>9.0462515624042545</c:v>
                </c:pt>
                <c:pt idx="279">
                  <c:v>10.168240227614994</c:v>
                </c:pt>
                <c:pt idx="280">
                  <c:v>11.287131548350448</c:v>
                </c:pt>
                <c:pt idx="281">
                  <c:v>12.402584699475376</c:v>
                </c:pt>
                <c:pt idx="282">
                  <c:v>13.514259903154306</c:v>
                </c:pt>
                <c:pt idx="283">
                  <c:v>14.62181853235122</c:v>
                </c:pt>
                <c:pt idx="284">
                  <c:v>15.724923213978384</c:v>
                </c:pt>
                <c:pt idx="285">
                  <c:v>16.823237931663872</c:v>
                </c:pt>
                <c:pt idx="286">
                  <c:v>17.916428128104961</c:v>
                </c:pt>
                <c:pt idx="287">
                  <c:v>19.004160806977886</c:v>
                </c:pt>
                <c:pt idx="288">
                  <c:v>20.086104634371569</c:v>
                </c:pt>
                <c:pt idx="289">
                  <c:v>21.161930039715159</c:v>
                </c:pt>
                <c:pt idx="290">
                  <c:v>22.231309316168431</c:v>
                </c:pt>
                <c:pt idx="291">
                  <c:v>23.293916720444471</c:v>
                </c:pt>
                <c:pt idx="292">
                  <c:v>24.349428572034277</c:v>
                </c:pt>
                <c:pt idx="293">
                  <c:v>25.397523351802779</c:v>
                </c:pt>
                <c:pt idx="294">
                  <c:v>26.437881799927034</c:v>
                </c:pt>
                <c:pt idx="295">
                  <c:v>27.470187013145473</c:v>
                </c:pt>
                <c:pt idx="296">
                  <c:v>28.494124541290031</c:v>
                </c:pt>
                <c:pt idx="297">
                  <c:v>29.509382483070532</c:v>
                </c:pt>
                <c:pt idx="298">
                  <c:v>30.515651581082878</c:v>
                </c:pt>
                <c:pt idx="299">
                  <c:v>31.512625316011874</c:v>
                </c:pt>
                <c:pt idx="300">
                  <c:v>32.500000000000007</c:v>
                </c:pt>
                <c:pt idx="301">
                  <c:v>33.477474869153518</c:v>
                </c:pt>
                <c:pt idx="302">
                  <c:v>34.444752175158307</c:v>
                </c:pt>
                <c:pt idx="303">
                  <c:v>35.401537275976729</c:v>
                </c:pt>
                <c:pt idx="304">
                  <c:v>36.347538725598504</c:v>
                </c:pt>
                <c:pt idx="305">
                  <c:v>37.282468362817994</c:v>
                </c:pt>
                <c:pt idx="306">
                  <c:v>38.206041399010736</c:v>
                </c:pt>
                <c:pt idx="307">
                  <c:v>39.117976504883117</c:v>
                </c:pt>
                <c:pt idx="308">
                  <c:v>40.017995896167804</c:v>
                </c:pt>
                <c:pt idx="309">
                  <c:v>40.905825418239438</c:v>
                </c:pt>
                <c:pt idx="310">
                  <c:v>41.781194629625048</c:v>
                </c:pt>
                <c:pt idx="311">
                  <c:v>42.643836884382956</c:v>
                </c:pt>
                <c:pt idx="312">
                  <c:v>43.493489413325754</c:v>
                </c:pt>
                <c:pt idx="313">
                  <c:v>44.329893404062375</c:v>
                </c:pt>
                <c:pt idx="314">
                  <c:v>45.152794079834777</c:v>
                </c:pt>
                <c:pt idx="315">
                  <c:v>45.961940777125577</c:v>
                </c:pt>
                <c:pt idx="316">
                  <c:v>46.757087022012307</c:v>
                </c:pt>
                <c:pt idx="317">
                  <c:v>47.537990605246094</c:v>
                </c:pt>
                <c:pt idx="318">
                  <c:v>48.304413656030626</c:v>
                </c:pt>
                <c:pt idx="319">
                  <c:v>49.056122714480175</c:v>
                </c:pt>
                <c:pt idx="320">
                  <c:v>49.792888802733557</c:v>
                </c:pt>
                <c:pt idx="321">
                  <c:v>50.51448749470309</c:v>
                </c:pt>
                <c:pt idx="322">
                  <c:v>51.220698984436901</c:v>
                </c:pt>
                <c:pt idx="323">
                  <c:v>51.911308153074032</c:v>
                </c:pt>
                <c:pt idx="324">
                  <c:v>52.58610463437158</c:v>
                </c:pt>
                <c:pt idx="325">
                  <c:v>53.244882878784452</c:v>
                </c:pt>
                <c:pt idx="326">
                  <c:v>53.887442216077694</c:v>
                </c:pt>
                <c:pt idx="327">
                  <c:v>54.51358691645256</c:v>
                </c:pt>
                <c:pt idx="328">
                  <c:v>55.123126250167651</c:v>
                </c:pt>
                <c:pt idx="329">
                  <c:v>55.715874545637284</c:v>
                </c:pt>
                <c:pt idx="330">
                  <c:v>56.291651245988497</c:v>
                </c:pt>
                <c:pt idx="331">
                  <c:v>56.85028096406073</c:v>
                </c:pt>
                <c:pt idx="332">
                  <c:v>57.391593535830246</c:v>
                </c:pt>
                <c:pt idx="333">
                  <c:v>57.915424072243908</c:v>
                </c:pt>
                <c:pt idx="334">
                  <c:v>58.421613009445863</c:v>
                </c:pt>
                <c:pt idx="335">
                  <c:v>58.910006157382234</c:v>
                </c:pt>
                <c:pt idx="336">
                  <c:v>59.380454746769061</c:v>
                </c:pt>
                <c:pt idx="337">
                  <c:v>59.832815474408598</c:v>
                </c:pt>
                <c:pt idx="338">
                  <c:v>60.266950546841173</c:v>
                </c:pt>
                <c:pt idx="339">
                  <c:v>60.682727722318099</c:v>
                </c:pt>
                <c:pt idx="340">
                  <c:v>61.080020351084045</c:v>
                </c:pt>
                <c:pt idx="341">
                  <c:v>61.458707413955572</c:v>
                </c:pt>
                <c:pt idx="342">
                  <c:v>61.81867355918498</c:v>
                </c:pt>
                <c:pt idx="343">
                  <c:v>62.159809137597321</c:v>
                </c:pt>
                <c:pt idx="344">
                  <c:v>62.482010235990714</c:v>
                </c:pt>
                <c:pt idx="345">
                  <c:v>62.785178708789438</c:v>
                </c:pt>
                <c:pt idx="346">
                  <c:v>63.069222207939774</c:v>
                </c:pt>
                <c:pt idx="347">
                  <c:v>63.334054211040282</c:v>
                </c:pt>
                <c:pt idx="348">
                  <c:v>63.579594047697363</c:v>
                </c:pt>
                <c:pt idx="349">
                  <c:v>63.805766924098158</c:v>
                </c:pt>
                <c:pt idx="350">
                  <c:v>64.012503945793512</c:v>
                </c:pt>
                <c:pt idx="351">
                  <c:v>64.199742138683945</c:v>
                </c:pt>
                <c:pt idx="352">
                  <c:v>64.36742446820206</c:v>
                </c:pt>
                <c:pt idx="353">
                  <c:v>64.515499856685935</c:v>
                </c:pt>
                <c:pt idx="354">
                  <c:v>64.64392319893777</c:v>
                </c:pt>
                <c:pt idx="355">
                  <c:v>64.752655375963457</c:v>
                </c:pt>
                <c:pt idx="356">
                  <c:v>64.841663266888574</c:v>
                </c:pt>
                <c:pt idx="357">
                  <c:v>64.910919759047303</c:v>
                </c:pt>
                <c:pt idx="358">
                  <c:v>64.96040375624122</c:v>
                </c:pt>
                <c:pt idx="359">
                  <c:v>64.990100185165431</c:v>
                </c:pt>
                <c:pt idx="360">
                  <c:v>65</c:v>
                </c:pt>
              </c:numCache>
            </c:numRef>
          </c:xVal>
          <c:yVal>
            <c:numRef>
              <c:f>'θ ϵ (90,180)'!$AF$8:$AF$368</c:f>
              <c:numCache>
                <c:formatCode>General</c:formatCode>
                <c:ptCount val="361"/>
                <c:pt idx="0">
                  <c:v>0</c:v>
                </c:pt>
                <c:pt idx="1">
                  <c:v>1.1344064184234282</c:v>
                </c:pt>
                <c:pt idx="2">
                  <c:v>2.2684672856625632</c:v>
                </c:pt>
                <c:pt idx="3">
                  <c:v>3.4018371557913487</c:v>
                </c:pt>
                <c:pt idx="4">
                  <c:v>4.534170793368145</c:v>
                </c:pt>
                <c:pt idx="5">
                  <c:v>5.6651232785977808</c:v>
                </c:pt>
                <c:pt idx="6">
                  <c:v>6.794350112397475</c:v>
                </c:pt>
                <c:pt idx="7">
                  <c:v>7.9215073213345857</c:v>
                </c:pt>
                <c:pt idx="8">
                  <c:v>9.0462515624042528</c:v>
                </c:pt>
                <c:pt idx="9">
                  <c:v>10.168240227615007</c:v>
                </c:pt>
                <c:pt idx="10">
                  <c:v>11.287131548350471</c:v>
                </c:pt>
                <c:pt idx="11">
                  <c:v>12.402584699475412</c:v>
                </c:pt>
                <c:pt idx="12">
                  <c:v>13.514259903154356</c:v>
                </c:pt>
                <c:pt idx="13">
                  <c:v>14.621818532351226</c:v>
                </c:pt>
                <c:pt idx="14">
                  <c:v>15.724923213978402</c:v>
                </c:pt>
                <c:pt idx="15">
                  <c:v>16.823237931663847</c:v>
                </c:pt>
                <c:pt idx="16">
                  <c:v>17.916428128104947</c:v>
                </c:pt>
                <c:pt idx="17">
                  <c:v>19.00416080697789</c:v>
                </c:pt>
                <c:pt idx="18">
                  <c:v>20.08610463437158</c:v>
                </c:pt>
                <c:pt idx="19">
                  <c:v>21.16193003971518</c:v>
                </c:pt>
                <c:pt idx="20">
                  <c:v>22.231309316168467</c:v>
                </c:pt>
                <c:pt idx="21">
                  <c:v>23.293916720444518</c:v>
                </c:pt>
                <c:pt idx="22">
                  <c:v>24.349428572034281</c:v>
                </c:pt>
                <c:pt idx="23">
                  <c:v>25.397523351802793</c:v>
                </c:pt>
                <c:pt idx="24">
                  <c:v>26.437881799927009</c:v>
                </c:pt>
                <c:pt idx="25">
                  <c:v>27.470187013145463</c:v>
                </c:pt>
                <c:pt idx="26">
                  <c:v>28.494124541290031</c:v>
                </c:pt>
                <c:pt idx="27">
                  <c:v>29.509382483070539</c:v>
                </c:pt>
                <c:pt idx="28">
                  <c:v>30.515651581082903</c:v>
                </c:pt>
                <c:pt idx="29">
                  <c:v>31.51262531601191</c:v>
                </c:pt>
                <c:pt idx="30">
                  <c:v>32.499999999999993</c:v>
                </c:pt>
                <c:pt idx="31">
                  <c:v>33.477474869153518</c:v>
                </c:pt>
                <c:pt idx="32">
                  <c:v>34.444752175158321</c:v>
                </c:pt>
                <c:pt idx="33">
                  <c:v>35.401537275976757</c:v>
                </c:pt>
                <c:pt idx="34">
                  <c:v>36.347538725598547</c:v>
                </c:pt>
                <c:pt idx="35">
                  <c:v>37.282468362817994</c:v>
                </c:pt>
                <c:pt idx="36">
                  <c:v>38.206041399010751</c:v>
                </c:pt>
                <c:pt idx="37">
                  <c:v>39.117976504883138</c:v>
                </c:pt>
                <c:pt idx="38">
                  <c:v>40.017995896167783</c:v>
                </c:pt>
                <c:pt idx="39">
                  <c:v>40.905825418239431</c:v>
                </c:pt>
                <c:pt idx="40">
                  <c:v>41.781194629625048</c:v>
                </c:pt>
                <c:pt idx="41">
                  <c:v>42.643836884382964</c:v>
                </c:pt>
                <c:pt idx="42">
                  <c:v>43.493489413325783</c:v>
                </c:pt>
                <c:pt idx="43">
                  <c:v>44.329893404062403</c:v>
                </c:pt>
                <c:pt idx="44">
                  <c:v>45.15279407983482</c:v>
                </c:pt>
                <c:pt idx="45">
                  <c:v>45.961940777125584</c:v>
                </c:pt>
                <c:pt idx="46">
                  <c:v>46.757087022012321</c:v>
                </c:pt>
                <c:pt idx="47">
                  <c:v>47.53799060524608</c:v>
                </c:pt>
                <c:pt idx="48">
                  <c:v>48.304413656030619</c:v>
                </c:pt>
                <c:pt idx="49">
                  <c:v>49.056122714480182</c:v>
                </c:pt>
                <c:pt idx="50">
                  <c:v>49.792888802733572</c:v>
                </c:pt>
                <c:pt idx="51">
                  <c:v>50.514487494703104</c:v>
                </c:pt>
                <c:pt idx="52">
                  <c:v>51.220698984436929</c:v>
                </c:pt>
                <c:pt idx="53">
                  <c:v>51.911308153074032</c:v>
                </c:pt>
                <c:pt idx="54">
                  <c:v>52.586104634371587</c:v>
                </c:pt>
                <c:pt idx="55">
                  <c:v>53.244882878784466</c:v>
                </c:pt>
                <c:pt idx="56">
                  <c:v>53.887442216077716</c:v>
                </c:pt>
                <c:pt idx="57">
                  <c:v>54.513586916452553</c:v>
                </c:pt>
                <c:pt idx="58">
                  <c:v>55.123126250167687</c:v>
                </c:pt>
                <c:pt idx="59">
                  <c:v>55.715874545637291</c:v>
                </c:pt>
                <c:pt idx="60">
                  <c:v>56.291651245988511</c:v>
                </c:pt>
                <c:pt idx="61">
                  <c:v>56.850280964060723</c:v>
                </c:pt>
                <c:pt idx="62">
                  <c:v>57.391593535830246</c:v>
                </c:pt>
                <c:pt idx="63">
                  <c:v>57.915424072243908</c:v>
                </c:pt>
                <c:pt idx="64">
                  <c:v>58.421613009445856</c:v>
                </c:pt>
                <c:pt idx="65">
                  <c:v>58.910006157382249</c:v>
                </c:pt>
                <c:pt idx="66">
                  <c:v>59.380454746769054</c:v>
                </c:pt>
                <c:pt idx="67">
                  <c:v>59.832815474408619</c:v>
                </c:pt>
                <c:pt idx="68">
                  <c:v>60.26695054684118</c:v>
                </c:pt>
                <c:pt idx="69">
                  <c:v>60.682727722318113</c:v>
                </c:pt>
                <c:pt idx="70">
                  <c:v>61.080020351084038</c:v>
                </c:pt>
                <c:pt idx="71">
                  <c:v>61.458707413955587</c:v>
                </c:pt>
                <c:pt idx="72">
                  <c:v>61.81867355918498</c:v>
                </c:pt>
                <c:pt idx="73">
                  <c:v>62.1598091375973</c:v>
                </c:pt>
                <c:pt idx="74">
                  <c:v>62.482010235990728</c:v>
                </c:pt>
                <c:pt idx="75">
                  <c:v>62.785178708789438</c:v>
                </c:pt>
                <c:pt idx="76">
                  <c:v>63.069222207939774</c:v>
                </c:pt>
                <c:pt idx="77">
                  <c:v>63.334054211040289</c:v>
                </c:pt>
                <c:pt idx="78">
                  <c:v>63.579594047697363</c:v>
                </c:pt>
                <c:pt idx="79">
                  <c:v>63.805766924098158</c:v>
                </c:pt>
                <c:pt idx="80">
                  <c:v>64.012503945793526</c:v>
                </c:pt>
                <c:pt idx="81">
                  <c:v>64.199742138683959</c:v>
                </c:pt>
                <c:pt idx="82">
                  <c:v>64.36742446820206</c:v>
                </c:pt>
                <c:pt idx="83">
                  <c:v>64.515499856685935</c:v>
                </c:pt>
                <c:pt idx="84">
                  <c:v>64.64392319893777</c:v>
                </c:pt>
                <c:pt idx="85">
                  <c:v>64.752655375963457</c:v>
                </c:pt>
                <c:pt idx="86">
                  <c:v>64.841663266888574</c:v>
                </c:pt>
                <c:pt idx="87">
                  <c:v>64.910919759047303</c:v>
                </c:pt>
                <c:pt idx="88">
                  <c:v>64.96040375624122</c:v>
                </c:pt>
                <c:pt idx="89">
                  <c:v>64.990100185165431</c:v>
                </c:pt>
                <c:pt idx="90">
                  <c:v>65</c:v>
                </c:pt>
                <c:pt idx="91">
                  <c:v>64.990100185165431</c:v>
                </c:pt>
                <c:pt idx="92">
                  <c:v>64.96040375624122</c:v>
                </c:pt>
                <c:pt idx="93">
                  <c:v>64.910919759047303</c:v>
                </c:pt>
                <c:pt idx="94">
                  <c:v>64.841663266888574</c:v>
                </c:pt>
                <c:pt idx="95">
                  <c:v>64.752655375963457</c:v>
                </c:pt>
                <c:pt idx="96">
                  <c:v>64.64392319893777</c:v>
                </c:pt>
                <c:pt idx="97">
                  <c:v>64.515499856685935</c:v>
                </c:pt>
                <c:pt idx="98">
                  <c:v>64.367424468202074</c:v>
                </c:pt>
                <c:pt idx="99">
                  <c:v>64.199742138683945</c:v>
                </c:pt>
                <c:pt idx="100">
                  <c:v>64.012503945793526</c:v>
                </c:pt>
                <c:pt idx="101">
                  <c:v>63.805766924098158</c:v>
                </c:pt>
                <c:pt idx="102">
                  <c:v>63.57959404769737</c:v>
                </c:pt>
                <c:pt idx="103">
                  <c:v>63.334054211040289</c:v>
                </c:pt>
                <c:pt idx="104">
                  <c:v>63.069222207939774</c:v>
                </c:pt>
                <c:pt idx="105">
                  <c:v>62.785178708789438</c:v>
                </c:pt>
                <c:pt idx="106">
                  <c:v>62.482010235990728</c:v>
                </c:pt>
                <c:pt idx="107">
                  <c:v>62.159809137597307</c:v>
                </c:pt>
                <c:pt idx="108">
                  <c:v>61.818673559184987</c:v>
                </c:pt>
                <c:pt idx="109">
                  <c:v>61.458707413955594</c:v>
                </c:pt>
                <c:pt idx="110">
                  <c:v>61.080020351084045</c:v>
                </c:pt>
                <c:pt idx="111">
                  <c:v>60.682727722318113</c:v>
                </c:pt>
                <c:pt idx="112">
                  <c:v>60.26695054684118</c:v>
                </c:pt>
                <c:pt idx="113">
                  <c:v>59.832815474408626</c:v>
                </c:pt>
                <c:pt idx="114">
                  <c:v>59.380454746769061</c:v>
                </c:pt>
                <c:pt idx="115">
                  <c:v>58.910006157382256</c:v>
                </c:pt>
                <c:pt idx="116">
                  <c:v>58.421613009445849</c:v>
                </c:pt>
                <c:pt idx="117">
                  <c:v>57.915424072243916</c:v>
                </c:pt>
                <c:pt idx="118">
                  <c:v>57.39159353583026</c:v>
                </c:pt>
                <c:pt idx="119">
                  <c:v>56.85028096406073</c:v>
                </c:pt>
                <c:pt idx="120">
                  <c:v>56.291651245988518</c:v>
                </c:pt>
                <c:pt idx="121">
                  <c:v>55.715874545637298</c:v>
                </c:pt>
                <c:pt idx="122">
                  <c:v>55.123126250167694</c:v>
                </c:pt>
                <c:pt idx="123">
                  <c:v>54.513586916452553</c:v>
                </c:pt>
                <c:pt idx="124">
                  <c:v>53.887442216077716</c:v>
                </c:pt>
                <c:pt idx="125">
                  <c:v>53.24488287878448</c:v>
                </c:pt>
                <c:pt idx="126">
                  <c:v>52.586104634371587</c:v>
                </c:pt>
                <c:pt idx="127">
                  <c:v>51.911308153074025</c:v>
                </c:pt>
                <c:pt idx="128">
                  <c:v>51.220698984436929</c:v>
                </c:pt>
                <c:pt idx="129">
                  <c:v>50.514487494703118</c:v>
                </c:pt>
                <c:pt idx="130">
                  <c:v>49.792888802733572</c:v>
                </c:pt>
                <c:pt idx="131">
                  <c:v>49.056122714480168</c:v>
                </c:pt>
                <c:pt idx="132">
                  <c:v>48.304413656030626</c:v>
                </c:pt>
                <c:pt idx="133">
                  <c:v>47.537990605246087</c:v>
                </c:pt>
                <c:pt idx="134">
                  <c:v>46.757087022012342</c:v>
                </c:pt>
                <c:pt idx="135">
                  <c:v>45.961940777125591</c:v>
                </c:pt>
                <c:pt idx="136">
                  <c:v>45.152794079834813</c:v>
                </c:pt>
                <c:pt idx="137">
                  <c:v>44.32989340406241</c:v>
                </c:pt>
                <c:pt idx="138">
                  <c:v>43.49348941332579</c:v>
                </c:pt>
                <c:pt idx="139">
                  <c:v>42.643836884382971</c:v>
                </c:pt>
                <c:pt idx="140">
                  <c:v>41.781194629625062</c:v>
                </c:pt>
                <c:pt idx="141">
                  <c:v>40.905825418239452</c:v>
                </c:pt>
                <c:pt idx="142">
                  <c:v>40.017995896167797</c:v>
                </c:pt>
                <c:pt idx="143">
                  <c:v>39.117976504883131</c:v>
                </c:pt>
                <c:pt idx="144">
                  <c:v>38.206041399010758</c:v>
                </c:pt>
                <c:pt idx="145">
                  <c:v>37.282468362818015</c:v>
                </c:pt>
                <c:pt idx="146">
                  <c:v>36.347538725598547</c:v>
                </c:pt>
                <c:pt idx="147">
                  <c:v>35.40153727597675</c:v>
                </c:pt>
                <c:pt idx="148">
                  <c:v>34.444752175158321</c:v>
                </c:pt>
                <c:pt idx="149">
                  <c:v>33.477474869153532</c:v>
                </c:pt>
                <c:pt idx="150">
                  <c:v>32.499999999999993</c:v>
                </c:pt>
                <c:pt idx="151">
                  <c:v>31.512625316011917</c:v>
                </c:pt>
                <c:pt idx="152">
                  <c:v>30.515651581082921</c:v>
                </c:pt>
                <c:pt idx="153">
                  <c:v>29.509382483070546</c:v>
                </c:pt>
                <c:pt idx="154">
                  <c:v>28.494124541290024</c:v>
                </c:pt>
                <c:pt idx="155">
                  <c:v>27.470187013145466</c:v>
                </c:pt>
                <c:pt idx="156">
                  <c:v>26.437881799927027</c:v>
                </c:pt>
                <c:pt idx="157">
                  <c:v>25.397523351802821</c:v>
                </c:pt>
                <c:pt idx="158">
                  <c:v>24.349428572034295</c:v>
                </c:pt>
                <c:pt idx="159">
                  <c:v>23.293916720444514</c:v>
                </c:pt>
                <c:pt idx="160">
                  <c:v>22.231309316168478</c:v>
                </c:pt>
                <c:pt idx="161">
                  <c:v>21.161930039715209</c:v>
                </c:pt>
                <c:pt idx="162">
                  <c:v>20.086104634371587</c:v>
                </c:pt>
                <c:pt idx="163">
                  <c:v>19.004160806977907</c:v>
                </c:pt>
                <c:pt idx="164">
                  <c:v>17.916428128104979</c:v>
                </c:pt>
                <c:pt idx="165">
                  <c:v>16.823237931663865</c:v>
                </c:pt>
                <c:pt idx="166">
                  <c:v>15.724923213978402</c:v>
                </c:pt>
                <c:pt idx="167">
                  <c:v>14.621818532351211</c:v>
                </c:pt>
                <c:pt idx="168">
                  <c:v>13.514259903154356</c:v>
                </c:pt>
                <c:pt idx="169">
                  <c:v>12.402584699475423</c:v>
                </c:pt>
                <c:pt idx="170">
                  <c:v>11.287131548350468</c:v>
                </c:pt>
                <c:pt idx="171">
                  <c:v>10.168240227615014</c:v>
                </c:pt>
                <c:pt idx="172">
                  <c:v>9.0462515624042741</c:v>
                </c:pt>
                <c:pt idx="173">
                  <c:v>7.9215073213345901</c:v>
                </c:pt>
                <c:pt idx="174">
                  <c:v>6.7943501123974928</c:v>
                </c:pt>
                <c:pt idx="175">
                  <c:v>5.6651232785978118</c:v>
                </c:pt>
                <c:pt idx="176">
                  <c:v>4.5341707933681592</c:v>
                </c:pt>
                <c:pt idx="177">
                  <c:v>3.4018371557913474</c:v>
                </c:pt>
                <c:pt idx="178">
                  <c:v>2.2684672856625454</c:v>
                </c:pt>
                <c:pt idx="179">
                  <c:v>1.1344064184234235</c:v>
                </c:pt>
                <c:pt idx="180">
                  <c:v>7.9634649569060301E-15</c:v>
                </c:pt>
                <c:pt idx="181">
                  <c:v>-1.1344064184234075</c:v>
                </c:pt>
                <c:pt idx="182">
                  <c:v>-2.2684672856625583</c:v>
                </c:pt>
                <c:pt idx="183">
                  <c:v>-3.4018371557913314</c:v>
                </c:pt>
                <c:pt idx="184">
                  <c:v>-4.5341707933681139</c:v>
                </c:pt>
                <c:pt idx="185">
                  <c:v>-5.6651232785977665</c:v>
                </c:pt>
                <c:pt idx="186">
                  <c:v>-6.7943501123974483</c:v>
                </c:pt>
                <c:pt idx="187">
                  <c:v>-7.9215073213346034</c:v>
                </c:pt>
                <c:pt idx="188">
                  <c:v>-9.0462515624042581</c:v>
                </c:pt>
                <c:pt idx="189">
                  <c:v>-10.168240227614998</c:v>
                </c:pt>
                <c:pt idx="190">
                  <c:v>-11.28713154835048</c:v>
                </c:pt>
                <c:pt idx="191">
                  <c:v>-12.402584699475407</c:v>
                </c:pt>
                <c:pt idx="192">
                  <c:v>-13.51425990315434</c:v>
                </c:pt>
                <c:pt idx="193">
                  <c:v>-14.621818532351224</c:v>
                </c:pt>
                <c:pt idx="194">
                  <c:v>-15.724923213978387</c:v>
                </c:pt>
                <c:pt idx="195">
                  <c:v>-16.823237931663822</c:v>
                </c:pt>
                <c:pt idx="196">
                  <c:v>-17.916428128104936</c:v>
                </c:pt>
                <c:pt idx="197">
                  <c:v>-19.004160806977865</c:v>
                </c:pt>
                <c:pt idx="198">
                  <c:v>-20.086104634371601</c:v>
                </c:pt>
                <c:pt idx="199">
                  <c:v>-21.161930039715187</c:v>
                </c:pt>
                <c:pt idx="200">
                  <c:v>-22.231309316168463</c:v>
                </c:pt>
                <c:pt idx="201">
                  <c:v>-23.293916720444528</c:v>
                </c:pt>
                <c:pt idx="202">
                  <c:v>-24.349428572034281</c:v>
                </c:pt>
                <c:pt idx="203">
                  <c:v>-25.397523351802782</c:v>
                </c:pt>
                <c:pt idx="204">
                  <c:v>-26.437881799926988</c:v>
                </c:pt>
                <c:pt idx="205">
                  <c:v>-27.470187013145452</c:v>
                </c:pt>
                <c:pt idx="206">
                  <c:v>-28.494124541290009</c:v>
                </c:pt>
                <c:pt idx="207">
                  <c:v>-29.509382483070507</c:v>
                </c:pt>
                <c:pt idx="208">
                  <c:v>-30.515651581082906</c:v>
                </c:pt>
                <c:pt idx="209">
                  <c:v>-31.512625316011903</c:v>
                </c:pt>
                <c:pt idx="210">
                  <c:v>-32.500000000000007</c:v>
                </c:pt>
                <c:pt idx="211">
                  <c:v>-33.477474869153518</c:v>
                </c:pt>
                <c:pt idx="212">
                  <c:v>-34.444752175158314</c:v>
                </c:pt>
                <c:pt idx="213">
                  <c:v>-35.401537275976757</c:v>
                </c:pt>
                <c:pt idx="214">
                  <c:v>-36.347538725598532</c:v>
                </c:pt>
                <c:pt idx="215">
                  <c:v>-37.28246836281798</c:v>
                </c:pt>
                <c:pt idx="216">
                  <c:v>-38.206041399010743</c:v>
                </c:pt>
                <c:pt idx="217">
                  <c:v>-39.117976504883124</c:v>
                </c:pt>
                <c:pt idx="218">
                  <c:v>-40.017995896167761</c:v>
                </c:pt>
                <c:pt idx="219">
                  <c:v>-40.905825418239445</c:v>
                </c:pt>
                <c:pt idx="220">
                  <c:v>-41.781194629625048</c:v>
                </c:pt>
                <c:pt idx="221">
                  <c:v>-42.643836884382978</c:v>
                </c:pt>
                <c:pt idx="222">
                  <c:v>-43.493489413325783</c:v>
                </c:pt>
                <c:pt idx="223">
                  <c:v>-44.329893404062396</c:v>
                </c:pt>
                <c:pt idx="224">
                  <c:v>-45.152794079834827</c:v>
                </c:pt>
                <c:pt idx="225">
                  <c:v>-45.961940777125584</c:v>
                </c:pt>
                <c:pt idx="226">
                  <c:v>-46.757087022012307</c:v>
                </c:pt>
                <c:pt idx="227">
                  <c:v>-47.537990605246058</c:v>
                </c:pt>
                <c:pt idx="228">
                  <c:v>-48.304413656030611</c:v>
                </c:pt>
                <c:pt idx="229">
                  <c:v>-49.056122714480161</c:v>
                </c:pt>
                <c:pt idx="230">
                  <c:v>-49.792888802733565</c:v>
                </c:pt>
                <c:pt idx="231">
                  <c:v>-50.514487494703125</c:v>
                </c:pt>
                <c:pt idx="232">
                  <c:v>-51.220698984436936</c:v>
                </c:pt>
                <c:pt idx="233">
                  <c:v>-51.911308153074032</c:v>
                </c:pt>
                <c:pt idx="234">
                  <c:v>-52.58610463437158</c:v>
                </c:pt>
                <c:pt idx="235">
                  <c:v>-53.244882878784452</c:v>
                </c:pt>
                <c:pt idx="236">
                  <c:v>-53.887442216077694</c:v>
                </c:pt>
                <c:pt idx="237">
                  <c:v>-54.51358691645256</c:v>
                </c:pt>
                <c:pt idx="238">
                  <c:v>-55.123126250167687</c:v>
                </c:pt>
                <c:pt idx="239">
                  <c:v>-55.715874545637284</c:v>
                </c:pt>
                <c:pt idx="240">
                  <c:v>-56.291651245988497</c:v>
                </c:pt>
                <c:pt idx="241">
                  <c:v>-56.850280964060737</c:v>
                </c:pt>
                <c:pt idx="242">
                  <c:v>-57.391593535830253</c:v>
                </c:pt>
                <c:pt idx="243">
                  <c:v>-57.915424072243908</c:v>
                </c:pt>
                <c:pt idx="244">
                  <c:v>-58.421613009445842</c:v>
                </c:pt>
                <c:pt idx="245">
                  <c:v>-58.910006157382234</c:v>
                </c:pt>
                <c:pt idx="246">
                  <c:v>-59.380454746769061</c:v>
                </c:pt>
                <c:pt idx="247">
                  <c:v>-59.832815474408619</c:v>
                </c:pt>
                <c:pt idx="248">
                  <c:v>-60.266950546841173</c:v>
                </c:pt>
                <c:pt idx="249">
                  <c:v>-60.682727722318106</c:v>
                </c:pt>
                <c:pt idx="250">
                  <c:v>-61.08002035108403</c:v>
                </c:pt>
                <c:pt idx="251">
                  <c:v>-61.458707413955594</c:v>
                </c:pt>
                <c:pt idx="252">
                  <c:v>-61.81867355918498</c:v>
                </c:pt>
                <c:pt idx="253">
                  <c:v>-62.159809137597293</c:v>
                </c:pt>
                <c:pt idx="254">
                  <c:v>-62.482010235990735</c:v>
                </c:pt>
                <c:pt idx="255">
                  <c:v>-62.785178708789438</c:v>
                </c:pt>
                <c:pt idx="256">
                  <c:v>-63.069222207939774</c:v>
                </c:pt>
                <c:pt idx="257">
                  <c:v>-63.334054211040282</c:v>
                </c:pt>
                <c:pt idx="258">
                  <c:v>-63.579594047697363</c:v>
                </c:pt>
                <c:pt idx="259">
                  <c:v>-63.805766924098151</c:v>
                </c:pt>
                <c:pt idx="260">
                  <c:v>-64.012503945793526</c:v>
                </c:pt>
                <c:pt idx="261">
                  <c:v>-64.199742138683945</c:v>
                </c:pt>
                <c:pt idx="262">
                  <c:v>-64.367424468202074</c:v>
                </c:pt>
                <c:pt idx="263">
                  <c:v>-64.515499856685935</c:v>
                </c:pt>
                <c:pt idx="264">
                  <c:v>-64.64392319893777</c:v>
                </c:pt>
                <c:pt idx="265">
                  <c:v>-64.752655375963457</c:v>
                </c:pt>
                <c:pt idx="266">
                  <c:v>-64.841663266888574</c:v>
                </c:pt>
                <c:pt idx="267">
                  <c:v>-64.910919759047303</c:v>
                </c:pt>
                <c:pt idx="268">
                  <c:v>-64.96040375624122</c:v>
                </c:pt>
                <c:pt idx="269">
                  <c:v>-64.990100185165431</c:v>
                </c:pt>
                <c:pt idx="270">
                  <c:v>-65</c:v>
                </c:pt>
                <c:pt idx="271">
                  <c:v>-64.990100185165431</c:v>
                </c:pt>
                <c:pt idx="272">
                  <c:v>-64.96040375624122</c:v>
                </c:pt>
                <c:pt idx="273">
                  <c:v>-64.910919759047303</c:v>
                </c:pt>
                <c:pt idx="274">
                  <c:v>-64.841663266888574</c:v>
                </c:pt>
                <c:pt idx="275">
                  <c:v>-64.752655375963457</c:v>
                </c:pt>
                <c:pt idx="276">
                  <c:v>-64.64392319893777</c:v>
                </c:pt>
                <c:pt idx="277">
                  <c:v>-64.515499856685935</c:v>
                </c:pt>
                <c:pt idx="278">
                  <c:v>-64.367424468202074</c:v>
                </c:pt>
                <c:pt idx="279">
                  <c:v>-64.199742138683959</c:v>
                </c:pt>
                <c:pt idx="280">
                  <c:v>-64.012503945793526</c:v>
                </c:pt>
                <c:pt idx="281">
                  <c:v>-63.805766924098165</c:v>
                </c:pt>
                <c:pt idx="282">
                  <c:v>-63.579594047697377</c:v>
                </c:pt>
                <c:pt idx="283">
                  <c:v>-63.334054211040289</c:v>
                </c:pt>
                <c:pt idx="284">
                  <c:v>-63.069222207939781</c:v>
                </c:pt>
                <c:pt idx="285">
                  <c:v>-62.785178708789431</c:v>
                </c:pt>
                <c:pt idx="286">
                  <c:v>-62.482010235990721</c:v>
                </c:pt>
                <c:pt idx="287">
                  <c:v>-62.1598091375973</c:v>
                </c:pt>
                <c:pt idx="288">
                  <c:v>-61.818673559184987</c:v>
                </c:pt>
                <c:pt idx="289">
                  <c:v>-61.458707413955601</c:v>
                </c:pt>
                <c:pt idx="290">
                  <c:v>-61.080020351084052</c:v>
                </c:pt>
                <c:pt idx="291">
                  <c:v>-60.682727722318134</c:v>
                </c:pt>
                <c:pt idx="292">
                  <c:v>-60.26695054684118</c:v>
                </c:pt>
                <c:pt idx="293">
                  <c:v>-59.832815474408633</c:v>
                </c:pt>
                <c:pt idx="294">
                  <c:v>-59.380454746769047</c:v>
                </c:pt>
                <c:pt idx="295">
                  <c:v>-58.910006157382249</c:v>
                </c:pt>
                <c:pt idx="296">
                  <c:v>-58.421613009445856</c:v>
                </c:pt>
                <c:pt idx="297">
                  <c:v>-57.915424072243916</c:v>
                </c:pt>
                <c:pt idx="298">
                  <c:v>-57.39159353583026</c:v>
                </c:pt>
                <c:pt idx="299">
                  <c:v>-56.850280964060744</c:v>
                </c:pt>
                <c:pt idx="300">
                  <c:v>-56.291651245988511</c:v>
                </c:pt>
                <c:pt idx="301">
                  <c:v>-55.715874545637298</c:v>
                </c:pt>
                <c:pt idx="302">
                  <c:v>-55.123126250167701</c:v>
                </c:pt>
                <c:pt idx="303">
                  <c:v>-54.513586916452574</c:v>
                </c:pt>
                <c:pt idx="304">
                  <c:v>-53.887442216077737</c:v>
                </c:pt>
                <c:pt idx="305">
                  <c:v>-53.244882878784466</c:v>
                </c:pt>
                <c:pt idx="306">
                  <c:v>-52.586104634371594</c:v>
                </c:pt>
                <c:pt idx="307">
                  <c:v>-51.911308153074046</c:v>
                </c:pt>
                <c:pt idx="308">
                  <c:v>-51.220698984436915</c:v>
                </c:pt>
                <c:pt idx="309">
                  <c:v>-50.514487494703104</c:v>
                </c:pt>
                <c:pt idx="310">
                  <c:v>-49.792888802733579</c:v>
                </c:pt>
                <c:pt idx="311">
                  <c:v>-49.056122714480196</c:v>
                </c:pt>
                <c:pt idx="312">
                  <c:v>-48.304413656030647</c:v>
                </c:pt>
                <c:pt idx="313">
                  <c:v>-47.537990605246115</c:v>
                </c:pt>
                <c:pt idx="314">
                  <c:v>-46.757087022012364</c:v>
                </c:pt>
                <c:pt idx="315">
                  <c:v>-45.961940777125598</c:v>
                </c:pt>
                <c:pt idx="316">
                  <c:v>-45.152794079834841</c:v>
                </c:pt>
                <c:pt idx="317">
                  <c:v>-44.329893404062389</c:v>
                </c:pt>
                <c:pt idx="318">
                  <c:v>-43.493489413325776</c:v>
                </c:pt>
                <c:pt idx="319">
                  <c:v>-42.643836884382978</c:v>
                </c:pt>
                <c:pt idx="320">
                  <c:v>-41.78119462962507</c:v>
                </c:pt>
                <c:pt idx="321">
                  <c:v>-40.905825418239459</c:v>
                </c:pt>
                <c:pt idx="322">
                  <c:v>-40.017995896167825</c:v>
                </c:pt>
                <c:pt idx="323">
                  <c:v>-39.117976504883138</c:v>
                </c:pt>
                <c:pt idx="324">
                  <c:v>-38.206041399010772</c:v>
                </c:pt>
                <c:pt idx="325">
                  <c:v>-37.282468362818022</c:v>
                </c:pt>
                <c:pt idx="326">
                  <c:v>-36.347538725598575</c:v>
                </c:pt>
                <c:pt idx="327">
                  <c:v>-35.40153727597675</c:v>
                </c:pt>
                <c:pt idx="328">
                  <c:v>-34.444752175158378</c:v>
                </c:pt>
                <c:pt idx="329">
                  <c:v>-33.477474869153539</c:v>
                </c:pt>
                <c:pt idx="330">
                  <c:v>-32.500000000000028</c:v>
                </c:pt>
                <c:pt idx="331">
                  <c:v>-31.512625316011899</c:v>
                </c:pt>
                <c:pt idx="332">
                  <c:v>-30.515651581082903</c:v>
                </c:pt>
                <c:pt idx="333">
                  <c:v>-29.509382483070553</c:v>
                </c:pt>
                <c:pt idx="334">
                  <c:v>-28.494124541290006</c:v>
                </c:pt>
                <c:pt idx="335">
                  <c:v>-27.470187013145498</c:v>
                </c:pt>
                <c:pt idx="336">
                  <c:v>-26.437881799927009</c:v>
                </c:pt>
                <c:pt idx="337">
                  <c:v>-25.397523351802857</c:v>
                </c:pt>
                <c:pt idx="338">
                  <c:v>-24.349428572034302</c:v>
                </c:pt>
                <c:pt idx="339">
                  <c:v>-23.29391672044455</c:v>
                </c:pt>
                <c:pt idx="340">
                  <c:v>-22.23130931616846</c:v>
                </c:pt>
                <c:pt idx="341">
                  <c:v>-21.161930039715241</c:v>
                </c:pt>
                <c:pt idx="342">
                  <c:v>-20.086104634371594</c:v>
                </c:pt>
                <c:pt idx="343">
                  <c:v>-19.004160806977858</c:v>
                </c:pt>
                <c:pt idx="344">
                  <c:v>-17.916428128104986</c:v>
                </c:pt>
                <c:pt idx="345">
                  <c:v>-16.823237931663844</c:v>
                </c:pt>
                <c:pt idx="346">
                  <c:v>-15.724923213978412</c:v>
                </c:pt>
                <c:pt idx="347">
                  <c:v>-14.621818532351247</c:v>
                </c:pt>
                <c:pt idx="348">
                  <c:v>-13.514259903154391</c:v>
                </c:pt>
                <c:pt idx="349">
                  <c:v>-12.402584699475403</c:v>
                </c:pt>
                <c:pt idx="350">
                  <c:v>-11.287131548350533</c:v>
                </c:pt>
                <c:pt idx="351">
                  <c:v>-10.168240227615023</c:v>
                </c:pt>
                <c:pt idx="352">
                  <c:v>-9.046251562404283</c:v>
                </c:pt>
                <c:pt idx="353">
                  <c:v>-7.9215073213346274</c:v>
                </c:pt>
                <c:pt idx="354">
                  <c:v>-6.7943501123974723</c:v>
                </c:pt>
                <c:pt idx="355">
                  <c:v>-5.6651232785977905</c:v>
                </c:pt>
                <c:pt idx="356">
                  <c:v>-4.5341707933681095</c:v>
                </c:pt>
                <c:pt idx="357">
                  <c:v>-3.4018371557913838</c:v>
                </c:pt>
                <c:pt idx="358">
                  <c:v>-2.2684672856625534</c:v>
                </c:pt>
                <c:pt idx="359">
                  <c:v>-1.1344064184234892</c:v>
                </c:pt>
                <c:pt idx="360">
                  <c:v>-1.592692991381206E-14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CC-4B8A-9498-D68AB41E6B8A}"/>
            </c:ext>
          </c:extLst>
        </c:ser>
        <c:ser>
          <c:idx val="1"/>
          <c:order val="1"/>
          <c:tx>
            <c:v>CZ opt.</c:v>
          </c:tx>
          <c:spPr>
            <a:ln w="25400">
              <a:solidFill>
                <a:srgbClr val="FFFF00"/>
              </a:solidFill>
            </a:ln>
          </c:spPr>
          <c:marker>
            <c:symbol val="square"/>
            <c:size val="2"/>
            <c:spPr>
              <a:ln>
                <a:solidFill>
                  <a:srgbClr val="FFFF00"/>
                </a:solidFill>
              </a:ln>
            </c:spPr>
          </c:marker>
          <c:xVal>
            <c:numRef>
              <c:f>'θ ϵ (90,180)'!$BE$25:$BE$385</c:f>
              <c:numCache>
                <c:formatCode>General</c:formatCode>
                <c:ptCount val="361"/>
                <c:pt idx="0">
                  <c:v>-41.875298883893024</c:v>
                </c:pt>
                <c:pt idx="1">
                  <c:v>-41.8788048557699</c:v>
                </c:pt>
                <c:pt idx="2">
                  <c:v>-41.88932170344755</c:v>
                </c:pt>
                <c:pt idx="3">
                  <c:v>-41.906846223392293</c:v>
                </c:pt>
                <c:pt idx="4">
                  <c:v>-41.931373077465572</c:v>
                </c:pt>
                <c:pt idx="5">
                  <c:v>-41.962894794550053</c:v>
                </c:pt>
                <c:pt idx="6">
                  <c:v>-42.001401772825353</c:v>
                </c:pt>
                <c:pt idx="7">
                  <c:v>-42.046882282692863</c:v>
                </c:pt>
                <c:pt idx="8">
                  <c:v>-42.099322470348696</c:v>
                </c:pt>
                <c:pt idx="9">
                  <c:v>-42.158706362003691</c:v>
                </c:pt>
                <c:pt idx="10">
                  <c:v>-42.225015868749189</c:v>
                </c:pt>
                <c:pt idx="11">
                  <c:v>-42.298230792067081</c:v>
                </c:pt>
                <c:pt idx="12">
                  <c:v>-42.378328829982472</c:v>
                </c:pt>
                <c:pt idx="13">
                  <c:v>-42.465285583857096</c:v>
                </c:pt>
                <c:pt idx="14">
                  <c:v>-42.559074565821334</c:v>
                </c:pt>
                <c:pt idx="15">
                  <c:v>-42.659667206842741</c:v>
                </c:pt>
                <c:pt idx="16">
                  <c:v>-42.767032865428398</c:v>
                </c:pt>
                <c:pt idx="17">
                  <c:v>-42.881138836958627</c:v>
                </c:pt>
                <c:pt idx="18">
                  <c:v>-43.001950363649115</c:v>
                </c:pt>
                <c:pt idx="19">
                  <c:v>-43.12943064513852</c:v>
                </c:pt>
                <c:pt idx="20">
                  <c:v>-43.263540849698167</c:v>
                </c:pt>
                <c:pt idx="21">
                  <c:v>-43.404240126060593</c:v>
                </c:pt>
                <c:pt idx="22">
                  <c:v>-43.551485615863228</c:v>
                </c:pt>
                <c:pt idx="23">
                  <c:v>-43.705232466703492</c:v>
                </c:pt>
                <c:pt idx="24">
                  <c:v>-43.865433845801228</c:v>
                </c:pt>
                <c:pt idx="25">
                  <c:v>-44.03204095426446</c:v>
                </c:pt>
                <c:pt idx="26">
                  <c:v>-44.205003041953987</c:v>
                </c:pt>
                <c:pt idx="27">
                  <c:v>-44.384267422942386</c:v>
                </c:pt>
                <c:pt idx="28">
                  <c:v>-44.569779491562628</c:v>
                </c:pt>
                <c:pt idx="29">
                  <c:v>-44.761482739041526</c:v>
                </c:pt>
                <c:pt idx="30">
                  <c:v>-44.959318770712812</c:v>
                </c:pt>
                <c:pt idx="31">
                  <c:v>-45.163227323804776</c:v>
                </c:pt>
                <c:pt idx="32">
                  <c:v>-45.373146285796821</c:v>
                </c:pt>
                <c:pt idx="33">
                  <c:v>-45.589011713339602</c:v>
                </c:pt>
                <c:pt idx="34">
                  <c:v>-45.810757851732752</c:v>
                </c:pt>
                <c:pt idx="35">
                  <c:v>-46.038317154954413</c:v>
                </c:pt>
                <c:pt idx="36">
                  <c:v>-46.271620306236414</c:v>
                </c:pt>
                <c:pt idx="37">
                  <c:v>-46.51059623917881</c:v>
                </c:pt>
                <c:pt idx="38">
                  <c:v>-46.755172159397418</c:v>
                </c:pt>
                <c:pt idx="39">
                  <c:v>-47.005273566697682</c:v>
                </c:pt>
                <c:pt idx="40">
                  <c:v>-47.260824277768137</c:v>
                </c:pt>
                <c:pt idx="41">
                  <c:v>-47.521746449386633</c:v>
                </c:pt>
                <c:pt idx="42">
                  <c:v>-47.787960602132081</c:v>
                </c:pt>
                <c:pt idx="43">
                  <c:v>-48.05938564459467</c:v>
                </c:pt>
                <c:pt idx="44">
                  <c:v>-48.335938898077124</c:v>
                </c:pt>
                <c:pt idx="45">
                  <c:v>-48.617536121779395</c:v>
                </c:pt>
                <c:pt idx="46">
                  <c:v>-48.904091538459255</c:v>
                </c:pt>
                <c:pt idx="47">
                  <c:v>-49.195517860560855</c:v>
                </c:pt>
                <c:pt idx="48">
                  <c:v>-49.491726316803366</c:v>
                </c:pt>
                <c:pt idx="49">
                  <c:v>-49.792626679221591</c:v>
                </c:pt>
                <c:pt idx="50">
                  <c:v>-50.098127290650247</c:v>
                </c:pt>
                <c:pt idx="51">
                  <c:v>-50.40813509264364</c:v>
                </c:pt>
                <c:pt idx="52">
                  <c:v>-50.72255565382217</c:v>
                </c:pt>
                <c:pt idx="53">
                  <c:v>-51.041293198637049</c:v>
                </c:pt>
                <c:pt idx="54">
                  <c:v>-51.36425063654444</c:v>
                </c:pt>
                <c:pt idx="55">
                  <c:v>-51.691329591580192</c:v>
                </c:pt>
                <c:pt idx="56">
                  <c:v>-52.022430432326125</c:v>
                </c:pt>
                <c:pt idx="57">
                  <c:v>-52.3574523022587</c:v>
                </c:pt>
                <c:pt idx="58">
                  <c:v>-52.696293150470908</c:v>
                </c:pt>
                <c:pt idx="59">
                  <c:v>-53.038849762757948</c:v>
                </c:pt>
                <c:pt idx="60">
                  <c:v>-53.385017793057308</c:v>
                </c:pt>
                <c:pt idx="61">
                  <c:v>-53.734691795233545</c:v>
                </c:pt>
                <c:pt idx="62">
                  <c:v>-54.087765255198242</c:v>
                </c:pt>
                <c:pt idx="63">
                  <c:v>-54.444130623355178</c:v>
                </c:pt>
                <c:pt idx="64">
                  <c:v>-54.80367934736104</c:v>
                </c:pt>
                <c:pt idx="65">
                  <c:v>-55.166301905191453</c:v>
                </c:pt>
                <c:pt idx="66">
                  <c:v>-55.531887838502506</c:v>
                </c:pt>
                <c:pt idx="67">
                  <c:v>-55.900325786277399</c:v>
                </c:pt>
                <c:pt idx="68">
                  <c:v>-56.271503518748119</c:v>
                </c:pt>
                <c:pt idx="69">
                  <c:v>-56.645307971581644</c:v>
                </c:pt>
                <c:pt idx="70">
                  <c:v>-57.021625280320535</c:v>
                </c:pt>
                <c:pt idx="71">
                  <c:v>-57.400340815067082</c:v>
                </c:pt>
                <c:pt idx="72">
                  <c:v>-57.781339215400699</c:v>
                </c:pt>
                <c:pt idx="73">
                  <c:v>-58.164504425517833</c:v>
                </c:pt>
                <c:pt idx="74">
                  <c:v>-58.549719729583671</c:v>
                </c:pt>
                <c:pt idx="75">
                  <c:v>-58.936867787284939</c:v>
                </c:pt>
                <c:pt idx="76">
                  <c:v>-59.325830669572859</c:v>
                </c:pt>
                <c:pt idx="77">
                  <c:v>-59.716489894585543</c:v>
                </c:pt>
                <c:pt idx="78">
                  <c:v>-60.108726463738627</c:v>
                </c:pt>
                <c:pt idx="79">
                  <c:v>-60.502420897973472</c:v>
                </c:pt>
                <c:pt idx="80">
                  <c:v>-60.897453274151616</c:v>
                </c:pt>
                <c:pt idx="81">
                  <c:v>-61.293703261584504</c:v>
                </c:pt>
                <c:pt idx="82">
                  <c:v>-61.691050158687396</c:v>
                </c:pt>
                <c:pt idx="83">
                  <c:v>-62.089372929746268</c:v>
                </c:pt>
                <c:pt idx="84">
                  <c:v>-62.488550241786399</c:v>
                </c:pt>
                <c:pt idx="85">
                  <c:v>-62.888460501531632</c:v>
                </c:pt>
                <c:pt idx="86">
                  <c:v>-63.288981892442827</c:v>
                </c:pt>
                <c:pt idx="87">
                  <c:v>-63.689992411824377</c:v>
                </c:pt>
                <c:pt idx="88">
                  <c:v>-64.091369907987399</c:v>
                </c:pt>
                <c:pt idx="89">
                  <c:v>-64.492992117458357</c:v>
                </c:pt>
                <c:pt idx="90">
                  <c:v>-64.894736702221593</c:v>
                </c:pt>
                <c:pt idx="91">
                  <c:v>-65.296481286984843</c:v>
                </c:pt>
                <c:pt idx="92">
                  <c:v>-65.698103496455772</c:v>
                </c:pt>
                <c:pt idx="93">
                  <c:v>-66.099480992618794</c:v>
                </c:pt>
                <c:pt idx="94">
                  <c:v>-66.500491512000352</c:v>
                </c:pt>
                <c:pt idx="95">
                  <c:v>-66.901012902911546</c:v>
                </c:pt>
                <c:pt idx="96">
                  <c:v>-67.300923162656787</c:v>
                </c:pt>
                <c:pt idx="97">
                  <c:v>-67.70010047469691</c:v>
                </c:pt>
                <c:pt idx="98">
                  <c:v>-68.098423245755782</c:v>
                </c:pt>
                <c:pt idx="99">
                  <c:v>-68.495770142858689</c:v>
                </c:pt>
                <c:pt idx="100">
                  <c:v>-68.89202013029157</c:v>
                </c:pt>
                <c:pt idx="101">
                  <c:v>-69.287052506469706</c:v>
                </c:pt>
                <c:pt idx="102">
                  <c:v>-69.680746940704552</c:v>
                </c:pt>
                <c:pt idx="103">
                  <c:v>-70.072983509857636</c:v>
                </c:pt>
                <c:pt idx="104">
                  <c:v>-70.463642734870319</c:v>
                </c:pt>
                <c:pt idx="105">
                  <c:v>-70.852605617158247</c:v>
                </c:pt>
                <c:pt idx="106">
                  <c:v>-71.239753674859514</c:v>
                </c:pt>
                <c:pt idx="107">
                  <c:v>-71.624968978925352</c:v>
                </c:pt>
                <c:pt idx="108">
                  <c:v>-72.00813418904248</c:v>
                </c:pt>
                <c:pt idx="109">
                  <c:v>-72.389132589376089</c:v>
                </c:pt>
                <c:pt idx="110">
                  <c:v>-72.767848124122651</c:v>
                </c:pt>
                <c:pt idx="111">
                  <c:v>-73.144165432861541</c:v>
                </c:pt>
                <c:pt idx="112">
                  <c:v>-73.517969885695067</c:v>
                </c:pt>
                <c:pt idx="113">
                  <c:v>-73.889147618165779</c:v>
                </c:pt>
                <c:pt idx="114">
                  <c:v>-74.257585565940673</c:v>
                </c:pt>
                <c:pt idx="115">
                  <c:v>-74.623171499251725</c:v>
                </c:pt>
                <c:pt idx="116">
                  <c:v>-74.985794057082146</c:v>
                </c:pt>
                <c:pt idx="117">
                  <c:v>-75.345342781087993</c:v>
                </c:pt>
                <c:pt idx="118">
                  <c:v>-75.701708149244936</c:v>
                </c:pt>
                <c:pt idx="119">
                  <c:v>-76.054781609209641</c:v>
                </c:pt>
                <c:pt idx="120">
                  <c:v>-76.40445561138587</c:v>
                </c:pt>
                <c:pt idx="121">
                  <c:v>-76.750623641685237</c:v>
                </c:pt>
                <c:pt idx="122">
                  <c:v>-77.093180253972278</c:v>
                </c:pt>
                <c:pt idx="123">
                  <c:v>-77.432021102184478</c:v>
                </c:pt>
                <c:pt idx="124">
                  <c:v>-77.767042972117054</c:v>
                </c:pt>
                <c:pt idx="125">
                  <c:v>-78.098143812862986</c:v>
                </c:pt>
                <c:pt idx="126">
                  <c:v>-78.425222767898745</c:v>
                </c:pt>
                <c:pt idx="127">
                  <c:v>-78.748180205806136</c:v>
                </c:pt>
                <c:pt idx="128">
                  <c:v>-79.066917750621016</c:v>
                </c:pt>
                <c:pt idx="129">
                  <c:v>-79.381338311799539</c:v>
                </c:pt>
                <c:pt idx="130">
                  <c:v>-79.691346113792946</c:v>
                </c:pt>
                <c:pt idx="131">
                  <c:v>-79.996846725221602</c:v>
                </c:pt>
                <c:pt idx="132">
                  <c:v>-80.29774708763982</c:v>
                </c:pt>
                <c:pt idx="133">
                  <c:v>-80.593955543882331</c:v>
                </c:pt>
                <c:pt idx="134">
                  <c:v>-80.885381865983931</c:v>
                </c:pt>
                <c:pt idx="135">
                  <c:v>-81.171937282663791</c:v>
                </c:pt>
                <c:pt idx="136">
                  <c:v>-81.453534506366054</c:v>
                </c:pt>
                <c:pt idx="137">
                  <c:v>-81.730087759848516</c:v>
                </c:pt>
                <c:pt idx="138">
                  <c:v>-82.001512802311098</c:v>
                </c:pt>
                <c:pt idx="139">
                  <c:v>-82.267726955056546</c:v>
                </c:pt>
                <c:pt idx="140">
                  <c:v>-82.528649126675049</c:v>
                </c:pt>
                <c:pt idx="141">
                  <c:v>-82.784199837745504</c:v>
                </c:pt>
                <c:pt idx="142">
                  <c:v>-83.034301245045768</c:v>
                </c:pt>
                <c:pt idx="143">
                  <c:v>-83.278877165264376</c:v>
                </c:pt>
                <c:pt idx="144">
                  <c:v>-83.517853098206771</c:v>
                </c:pt>
                <c:pt idx="145">
                  <c:v>-83.751156249488758</c:v>
                </c:pt>
                <c:pt idx="146">
                  <c:v>-83.97871555271044</c:v>
                </c:pt>
                <c:pt idx="147">
                  <c:v>-84.200461691103584</c:v>
                </c:pt>
                <c:pt idx="148">
                  <c:v>-84.416327118646365</c:v>
                </c:pt>
                <c:pt idx="149">
                  <c:v>-84.62624608063841</c:v>
                </c:pt>
                <c:pt idx="150">
                  <c:v>-84.830154633730373</c:v>
                </c:pt>
                <c:pt idx="151">
                  <c:v>-85.02799066540166</c:v>
                </c:pt>
                <c:pt idx="152">
                  <c:v>-85.219693912880544</c:v>
                </c:pt>
                <c:pt idx="153">
                  <c:v>-85.405205981500799</c:v>
                </c:pt>
                <c:pt idx="154">
                  <c:v>-85.584470362489199</c:v>
                </c:pt>
                <c:pt idx="155">
                  <c:v>-85.757432450178726</c:v>
                </c:pt>
                <c:pt idx="156">
                  <c:v>-85.924039558641965</c:v>
                </c:pt>
                <c:pt idx="157">
                  <c:v>-86.084240937739693</c:v>
                </c:pt>
                <c:pt idx="158">
                  <c:v>-86.237987788579957</c:v>
                </c:pt>
                <c:pt idx="159">
                  <c:v>-86.3852332783826</c:v>
                </c:pt>
                <c:pt idx="160">
                  <c:v>-86.525932554745026</c:v>
                </c:pt>
                <c:pt idx="161">
                  <c:v>-86.660042759304673</c:v>
                </c:pt>
                <c:pt idx="162">
                  <c:v>-86.787523040794071</c:v>
                </c:pt>
                <c:pt idx="163">
                  <c:v>-86.908334567484559</c:v>
                </c:pt>
                <c:pt idx="164">
                  <c:v>-87.022440539014781</c:v>
                </c:pt>
                <c:pt idx="165">
                  <c:v>-87.129806197600445</c:v>
                </c:pt>
                <c:pt idx="166">
                  <c:v>-87.230398838621852</c:v>
                </c:pt>
                <c:pt idx="167">
                  <c:v>-87.32418782058609</c:v>
                </c:pt>
                <c:pt idx="168">
                  <c:v>-87.411144574460707</c:v>
                </c:pt>
                <c:pt idx="169">
                  <c:v>-87.491242612376112</c:v>
                </c:pt>
                <c:pt idx="170">
                  <c:v>-87.564457535694004</c:v>
                </c:pt>
                <c:pt idx="171">
                  <c:v>-87.630767042439487</c:v>
                </c:pt>
                <c:pt idx="172">
                  <c:v>-87.69015093409449</c:v>
                </c:pt>
                <c:pt idx="173">
                  <c:v>-87.742591121750323</c:v>
                </c:pt>
                <c:pt idx="174">
                  <c:v>-87.788071631617839</c:v>
                </c:pt>
                <c:pt idx="175">
                  <c:v>-87.826578609893133</c:v>
                </c:pt>
                <c:pt idx="176">
                  <c:v>-87.85810032697762</c:v>
                </c:pt>
                <c:pt idx="177">
                  <c:v>-87.882627181050893</c:v>
                </c:pt>
                <c:pt idx="178">
                  <c:v>-87.900151700995636</c:v>
                </c:pt>
                <c:pt idx="179">
                  <c:v>-87.910668548673286</c:v>
                </c:pt>
                <c:pt idx="180">
                  <c:v>-87.914174520550162</c:v>
                </c:pt>
                <c:pt idx="181">
                  <c:v>-87.910668548673286</c:v>
                </c:pt>
                <c:pt idx="182">
                  <c:v>-87.900151700995636</c:v>
                </c:pt>
                <c:pt idx="183">
                  <c:v>-87.882627181050893</c:v>
                </c:pt>
                <c:pt idx="184">
                  <c:v>-87.85810032697762</c:v>
                </c:pt>
                <c:pt idx="185">
                  <c:v>-87.826578609893133</c:v>
                </c:pt>
                <c:pt idx="186">
                  <c:v>-87.788071631617839</c:v>
                </c:pt>
                <c:pt idx="187">
                  <c:v>-87.742591121750323</c:v>
                </c:pt>
                <c:pt idx="188">
                  <c:v>-87.69015093409449</c:v>
                </c:pt>
                <c:pt idx="189">
                  <c:v>-87.630767042439487</c:v>
                </c:pt>
                <c:pt idx="190">
                  <c:v>-87.564457535694004</c:v>
                </c:pt>
                <c:pt idx="191">
                  <c:v>-87.491242612376112</c:v>
                </c:pt>
                <c:pt idx="192">
                  <c:v>-87.411144574460707</c:v>
                </c:pt>
                <c:pt idx="193">
                  <c:v>-87.32418782058609</c:v>
                </c:pt>
                <c:pt idx="194">
                  <c:v>-87.230398838621852</c:v>
                </c:pt>
                <c:pt idx="195">
                  <c:v>-87.129806197600445</c:v>
                </c:pt>
                <c:pt idx="196">
                  <c:v>-87.022440539014781</c:v>
                </c:pt>
                <c:pt idx="197">
                  <c:v>-86.908334567484559</c:v>
                </c:pt>
                <c:pt idx="198">
                  <c:v>-86.787523040794071</c:v>
                </c:pt>
                <c:pt idx="199">
                  <c:v>-86.660042759304673</c:v>
                </c:pt>
                <c:pt idx="200">
                  <c:v>-86.525932554745026</c:v>
                </c:pt>
                <c:pt idx="201">
                  <c:v>-86.3852332783826</c:v>
                </c:pt>
                <c:pt idx="202">
                  <c:v>-86.237987788579957</c:v>
                </c:pt>
                <c:pt idx="203">
                  <c:v>-86.084240937739693</c:v>
                </c:pt>
                <c:pt idx="204">
                  <c:v>-85.924039558641965</c:v>
                </c:pt>
                <c:pt idx="205">
                  <c:v>-85.757432450178726</c:v>
                </c:pt>
                <c:pt idx="206">
                  <c:v>-85.584470362489199</c:v>
                </c:pt>
                <c:pt idx="207">
                  <c:v>-85.405205981500799</c:v>
                </c:pt>
                <c:pt idx="208">
                  <c:v>-85.219693912880558</c:v>
                </c:pt>
                <c:pt idx="209">
                  <c:v>-85.02799066540166</c:v>
                </c:pt>
                <c:pt idx="210">
                  <c:v>-84.830154633730373</c:v>
                </c:pt>
                <c:pt idx="211">
                  <c:v>-84.62624608063841</c:v>
                </c:pt>
                <c:pt idx="212">
                  <c:v>-84.416327118646365</c:v>
                </c:pt>
                <c:pt idx="213">
                  <c:v>-84.200461691103584</c:v>
                </c:pt>
                <c:pt idx="214">
                  <c:v>-83.97871555271044</c:v>
                </c:pt>
                <c:pt idx="215">
                  <c:v>-83.751156249488773</c:v>
                </c:pt>
                <c:pt idx="216">
                  <c:v>-83.517853098206771</c:v>
                </c:pt>
                <c:pt idx="217">
                  <c:v>-83.278877165264376</c:v>
                </c:pt>
                <c:pt idx="218">
                  <c:v>-83.034301245045768</c:v>
                </c:pt>
                <c:pt idx="219">
                  <c:v>-82.784199837745504</c:v>
                </c:pt>
                <c:pt idx="220">
                  <c:v>-82.528649126675049</c:v>
                </c:pt>
                <c:pt idx="221">
                  <c:v>-82.267726955056546</c:v>
                </c:pt>
                <c:pt idx="222">
                  <c:v>-82.001512802311112</c:v>
                </c:pt>
                <c:pt idx="223">
                  <c:v>-81.730087759848516</c:v>
                </c:pt>
                <c:pt idx="224">
                  <c:v>-81.453534506366054</c:v>
                </c:pt>
                <c:pt idx="225">
                  <c:v>-81.171937282663791</c:v>
                </c:pt>
                <c:pt idx="226">
                  <c:v>-80.885381865983945</c:v>
                </c:pt>
                <c:pt idx="227">
                  <c:v>-80.593955543882345</c:v>
                </c:pt>
                <c:pt idx="228">
                  <c:v>-80.297747087639834</c:v>
                </c:pt>
                <c:pt idx="229">
                  <c:v>-79.996846725221602</c:v>
                </c:pt>
                <c:pt idx="230">
                  <c:v>-79.691346113792946</c:v>
                </c:pt>
                <c:pt idx="231">
                  <c:v>-79.381338311799539</c:v>
                </c:pt>
                <c:pt idx="232">
                  <c:v>-79.066917750621002</c:v>
                </c:pt>
                <c:pt idx="233">
                  <c:v>-78.748180205806136</c:v>
                </c:pt>
                <c:pt idx="234">
                  <c:v>-78.425222767898745</c:v>
                </c:pt>
                <c:pt idx="235">
                  <c:v>-78.098143812863</c:v>
                </c:pt>
                <c:pt idx="236">
                  <c:v>-77.767042972117068</c:v>
                </c:pt>
                <c:pt idx="237">
                  <c:v>-77.432021102184478</c:v>
                </c:pt>
                <c:pt idx="238">
                  <c:v>-77.093180253972278</c:v>
                </c:pt>
                <c:pt idx="239">
                  <c:v>-76.750623641685252</c:v>
                </c:pt>
                <c:pt idx="240">
                  <c:v>-76.404455611385885</c:v>
                </c:pt>
                <c:pt idx="241">
                  <c:v>-76.054781609209627</c:v>
                </c:pt>
                <c:pt idx="242">
                  <c:v>-75.701708149244936</c:v>
                </c:pt>
                <c:pt idx="243">
                  <c:v>-75.345342781088007</c:v>
                </c:pt>
                <c:pt idx="244">
                  <c:v>-74.98579405708216</c:v>
                </c:pt>
                <c:pt idx="245">
                  <c:v>-74.62317149925174</c:v>
                </c:pt>
                <c:pt idx="246">
                  <c:v>-74.257585565940673</c:v>
                </c:pt>
                <c:pt idx="247">
                  <c:v>-73.889147618165779</c:v>
                </c:pt>
                <c:pt idx="248">
                  <c:v>-73.517969885695081</c:v>
                </c:pt>
                <c:pt idx="249">
                  <c:v>-73.144165432861556</c:v>
                </c:pt>
                <c:pt idx="250">
                  <c:v>-72.767848124122665</c:v>
                </c:pt>
                <c:pt idx="251">
                  <c:v>-72.389132589376104</c:v>
                </c:pt>
                <c:pt idx="252">
                  <c:v>-72.008134189042494</c:v>
                </c:pt>
                <c:pt idx="253">
                  <c:v>-71.624968978925367</c:v>
                </c:pt>
                <c:pt idx="254">
                  <c:v>-71.2397536748595</c:v>
                </c:pt>
                <c:pt idx="255">
                  <c:v>-70.852605617158247</c:v>
                </c:pt>
                <c:pt idx="256">
                  <c:v>-70.463642734870319</c:v>
                </c:pt>
                <c:pt idx="257">
                  <c:v>-70.07298350985765</c:v>
                </c:pt>
                <c:pt idx="258">
                  <c:v>-69.680746940704566</c:v>
                </c:pt>
                <c:pt idx="259">
                  <c:v>-69.28705250646972</c:v>
                </c:pt>
                <c:pt idx="260">
                  <c:v>-68.89202013029157</c:v>
                </c:pt>
                <c:pt idx="261">
                  <c:v>-68.495770142858689</c:v>
                </c:pt>
                <c:pt idx="262">
                  <c:v>-68.098423245755768</c:v>
                </c:pt>
                <c:pt idx="263">
                  <c:v>-67.70010047469691</c:v>
                </c:pt>
                <c:pt idx="264">
                  <c:v>-67.300923162656787</c:v>
                </c:pt>
                <c:pt idx="265">
                  <c:v>-66.90101290291156</c:v>
                </c:pt>
                <c:pt idx="266">
                  <c:v>-66.500491512000366</c:v>
                </c:pt>
                <c:pt idx="267">
                  <c:v>-66.099480992618808</c:v>
                </c:pt>
                <c:pt idx="268">
                  <c:v>-65.698103496455786</c:v>
                </c:pt>
                <c:pt idx="269">
                  <c:v>-65.296481286984843</c:v>
                </c:pt>
                <c:pt idx="270">
                  <c:v>-64.894736702221593</c:v>
                </c:pt>
                <c:pt idx="271">
                  <c:v>-64.492992117458357</c:v>
                </c:pt>
                <c:pt idx="272">
                  <c:v>-64.091369907987399</c:v>
                </c:pt>
                <c:pt idx="273">
                  <c:v>-63.689992411824377</c:v>
                </c:pt>
                <c:pt idx="274">
                  <c:v>-63.288981892442834</c:v>
                </c:pt>
                <c:pt idx="275">
                  <c:v>-62.88846050153164</c:v>
                </c:pt>
                <c:pt idx="276">
                  <c:v>-62.488550241786413</c:v>
                </c:pt>
                <c:pt idx="277">
                  <c:v>-62.089372929746261</c:v>
                </c:pt>
                <c:pt idx="278">
                  <c:v>-61.691050158687403</c:v>
                </c:pt>
                <c:pt idx="279">
                  <c:v>-61.293703261584511</c:v>
                </c:pt>
                <c:pt idx="280">
                  <c:v>-60.89745327415163</c:v>
                </c:pt>
                <c:pt idx="281">
                  <c:v>-60.502420897973487</c:v>
                </c:pt>
                <c:pt idx="282">
                  <c:v>-60.108726463738648</c:v>
                </c:pt>
                <c:pt idx="283">
                  <c:v>-59.716489894585543</c:v>
                </c:pt>
                <c:pt idx="284">
                  <c:v>-59.325830669572873</c:v>
                </c:pt>
                <c:pt idx="285">
                  <c:v>-58.936867787284932</c:v>
                </c:pt>
                <c:pt idx="286">
                  <c:v>-58.549719729583671</c:v>
                </c:pt>
                <c:pt idx="287">
                  <c:v>-58.164504425517833</c:v>
                </c:pt>
                <c:pt idx="288">
                  <c:v>-57.781339215400706</c:v>
                </c:pt>
                <c:pt idx="289">
                  <c:v>-57.400340815067089</c:v>
                </c:pt>
                <c:pt idx="290">
                  <c:v>-57.021625280320549</c:v>
                </c:pt>
                <c:pt idx="291">
                  <c:v>-56.645307971581659</c:v>
                </c:pt>
                <c:pt idx="292">
                  <c:v>-56.271503518748119</c:v>
                </c:pt>
                <c:pt idx="293">
                  <c:v>-55.900325786277413</c:v>
                </c:pt>
                <c:pt idx="294">
                  <c:v>-55.531887838502499</c:v>
                </c:pt>
                <c:pt idx="295">
                  <c:v>-55.166301905191446</c:v>
                </c:pt>
                <c:pt idx="296">
                  <c:v>-54.80367934736104</c:v>
                </c:pt>
                <c:pt idx="297">
                  <c:v>-54.444130623355186</c:v>
                </c:pt>
                <c:pt idx="298">
                  <c:v>-54.087765255198249</c:v>
                </c:pt>
                <c:pt idx="299">
                  <c:v>-53.734691795233559</c:v>
                </c:pt>
                <c:pt idx="300">
                  <c:v>-53.385017793057308</c:v>
                </c:pt>
                <c:pt idx="301">
                  <c:v>-53.038849762757948</c:v>
                </c:pt>
                <c:pt idx="302">
                  <c:v>-52.696293150470908</c:v>
                </c:pt>
                <c:pt idx="303">
                  <c:v>-52.357452302258707</c:v>
                </c:pt>
                <c:pt idx="304">
                  <c:v>-52.022430432326139</c:v>
                </c:pt>
                <c:pt idx="305">
                  <c:v>-51.691329591580192</c:v>
                </c:pt>
                <c:pt idx="306">
                  <c:v>-51.36425063654444</c:v>
                </c:pt>
                <c:pt idx="307">
                  <c:v>-51.041293198637057</c:v>
                </c:pt>
                <c:pt idx="308">
                  <c:v>-50.72255565382217</c:v>
                </c:pt>
                <c:pt idx="309">
                  <c:v>-50.40813509264364</c:v>
                </c:pt>
                <c:pt idx="310">
                  <c:v>-50.098127290650247</c:v>
                </c:pt>
                <c:pt idx="311">
                  <c:v>-49.792626679221598</c:v>
                </c:pt>
                <c:pt idx="312">
                  <c:v>-49.491726316803373</c:v>
                </c:pt>
                <c:pt idx="313">
                  <c:v>-49.195517860560862</c:v>
                </c:pt>
                <c:pt idx="314">
                  <c:v>-48.904091538459269</c:v>
                </c:pt>
                <c:pt idx="315">
                  <c:v>-48.617536121779402</c:v>
                </c:pt>
                <c:pt idx="316">
                  <c:v>-48.335938898077131</c:v>
                </c:pt>
                <c:pt idx="317">
                  <c:v>-48.05938564459467</c:v>
                </c:pt>
                <c:pt idx="318">
                  <c:v>-47.787960602132081</c:v>
                </c:pt>
                <c:pt idx="319">
                  <c:v>-47.52174644938664</c:v>
                </c:pt>
                <c:pt idx="320">
                  <c:v>-47.260824277768151</c:v>
                </c:pt>
                <c:pt idx="321">
                  <c:v>-47.005273566697689</c:v>
                </c:pt>
                <c:pt idx="322">
                  <c:v>-46.755172159397432</c:v>
                </c:pt>
                <c:pt idx="323">
                  <c:v>-46.51059623917881</c:v>
                </c:pt>
                <c:pt idx="324">
                  <c:v>-46.271620306236414</c:v>
                </c:pt>
                <c:pt idx="325">
                  <c:v>-46.03831715495442</c:v>
                </c:pt>
                <c:pt idx="326">
                  <c:v>-45.81075785173276</c:v>
                </c:pt>
                <c:pt idx="327">
                  <c:v>-45.589011713339602</c:v>
                </c:pt>
                <c:pt idx="328">
                  <c:v>-45.373146285796835</c:v>
                </c:pt>
                <c:pt idx="329">
                  <c:v>-45.163227323804776</c:v>
                </c:pt>
                <c:pt idx="330">
                  <c:v>-44.959318770712827</c:v>
                </c:pt>
                <c:pt idx="331">
                  <c:v>-44.761482739041526</c:v>
                </c:pt>
                <c:pt idx="332">
                  <c:v>-44.569779491562635</c:v>
                </c:pt>
                <c:pt idx="333">
                  <c:v>-44.384267422942386</c:v>
                </c:pt>
                <c:pt idx="334">
                  <c:v>-44.205003041953987</c:v>
                </c:pt>
                <c:pt idx="335">
                  <c:v>-44.03204095426446</c:v>
                </c:pt>
                <c:pt idx="336">
                  <c:v>-43.865433845801221</c:v>
                </c:pt>
                <c:pt idx="337">
                  <c:v>-43.705232466703499</c:v>
                </c:pt>
                <c:pt idx="338">
                  <c:v>-43.551485615863228</c:v>
                </c:pt>
                <c:pt idx="339">
                  <c:v>-43.4042401260606</c:v>
                </c:pt>
                <c:pt idx="340">
                  <c:v>-43.263540849698167</c:v>
                </c:pt>
                <c:pt idx="341">
                  <c:v>-43.129430645138527</c:v>
                </c:pt>
                <c:pt idx="342">
                  <c:v>-43.001950363649115</c:v>
                </c:pt>
                <c:pt idx="343">
                  <c:v>-42.881138836958613</c:v>
                </c:pt>
                <c:pt idx="344">
                  <c:v>-42.767032865428405</c:v>
                </c:pt>
                <c:pt idx="345">
                  <c:v>-42.659667206842741</c:v>
                </c:pt>
                <c:pt idx="346">
                  <c:v>-42.559074565821334</c:v>
                </c:pt>
                <c:pt idx="347">
                  <c:v>-42.465285583857096</c:v>
                </c:pt>
                <c:pt idx="348">
                  <c:v>-42.378328829982479</c:v>
                </c:pt>
                <c:pt idx="349">
                  <c:v>-42.298230792067081</c:v>
                </c:pt>
                <c:pt idx="350">
                  <c:v>-42.225015868749196</c:v>
                </c:pt>
                <c:pt idx="351">
                  <c:v>-42.158706362003691</c:v>
                </c:pt>
                <c:pt idx="352">
                  <c:v>-42.099322470348696</c:v>
                </c:pt>
                <c:pt idx="353">
                  <c:v>-42.046882282692863</c:v>
                </c:pt>
                <c:pt idx="354">
                  <c:v>-42.001401772825353</c:v>
                </c:pt>
                <c:pt idx="355">
                  <c:v>-41.962894794550053</c:v>
                </c:pt>
                <c:pt idx="356">
                  <c:v>-41.931373077465572</c:v>
                </c:pt>
                <c:pt idx="357">
                  <c:v>-41.906846223392293</c:v>
                </c:pt>
                <c:pt idx="358">
                  <c:v>-41.88932170344755</c:v>
                </c:pt>
                <c:pt idx="359">
                  <c:v>-41.8788048557699</c:v>
                </c:pt>
                <c:pt idx="360">
                  <c:v>-41.875298883893024</c:v>
                </c:pt>
              </c:numCache>
            </c:numRef>
          </c:xVal>
          <c:yVal>
            <c:numRef>
              <c:f>'θ ϵ (90,180)'!$BF$25:$BF$385</c:f>
              <c:numCache>
                <c:formatCode>General</c:formatCode>
                <c:ptCount val="361"/>
                <c:pt idx="0">
                  <c:v>59.465070269898305</c:v>
                </c:pt>
                <c:pt idx="1">
                  <c:v>59.866814854661548</c:v>
                </c:pt>
                <c:pt idx="2">
                  <c:v>60.268437064132492</c:v>
                </c:pt>
                <c:pt idx="3">
                  <c:v>60.669814560295514</c:v>
                </c:pt>
                <c:pt idx="4">
                  <c:v>61.070825079677064</c:v>
                </c:pt>
                <c:pt idx="5">
                  <c:v>61.471346470588266</c:v>
                </c:pt>
                <c:pt idx="6">
                  <c:v>61.871256730333499</c:v>
                </c:pt>
                <c:pt idx="7">
                  <c:v>62.27043404237363</c:v>
                </c:pt>
                <c:pt idx="8">
                  <c:v>62.668756813432495</c:v>
                </c:pt>
                <c:pt idx="9">
                  <c:v>63.066103710535394</c:v>
                </c:pt>
                <c:pt idx="10">
                  <c:v>63.462353697968283</c:v>
                </c:pt>
                <c:pt idx="11">
                  <c:v>63.857386074146419</c:v>
                </c:pt>
                <c:pt idx="12">
                  <c:v>64.251080508381278</c:v>
                </c:pt>
                <c:pt idx="13">
                  <c:v>64.643317077534363</c:v>
                </c:pt>
                <c:pt idx="14">
                  <c:v>65.033976302547032</c:v>
                </c:pt>
                <c:pt idx="15">
                  <c:v>65.422939184834959</c:v>
                </c:pt>
                <c:pt idx="16">
                  <c:v>65.810087242536227</c:v>
                </c:pt>
                <c:pt idx="17">
                  <c:v>66.195302546602065</c:v>
                </c:pt>
                <c:pt idx="18">
                  <c:v>66.578467756719192</c:v>
                </c:pt>
                <c:pt idx="19">
                  <c:v>66.959466157052816</c:v>
                </c:pt>
                <c:pt idx="20">
                  <c:v>67.338181691799363</c:v>
                </c:pt>
                <c:pt idx="21">
                  <c:v>67.714499000538254</c:v>
                </c:pt>
                <c:pt idx="22">
                  <c:v>68.088303453371779</c:v>
                </c:pt>
                <c:pt idx="23">
                  <c:v>68.459481185842492</c:v>
                </c:pt>
                <c:pt idx="24">
                  <c:v>68.827919133617385</c:v>
                </c:pt>
                <c:pt idx="25">
                  <c:v>69.193505066928438</c:v>
                </c:pt>
                <c:pt idx="26">
                  <c:v>69.556127624758858</c:v>
                </c:pt>
                <c:pt idx="27">
                  <c:v>69.91567634876472</c:v>
                </c:pt>
                <c:pt idx="28">
                  <c:v>70.272041716921649</c:v>
                </c:pt>
                <c:pt idx="29">
                  <c:v>70.625115176886354</c:v>
                </c:pt>
                <c:pt idx="30">
                  <c:v>70.974789179062583</c:v>
                </c:pt>
                <c:pt idx="31">
                  <c:v>71.32095720936195</c:v>
                </c:pt>
                <c:pt idx="32">
                  <c:v>71.663513821648991</c:v>
                </c:pt>
                <c:pt idx="33">
                  <c:v>72.002354669861205</c:v>
                </c:pt>
                <c:pt idx="34">
                  <c:v>72.33737653979378</c:v>
                </c:pt>
                <c:pt idx="35">
                  <c:v>72.668477380539699</c:v>
                </c:pt>
                <c:pt idx="36">
                  <c:v>72.995556335575458</c:v>
                </c:pt>
                <c:pt idx="37">
                  <c:v>73.318513773482849</c:v>
                </c:pt>
                <c:pt idx="38">
                  <c:v>73.637251318297729</c:v>
                </c:pt>
                <c:pt idx="39">
                  <c:v>73.951671879476251</c:v>
                </c:pt>
                <c:pt idx="40">
                  <c:v>74.261679681469644</c:v>
                </c:pt>
                <c:pt idx="41">
                  <c:v>74.5671802928983</c:v>
                </c:pt>
                <c:pt idx="42">
                  <c:v>74.868080655316533</c:v>
                </c:pt>
                <c:pt idx="43">
                  <c:v>75.164289111559043</c:v>
                </c:pt>
                <c:pt idx="44">
                  <c:v>75.455715433660643</c:v>
                </c:pt>
                <c:pt idx="45">
                  <c:v>75.742270850340503</c:v>
                </c:pt>
                <c:pt idx="46">
                  <c:v>76.023868074042781</c:v>
                </c:pt>
                <c:pt idx="47">
                  <c:v>76.300421327525228</c:v>
                </c:pt>
                <c:pt idx="48">
                  <c:v>76.57184636998781</c:v>
                </c:pt>
                <c:pt idx="49">
                  <c:v>76.838060522733258</c:v>
                </c:pt>
                <c:pt idx="50">
                  <c:v>77.098982694351761</c:v>
                </c:pt>
                <c:pt idx="51">
                  <c:v>77.354533405422217</c:v>
                </c:pt>
                <c:pt idx="52">
                  <c:v>77.60463481272248</c:v>
                </c:pt>
                <c:pt idx="53">
                  <c:v>77.849210732941089</c:v>
                </c:pt>
                <c:pt idx="54">
                  <c:v>78.088186665883484</c:v>
                </c:pt>
                <c:pt idx="55">
                  <c:v>78.321489817165485</c:v>
                </c:pt>
                <c:pt idx="56">
                  <c:v>78.549049120387153</c:v>
                </c:pt>
                <c:pt idx="57">
                  <c:v>78.770795258780296</c:v>
                </c:pt>
                <c:pt idx="58">
                  <c:v>78.986660686323077</c:v>
                </c:pt>
                <c:pt idx="59">
                  <c:v>79.196579648315122</c:v>
                </c:pt>
                <c:pt idx="60">
                  <c:v>79.400488201407086</c:v>
                </c:pt>
                <c:pt idx="61">
                  <c:v>79.598324233078372</c:v>
                </c:pt>
                <c:pt idx="62">
                  <c:v>79.790027480557256</c:v>
                </c:pt>
                <c:pt idx="63">
                  <c:v>79.975539549177512</c:v>
                </c:pt>
                <c:pt idx="64">
                  <c:v>80.154803930165912</c:v>
                </c:pt>
                <c:pt idx="65">
                  <c:v>80.327766017855438</c:v>
                </c:pt>
                <c:pt idx="66">
                  <c:v>80.494373126318663</c:v>
                </c:pt>
                <c:pt idx="67">
                  <c:v>80.654574505416406</c:v>
                </c:pt>
                <c:pt idx="68">
                  <c:v>80.80832135625667</c:v>
                </c:pt>
                <c:pt idx="69">
                  <c:v>80.955566846059298</c:v>
                </c:pt>
                <c:pt idx="70">
                  <c:v>81.096266122421724</c:v>
                </c:pt>
                <c:pt idx="71">
                  <c:v>81.230376326981371</c:v>
                </c:pt>
                <c:pt idx="72">
                  <c:v>81.357856608470783</c:v>
                </c:pt>
                <c:pt idx="73">
                  <c:v>81.478668135161271</c:v>
                </c:pt>
                <c:pt idx="74">
                  <c:v>81.592774106691508</c:v>
                </c:pt>
                <c:pt idx="75">
                  <c:v>81.700139765277157</c:v>
                </c:pt>
                <c:pt idx="76">
                  <c:v>81.800732406298565</c:v>
                </c:pt>
                <c:pt idx="77">
                  <c:v>81.894521388262802</c:v>
                </c:pt>
                <c:pt idx="78">
                  <c:v>81.981478142137419</c:v>
                </c:pt>
                <c:pt idx="79">
                  <c:v>82.061576180052811</c:v>
                </c:pt>
                <c:pt idx="80">
                  <c:v>82.134791103370702</c:v>
                </c:pt>
                <c:pt idx="81">
                  <c:v>82.201100610116214</c:v>
                </c:pt>
                <c:pt idx="82">
                  <c:v>82.260484501771202</c:v>
                </c:pt>
                <c:pt idx="83">
                  <c:v>82.312924689427035</c:v>
                </c:pt>
                <c:pt idx="84">
                  <c:v>82.358405199294538</c:v>
                </c:pt>
                <c:pt idx="85">
                  <c:v>82.396912177569845</c:v>
                </c:pt>
                <c:pt idx="86">
                  <c:v>82.428433894654319</c:v>
                </c:pt>
                <c:pt idx="87">
                  <c:v>82.452960748727605</c:v>
                </c:pt>
                <c:pt idx="88">
                  <c:v>82.470485268672348</c:v>
                </c:pt>
                <c:pt idx="89">
                  <c:v>82.481002116349998</c:v>
                </c:pt>
                <c:pt idx="90">
                  <c:v>82.484508088226875</c:v>
                </c:pt>
                <c:pt idx="91">
                  <c:v>82.481002116349998</c:v>
                </c:pt>
                <c:pt idx="92">
                  <c:v>82.470485268672348</c:v>
                </c:pt>
                <c:pt idx="93">
                  <c:v>82.452960748727605</c:v>
                </c:pt>
                <c:pt idx="94">
                  <c:v>82.428433894654319</c:v>
                </c:pt>
                <c:pt idx="95">
                  <c:v>82.396912177569845</c:v>
                </c:pt>
                <c:pt idx="96">
                  <c:v>82.358405199294538</c:v>
                </c:pt>
                <c:pt idx="97">
                  <c:v>82.312924689427035</c:v>
                </c:pt>
                <c:pt idx="98">
                  <c:v>82.260484501771202</c:v>
                </c:pt>
                <c:pt idx="99">
                  <c:v>82.201100610116214</c:v>
                </c:pt>
                <c:pt idx="100">
                  <c:v>82.134791103370702</c:v>
                </c:pt>
                <c:pt idx="101">
                  <c:v>82.061576180052811</c:v>
                </c:pt>
                <c:pt idx="102">
                  <c:v>81.981478142137433</c:v>
                </c:pt>
                <c:pt idx="103">
                  <c:v>81.894521388262802</c:v>
                </c:pt>
                <c:pt idx="104">
                  <c:v>81.800732406298565</c:v>
                </c:pt>
                <c:pt idx="105">
                  <c:v>81.700139765277157</c:v>
                </c:pt>
                <c:pt idx="106">
                  <c:v>81.592774106691508</c:v>
                </c:pt>
                <c:pt idx="107">
                  <c:v>81.478668135161286</c:v>
                </c:pt>
                <c:pt idx="108">
                  <c:v>81.357856608470783</c:v>
                </c:pt>
                <c:pt idx="109">
                  <c:v>81.230376326981371</c:v>
                </c:pt>
                <c:pt idx="110">
                  <c:v>81.096266122421724</c:v>
                </c:pt>
                <c:pt idx="111">
                  <c:v>80.955566846059298</c:v>
                </c:pt>
                <c:pt idx="112">
                  <c:v>80.80832135625667</c:v>
                </c:pt>
                <c:pt idx="113">
                  <c:v>80.654574505416406</c:v>
                </c:pt>
                <c:pt idx="114">
                  <c:v>80.494373126318678</c:v>
                </c:pt>
                <c:pt idx="115">
                  <c:v>80.327766017855438</c:v>
                </c:pt>
                <c:pt idx="116">
                  <c:v>80.154803930165912</c:v>
                </c:pt>
                <c:pt idx="117">
                  <c:v>79.975539549177512</c:v>
                </c:pt>
                <c:pt idx="118">
                  <c:v>79.790027480557271</c:v>
                </c:pt>
                <c:pt idx="119">
                  <c:v>79.598324233078372</c:v>
                </c:pt>
                <c:pt idx="120">
                  <c:v>79.400488201407086</c:v>
                </c:pt>
                <c:pt idx="121">
                  <c:v>79.196579648315122</c:v>
                </c:pt>
                <c:pt idx="122">
                  <c:v>78.986660686323091</c:v>
                </c:pt>
                <c:pt idx="123">
                  <c:v>78.770795258780296</c:v>
                </c:pt>
                <c:pt idx="124">
                  <c:v>78.549049120387153</c:v>
                </c:pt>
                <c:pt idx="125">
                  <c:v>78.321489817165485</c:v>
                </c:pt>
                <c:pt idx="126">
                  <c:v>78.088186665883484</c:v>
                </c:pt>
                <c:pt idx="127">
                  <c:v>77.849210732941089</c:v>
                </c:pt>
                <c:pt idx="128">
                  <c:v>77.60463481272248</c:v>
                </c:pt>
                <c:pt idx="129">
                  <c:v>77.354533405422217</c:v>
                </c:pt>
                <c:pt idx="130">
                  <c:v>77.098982694351761</c:v>
                </c:pt>
                <c:pt idx="131">
                  <c:v>76.838060522733258</c:v>
                </c:pt>
                <c:pt idx="132">
                  <c:v>76.57184636998781</c:v>
                </c:pt>
                <c:pt idx="133">
                  <c:v>76.300421327525228</c:v>
                </c:pt>
                <c:pt idx="134">
                  <c:v>76.023868074042781</c:v>
                </c:pt>
                <c:pt idx="135">
                  <c:v>75.742270850340503</c:v>
                </c:pt>
                <c:pt idx="136">
                  <c:v>75.455715433660643</c:v>
                </c:pt>
                <c:pt idx="137">
                  <c:v>75.164289111559043</c:v>
                </c:pt>
                <c:pt idx="138">
                  <c:v>74.868080655316533</c:v>
                </c:pt>
                <c:pt idx="139">
                  <c:v>74.567180292898314</c:v>
                </c:pt>
                <c:pt idx="140">
                  <c:v>74.261679681469658</c:v>
                </c:pt>
                <c:pt idx="141">
                  <c:v>73.951671879476265</c:v>
                </c:pt>
                <c:pt idx="142">
                  <c:v>73.637251318297729</c:v>
                </c:pt>
                <c:pt idx="143">
                  <c:v>73.318513773482849</c:v>
                </c:pt>
                <c:pt idx="144">
                  <c:v>72.995556335575458</c:v>
                </c:pt>
                <c:pt idx="145">
                  <c:v>72.668477380539713</c:v>
                </c:pt>
                <c:pt idx="146">
                  <c:v>72.33737653979378</c:v>
                </c:pt>
                <c:pt idx="147">
                  <c:v>72.002354669861191</c:v>
                </c:pt>
                <c:pt idx="148">
                  <c:v>71.663513821648991</c:v>
                </c:pt>
                <c:pt idx="149">
                  <c:v>71.32095720936195</c:v>
                </c:pt>
                <c:pt idx="150">
                  <c:v>70.974789179062583</c:v>
                </c:pt>
                <c:pt idx="151">
                  <c:v>70.625115176886354</c:v>
                </c:pt>
                <c:pt idx="152">
                  <c:v>70.272041716921663</c:v>
                </c:pt>
                <c:pt idx="153">
                  <c:v>69.91567634876472</c:v>
                </c:pt>
                <c:pt idx="154">
                  <c:v>69.556127624758858</c:v>
                </c:pt>
                <c:pt idx="155">
                  <c:v>69.193505066928452</c:v>
                </c:pt>
                <c:pt idx="156">
                  <c:v>68.827919133617399</c:v>
                </c:pt>
                <c:pt idx="157">
                  <c:v>68.459481185842506</c:v>
                </c:pt>
                <c:pt idx="158">
                  <c:v>68.088303453371793</c:v>
                </c:pt>
                <c:pt idx="159">
                  <c:v>67.714499000538254</c:v>
                </c:pt>
                <c:pt idx="160">
                  <c:v>67.338181691799363</c:v>
                </c:pt>
                <c:pt idx="161">
                  <c:v>66.959466157052816</c:v>
                </c:pt>
                <c:pt idx="162">
                  <c:v>66.578467756719192</c:v>
                </c:pt>
                <c:pt idx="163">
                  <c:v>66.195302546602079</c:v>
                </c:pt>
                <c:pt idx="164">
                  <c:v>65.810087242536241</c:v>
                </c:pt>
                <c:pt idx="165">
                  <c:v>65.422939184834959</c:v>
                </c:pt>
                <c:pt idx="166">
                  <c:v>65.033976302547032</c:v>
                </c:pt>
                <c:pt idx="167">
                  <c:v>64.643317077534348</c:v>
                </c:pt>
                <c:pt idx="168">
                  <c:v>64.251080508381278</c:v>
                </c:pt>
                <c:pt idx="169">
                  <c:v>63.857386074146426</c:v>
                </c:pt>
                <c:pt idx="170">
                  <c:v>63.462353697968275</c:v>
                </c:pt>
                <c:pt idx="171">
                  <c:v>63.066103710535394</c:v>
                </c:pt>
                <c:pt idx="172">
                  <c:v>62.668756813432502</c:v>
                </c:pt>
                <c:pt idx="173">
                  <c:v>62.27043404237363</c:v>
                </c:pt>
                <c:pt idx="174">
                  <c:v>61.871256730333499</c:v>
                </c:pt>
                <c:pt idx="175">
                  <c:v>61.471346470588273</c:v>
                </c:pt>
                <c:pt idx="176">
                  <c:v>61.070825079677071</c:v>
                </c:pt>
                <c:pt idx="177">
                  <c:v>60.669814560295514</c:v>
                </c:pt>
                <c:pt idx="178">
                  <c:v>60.268437064132485</c:v>
                </c:pt>
                <c:pt idx="179">
                  <c:v>59.866814854661548</c:v>
                </c:pt>
                <c:pt idx="180">
                  <c:v>59.465070269898305</c:v>
                </c:pt>
                <c:pt idx="181">
                  <c:v>59.063325685135069</c:v>
                </c:pt>
                <c:pt idx="182">
                  <c:v>58.661703475664126</c:v>
                </c:pt>
                <c:pt idx="183">
                  <c:v>58.260325979501104</c:v>
                </c:pt>
                <c:pt idx="184">
                  <c:v>57.859315460119554</c:v>
                </c:pt>
                <c:pt idx="185">
                  <c:v>57.458794069208352</c:v>
                </c:pt>
                <c:pt idx="186">
                  <c:v>57.058883809463126</c:v>
                </c:pt>
                <c:pt idx="187">
                  <c:v>56.659706497422974</c:v>
                </c:pt>
                <c:pt idx="188">
                  <c:v>56.261383726364116</c:v>
                </c:pt>
                <c:pt idx="189">
                  <c:v>55.864036829261217</c:v>
                </c:pt>
                <c:pt idx="190">
                  <c:v>55.467786841828328</c:v>
                </c:pt>
                <c:pt idx="191">
                  <c:v>55.072754465650192</c:v>
                </c:pt>
                <c:pt idx="192">
                  <c:v>54.679060031415347</c:v>
                </c:pt>
                <c:pt idx="193">
                  <c:v>54.286823462262255</c:v>
                </c:pt>
                <c:pt idx="194">
                  <c:v>53.896164237249586</c:v>
                </c:pt>
                <c:pt idx="195">
                  <c:v>53.507201354961659</c:v>
                </c:pt>
                <c:pt idx="196">
                  <c:v>53.120053297260391</c:v>
                </c:pt>
                <c:pt idx="197">
                  <c:v>52.734837993194553</c:v>
                </c:pt>
                <c:pt idx="198">
                  <c:v>52.351672783077404</c:v>
                </c:pt>
                <c:pt idx="199">
                  <c:v>51.970674382743795</c:v>
                </c:pt>
                <c:pt idx="200">
                  <c:v>51.591958847997248</c:v>
                </c:pt>
                <c:pt idx="201">
                  <c:v>51.21564153925835</c:v>
                </c:pt>
                <c:pt idx="202">
                  <c:v>50.841837086424825</c:v>
                </c:pt>
                <c:pt idx="203">
                  <c:v>50.470659353954119</c:v>
                </c:pt>
                <c:pt idx="204">
                  <c:v>50.102221406179233</c:v>
                </c:pt>
                <c:pt idx="205">
                  <c:v>49.736635472868173</c:v>
                </c:pt>
                <c:pt idx="206">
                  <c:v>49.37401291503776</c:v>
                </c:pt>
                <c:pt idx="207">
                  <c:v>49.014464191031905</c:v>
                </c:pt>
                <c:pt idx="208">
                  <c:v>48.658098822874955</c:v>
                </c:pt>
                <c:pt idx="209">
                  <c:v>48.305025362910264</c:v>
                </c:pt>
                <c:pt idx="210">
                  <c:v>47.955351360734021</c:v>
                </c:pt>
                <c:pt idx="211">
                  <c:v>47.609183330434661</c:v>
                </c:pt>
                <c:pt idx="212">
                  <c:v>47.26662671814762</c:v>
                </c:pt>
                <c:pt idx="213">
                  <c:v>46.927785869935413</c:v>
                </c:pt>
                <c:pt idx="214">
                  <c:v>46.592764000002845</c:v>
                </c:pt>
                <c:pt idx="215">
                  <c:v>46.261663159256912</c:v>
                </c:pt>
                <c:pt idx="216">
                  <c:v>45.934584204221153</c:v>
                </c:pt>
                <c:pt idx="217">
                  <c:v>45.611626766313769</c:v>
                </c:pt>
                <c:pt idx="218">
                  <c:v>45.292889221498896</c:v>
                </c:pt>
                <c:pt idx="219">
                  <c:v>44.978468660320345</c:v>
                </c:pt>
                <c:pt idx="220">
                  <c:v>44.668460858326959</c:v>
                </c:pt>
                <c:pt idx="221">
                  <c:v>44.362960246898297</c:v>
                </c:pt>
                <c:pt idx="222">
                  <c:v>44.062059884480078</c:v>
                </c:pt>
                <c:pt idx="223">
                  <c:v>43.765851428237568</c:v>
                </c:pt>
                <c:pt idx="224">
                  <c:v>43.474425106135968</c:v>
                </c:pt>
                <c:pt idx="225">
                  <c:v>43.187869689456107</c:v>
                </c:pt>
                <c:pt idx="226">
                  <c:v>42.906272465753844</c:v>
                </c:pt>
                <c:pt idx="227">
                  <c:v>42.629719212271397</c:v>
                </c:pt>
                <c:pt idx="228">
                  <c:v>42.358294169808801</c:v>
                </c:pt>
                <c:pt idx="229">
                  <c:v>42.092080017063353</c:v>
                </c:pt>
                <c:pt idx="230">
                  <c:v>41.831157845444856</c:v>
                </c:pt>
                <c:pt idx="231">
                  <c:v>41.575607134374387</c:v>
                </c:pt>
                <c:pt idx="232">
                  <c:v>41.32550572707413</c:v>
                </c:pt>
                <c:pt idx="233">
                  <c:v>41.080929806855522</c:v>
                </c:pt>
                <c:pt idx="234">
                  <c:v>40.841953873913127</c:v>
                </c:pt>
                <c:pt idx="235">
                  <c:v>40.608650722631133</c:v>
                </c:pt>
                <c:pt idx="236">
                  <c:v>40.381091419409472</c:v>
                </c:pt>
                <c:pt idx="237">
                  <c:v>40.159345281016314</c:v>
                </c:pt>
                <c:pt idx="238">
                  <c:v>39.943479853473534</c:v>
                </c:pt>
                <c:pt idx="239">
                  <c:v>39.733560891481488</c:v>
                </c:pt>
                <c:pt idx="240">
                  <c:v>39.529652338389539</c:v>
                </c:pt>
                <c:pt idx="241">
                  <c:v>39.331816306718238</c:v>
                </c:pt>
                <c:pt idx="242">
                  <c:v>39.14011305923934</c:v>
                </c:pt>
                <c:pt idx="243">
                  <c:v>38.954600990619099</c:v>
                </c:pt>
                <c:pt idx="244">
                  <c:v>38.775336609630706</c:v>
                </c:pt>
                <c:pt idx="245">
                  <c:v>38.602374521941172</c:v>
                </c:pt>
                <c:pt idx="246">
                  <c:v>38.435767413477933</c:v>
                </c:pt>
                <c:pt idx="247">
                  <c:v>38.275566034380205</c:v>
                </c:pt>
                <c:pt idx="248">
                  <c:v>38.121819183539941</c:v>
                </c:pt>
                <c:pt idx="249">
                  <c:v>37.974573693737305</c:v>
                </c:pt>
                <c:pt idx="250">
                  <c:v>37.833874417374886</c:v>
                </c:pt>
                <c:pt idx="251">
                  <c:v>37.699764212815232</c:v>
                </c:pt>
                <c:pt idx="252">
                  <c:v>37.572283931325828</c:v>
                </c:pt>
                <c:pt idx="253">
                  <c:v>37.451472404635339</c:v>
                </c:pt>
                <c:pt idx="254">
                  <c:v>37.337366433105103</c:v>
                </c:pt>
                <c:pt idx="255">
                  <c:v>37.230000774519453</c:v>
                </c:pt>
                <c:pt idx="256">
                  <c:v>37.129408133498046</c:v>
                </c:pt>
                <c:pt idx="257">
                  <c:v>37.035619151533808</c:v>
                </c:pt>
                <c:pt idx="258">
                  <c:v>36.948662397659191</c:v>
                </c:pt>
                <c:pt idx="259">
                  <c:v>36.8685643597438</c:v>
                </c:pt>
                <c:pt idx="260">
                  <c:v>36.795349436425902</c:v>
                </c:pt>
                <c:pt idx="261">
                  <c:v>36.729039929680404</c:v>
                </c:pt>
                <c:pt idx="262">
                  <c:v>36.669656038025408</c:v>
                </c:pt>
                <c:pt idx="263">
                  <c:v>36.617215850369575</c:v>
                </c:pt>
                <c:pt idx="264">
                  <c:v>36.571735340502066</c:v>
                </c:pt>
                <c:pt idx="265">
                  <c:v>36.533228362226765</c:v>
                </c:pt>
                <c:pt idx="266">
                  <c:v>36.501706645142285</c:v>
                </c:pt>
                <c:pt idx="267">
                  <c:v>36.477179791069005</c:v>
                </c:pt>
                <c:pt idx="268">
                  <c:v>36.459655271124269</c:v>
                </c:pt>
                <c:pt idx="269">
                  <c:v>36.449138423446612</c:v>
                </c:pt>
                <c:pt idx="270">
                  <c:v>36.445632451569736</c:v>
                </c:pt>
                <c:pt idx="271">
                  <c:v>36.449138423446612</c:v>
                </c:pt>
                <c:pt idx="272">
                  <c:v>36.459655271124262</c:v>
                </c:pt>
                <c:pt idx="273">
                  <c:v>36.477179791069005</c:v>
                </c:pt>
                <c:pt idx="274">
                  <c:v>36.501706645142285</c:v>
                </c:pt>
                <c:pt idx="275">
                  <c:v>36.533228362226765</c:v>
                </c:pt>
                <c:pt idx="276">
                  <c:v>36.571735340502066</c:v>
                </c:pt>
                <c:pt idx="277">
                  <c:v>36.617215850369575</c:v>
                </c:pt>
                <c:pt idx="278">
                  <c:v>36.669656038025408</c:v>
                </c:pt>
                <c:pt idx="279">
                  <c:v>36.729039929680404</c:v>
                </c:pt>
                <c:pt idx="280">
                  <c:v>36.795349436425902</c:v>
                </c:pt>
                <c:pt idx="281">
                  <c:v>36.868564359743786</c:v>
                </c:pt>
                <c:pt idx="282">
                  <c:v>36.948662397659177</c:v>
                </c:pt>
                <c:pt idx="283">
                  <c:v>37.035619151533808</c:v>
                </c:pt>
                <c:pt idx="284">
                  <c:v>37.129408133498046</c:v>
                </c:pt>
                <c:pt idx="285">
                  <c:v>37.230000774519453</c:v>
                </c:pt>
                <c:pt idx="286">
                  <c:v>37.33736643310511</c:v>
                </c:pt>
                <c:pt idx="287">
                  <c:v>37.451472404635339</c:v>
                </c:pt>
                <c:pt idx="288">
                  <c:v>37.572283931325828</c:v>
                </c:pt>
                <c:pt idx="289">
                  <c:v>37.699764212815225</c:v>
                </c:pt>
                <c:pt idx="290">
                  <c:v>37.833874417374872</c:v>
                </c:pt>
                <c:pt idx="291">
                  <c:v>37.974573693737298</c:v>
                </c:pt>
                <c:pt idx="292">
                  <c:v>38.121819183539941</c:v>
                </c:pt>
                <c:pt idx="293">
                  <c:v>38.275566034380198</c:v>
                </c:pt>
                <c:pt idx="294">
                  <c:v>38.43576741347794</c:v>
                </c:pt>
                <c:pt idx="295">
                  <c:v>38.602374521941172</c:v>
                </c:pt>
                <c:pt idx="296">
                  <c:v>38.775336609630699</c:v>
                </c:pt>
                <c:pt idx="297">
                  <c:v>38.954600990619099</c:v>
                </c:pt>
                <c:pt idx="298">
                  <c:v>39.14011305923934</c:v>
                </c:pt>
                <c:pt idx="299">
                  <c:v>39.331816306718238</c:v>
                </c:pt>
                <c:pt idx="300">
                  <c:v>39.529652338389525</c:v>
                </c:pt>
                <c:pt idx="301">
                  <c:v>39.733560891481488</c:v>
                </c:pt>
                <c:pt idx="302">
                  <c:v>39.943479853473526</c:v>
                </c:pt>
                <c:pt idx="303">
                  <c:v>40.159345281016307</c:v>
                </c:pt>
                <c:pt idx="304">
                  <c:v>40.381091419409458</c:v>
                </c:pt>
                <c:pt idx="305">
                  <c:v>40.608650722631126</c:v>
                </c:pt>
                <c:pt idx="306">
                  <c:v>40.841953873913127</c:v>
                </c:pt>
                <c:pt idx="307">
                  <c:v>41.080929806855522</c:v>
                </c:pt>
                <c:pt idx="308">
                  <c:v>41.325505727074137</c:v>
                </c:pt>
                <c:pt idx="309">
                  <c:v>41.575607134374394</c:v>
                </c:pt>
                <c:pt idx="310">
                  <c:v>41.831157845444849</c:v>
                </c:pt>
                <c:pt idx="311">
                  <c:v>42.092080017063338</c:v>
                </c:pt>
                <c:pt idx="312">
                  <c:v>42.358294169808786</c:v>
                </c:pt>
                <c:pt idx="313">
                  <c:v>42.629719212271368</c:v>
                </c:pt>
                <c:pt idx="314">
                  <c:v>42.906272465753823</c:v>
                </c:pt>
                <c:pt idx="315">
                  <c:v>43.187869689456107</c:v>
                </c:pt>
                <c:pt idx="316">
                  <c:v>43.474425106135961</c:v>
                </c:pt>
                <c:pt idx="317">
                  <c:v>43.765851428237568</c:v>
                </c:pt>
                <c:pt idx="318">
                  <c:v>44.062059884480078</c:v>
                </c:pt>
                <c:pt idx="319">
                  <c:v>44.362960246898297</c:v>
                </c:pt>
                <c:pt idx="320">
                  <c:v>44.668460858326952</c:v>
                </c:pt>
                <c:pt idx="321">
                  <c:v>44.978468660320345</c:v>
                </c:pt>
                <c:pt idx="322">
                  <c:v>45.292889221498875</c:v>
                </c:pt>
                <c:pt idx="323">
                  <c:v>45.611626766313762</c:v>
                </c:pt>
                <c:pt idx="324">
                  <c:v>45.934584204221146</c:v>
                </c:pt>
                <c:pt idx="325">
                  <c:v>46.261663159256898</c:v>
                </c:pt>
                <c:pt idx="326">
                  <c:v>46.59276400000283</c:v>
                </c:pt>
                <c:pt idx="327">
                  <c:v>46.92778586993542</c:v>
                </c:pt>
                <c:pt idx="328">
                  <c:v>47.266626718147599</c:v>
                </c:pt>
                <c:pt idx="329">
                  <c:v>47.609183330434654</c:v>
                </c:pt>
                <c:pt idx="330">
                  <c:v>47.955351360734014</c:v>
                </c:pt>
                <c:pt idx="331">
                  <c:v>48.305025362910264</c:v>
                </c:pt>
                <c:pt idx="332">
                  <c:v>48.658098822874955</c:v>
                </c:pt>
                <c:pt idx="333">
                  <c:v>49.014464191031891</c:v>
                </c:pt>
                <c:pt idx="334">
                  <c:v>49.37401291503776</c:v>
                </c:pt>
                <c:pt idx="335">
                  <c:v>49.736635472868151</c:v>
                </c:pt>
                <c:pt idx="336">
                  <c:v>50.102221406179225</c:v>
                </c:pt>
                <c:pt idx="337">
                  <c:v>50.470659353954098</c:v>
                </c:pt>
                <c:pt idx="338">
                  <c:v>50.841837086424817</c:v>
                </c:pt>
                <c:pt idx="339">
                  <c:v>51.215641539258343</c:v>
                </c:pt>
                <c:pt idx="340">
                  <c:v>51.591958847997255</c:v>
                </c:pt>
                <c:pt idx="341">
                  <c:v>51.970674382743773</c:v>
                </c:pt>
                <c:pt idx="342">
                  <c:v>52.351672783077412</c:v>
                </c:pt>
                <c:pt idx="343">
                  <c:v>52.73483799319456</c:v>
                </c:pt>
                <c:pt idx="344">
                  <c:v>53.12005329726037</c:v>
                </c:pt>
                <c:pt idx="345">
                  <c:v>53.507201354961651</c:v>
                </c:pt>
                <c:pt idx="346">
                  <c:v>53.896164237249579</c:v>
                </c:pt>
                <c:pt idx="347">
                  <c:v>54.286823462262248</c:v>
                </c:pt>
                <c:pt idx="348">
                  <c:v>54.679060031415325</c:v>
                </c:pt>
                <c:pt idx="349">
                  <c:v>55.072754465650192</c:v>
                </c:pt>
                <c:pt idx="350">
                  <c:v>55.467786841828307</c:v>
                </c:pt>
                <c:pt idx="351">
                  <c:v>55.86403682926121</c:v>
                </c:pt>
                <c:pt idx="352">
                  <c:v>56.261383726364102</c:v>
                </c:pt>
                <c:pt idx="353">
                  <c:v>56.659706497422967</c:v>
                </c:pt>
                <c:pt idx="354">
                  <c:v>57.058883809463119</c:v>
                </c:pt>
                <c:pt idx="355">
                  <c:v>57.458794069208345</c:v>
                </c:pt>
                <c:pt idx="356">
                  <c:v>57.859315460119554</c:v>
                </c:pt>
                <c:pt idx="357">
                  <c:v>58.260325979501083</c:v>
                </c:pt>
                <c:pt idx="358">
                  <c:v>58.661703475664126</c:v>
                </c:pt>
                <c:pt idx="359">
                  <c:v>59.063325685135041</c:v>
                </c:pt>
                <c:pt idx="360">
                  <c:v>59.465070269898298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CC-4B8A-9498-D68AB41E6B8A}"/>
            </c:ext>
          </c:extLst>
        </c:ser>
        <c:ser>
          <c:idx val="2"/>
          <c:order val="2"/>
          <c:tx>
            <c:v>Ray (CZ centering)</c:v>
          </c:tx>
          <c:spPr>
            <a:ln w="12700">
              <a:solidFill>
                <a:schemeClr val="accent6">
                  <a:lumMod val="75000"/>
                </a:schemeClr>
              </a:solidFill>
              <a:prstDash val="sysDot"/>
            </a:ln>
          </c:spPr>
          <c:marker>
            <c:symbol val="triangle"/>
            <c:size val="2"/>
            <c:spPr>
              <a:ln w="12700">
                <a:solidFill>
                  <a:schemeClr val="accent6">
                    <a:lumMod val="75000"/>
                    <a:alpha val="12000"/>
                  </a:schemeClr>
                </a:solidFill>
              </a:ln>
            </c:spPr>
          </c:marker>
          <c:trendline>
            <c:spPr>
              <a:ln>
                <a:solidFill>
                  <a:schemeClr val="accent6">
                    <a:lumMod val="50000"/>
                  </a:schemeClr>
                </a:solidFill>
                <a:prstDash val="sysDot"/>
              </a:ln>
            </c:spPr>
            <c:trendlineType val="linear"/>
            <c:forward val="500"/>
            <c:backward val="500"/>
            <c:dispRSqr val="0"/>
            <c:dispEq val="0"/>
          </c:trendline>
          <c:xVal>
            <c:numRef>
              <c:f>'θ ϵ (90,180)'!$V$11:$V$171</c:f>
              <c:numCache>
                <c:formatCode>General</c:formatCode>
                <c:ptCount val="161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39</c:v>
                </c:pt>
                <c:pt idx="12">
                  <c:v>38</c:v>
                </c:pt>
                <c:pt idx="13">
                  <c:v>37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29</c:v>
                </c:pt>
                <c:pt idx="22">
                  <c:v>28</c:v>
                </c:pt>
                <c:pt idx="23">
                  <c:v>27</c:v>
                </c:pt>
                <c:pt idx="24">
                  <c:v>26</c:v>
                </c:pt>
                <c:pt idx="25">
                  <c:v>25</c:v>
                </c:pt>
                <c:pt idx="26">
                  <c:v>24</c:v>
                </c:pt>
                <c:pt idx="27">
                  <c:v>23</c:v>
                </c:pt>
                <c:pt idx="28">
                  <c:v>22</c:v>
                </c:pt>
                <c:pt idx="29">
                  <c:v>21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-1</c:v>
                </c:pt>
                <c:pt idx="52">
                  <c:v>-2</c:v>
                </c:pt>
                <c:pt idx="53">
                  <c:v>-3</c:v>
                </c:pt>
                <c:pt idx="54">
                  <c:v>-4</c:v>
                </c:pt>
                <c:pt idx="55">
                  <c:v>-5</c:v>
                </c:pt>
                <c:pt idx="56">
                  <c:v>-6</c:v>
                </c:pt>
                <c:pt idx="57">
                  <c:v>-7</c:v>
                </c:pt>
                <c:pt idx="58">
                  <c:v>-8</c:v>
                </c:pt>
                <c:pt idx="59">
                  <c:v>-9</c:v>
                </c:pt>
                <c:pt idx="60">
                  <c:v>-10</c:v>
                </c:pt>
                <c:pt idx="61">
                  <c:v>-11</c:v>
                </c:pt>
                <c:pt idx="62">
                  <c:v>-12</c:v>
                </c:pt>
                <c:pt idx="63">
                  <c:v>-13</c:v>
                </c:pt>
                <c:pt idx="64">
                  <c:v>-14</c:v>
                </c:pt>
                <c:pt idx="65">
                  <c:v>-15</c:v>
                </c:pt>
                <c:pt idx="66">
                  <c:v>-16</c:v>
                </c:pt>
                <c:pt idx="67">
                  <c:v>-17</c:v>
                </c:pt>
                <c:pt idx="68">
                  <c:v>-18</c:v>
                </c:pt>
                <c:pt idx="69">
                  <c:v>-19</c:v>
                </c:pt>
                <c:pt idx="70">
                  <c:v>-20</c:v>
                </c:pt>
                <c:pt idx="71">
                  <c:v>-21</c:v>
                </c:pt>
                <c:pt idx="72">
                  <c:v>-22</c:v>
                </c:pt>
                <c:pt idx="73">
                  <c:v>-23</c:v>
                </c:pt>
                <c:pt idx="74">
                  <c:v>-24</c:v>
                </c:pt>
                <c:pt idx="75">
                  <c:v>-25</c:v>
                </c:pt>
                <c:pt idx="76">
                  <c:v>-26</c:v>
                </c:pt>
                <c:pt idx="77">
                  <c:v>-27</c:v>
                </c:pt>
                <c:pt idx="78">
                  <c:v>-28</c:v>
                </c:pt>
                <c:pt idx="79">
                  <c:v>-29</c:v>
                </c:pt>
                <c:pt idx="80">
                  <c:v>-30</c:v>
                </c:pt>
                <c:pt idx="81">
                  <c:v>-31</c:v>
                </c:pt>
                <c:pt idx="82">
                  <c:v>-32</c:v>
                </c:pt>
                <c:pt idx="83">
                  <c:v>-33</c:v>
                </c:pt>
                <c:pt idx="84">
                  <c:v>-34</c:v>
                </c:pt>
                <c:pt idx="85">
                  <c:v>-35</c:v>
                </c:pt>
                <c:pt idx="86">
                  <c:v>-36</c:v>
                </c:pt>
                <c:pt idx="87">
                  <c:v>-37</c:v>
                </c:pt>
                <c:pt idx="88">
                  <c:v>-38</c:v>
                </c:pt>
                <c:pt idx="89">
                  <c:v>-39</c:v>
                </c:pt>
                <c:pt idx="90">
                  <c:v>-40</c:v>
                </c:pt>
                <c:pt idx="91">
                  <c:v>-41</c:v>
                </c:pt>
                <c:pt idx="92">
                  <c:v>-42</c:v>
                </c:pt>
                <c:pt idx="93">
                  <c:v>-43</c:v>
                </c:pt>
                <c:pt idx="94">
                  <c:v>-44</c:v>
                </c:pt>
                <c:pt idx="95">
                  <c:v>-45</c:v>
                </c:pt>
                <c:pt idx="96">
                  <c:v>-46</c:v>
                </c:pt>
                <c:pt idx="97">
                  <c:v>-47</c:v>
                </c:pt>
                <c:pt idx="98">
                  <c:v>-48</c:v>
                </c:pt>
                <c:pt idx="99">
                  <c:v>-49</c:v>
                </c:pt>
                <c:pt idx="100">
                  <c:v>-50</c:v>
                </c:pt>
                <c:pt idx="101">
                  <c:v>-51</c:v>
                </c:pt>
                <c:pt idx="102">
                  <c:v>-52</c:v>
                </c:pt>
                <c:pt idx="103">
                  <c:v>-53</c:v>
                </c:pt>
                <c:pt idx="104">
                  <c:v>-54</c:v>
                </c:pt>
                <c:pt idx="105">
                  <c:v>-55</c:v>
                </c:pt>
                <c:pt idx="106">
                  <c:v>-56</c:v>
                </c:pt>
                <c:pt idx="107">
                  <c:v>-57</c:v>
                </c:pt>
                <c:pt idx="108">
                  <c:v>-58</c:v>
                </c:pt>
                <c:pt idx="109">
                  <c:v>-59</c:v>
                </c:pt>
                <c:pt idx="110">
                  <c:v>-60</c:v>
                </c:pt>
                <c:pt idx="111">
                  <c:v>-61</c:v>
                </c:pt>
                <c:pt idx="112">
                  <c:v>-62</c:v>
                </c:pt>
                <c:pt idx="113">
                  <c:v>-63</c:v>
                </c:pt>
                <c:pt idx="114">
                  <c:v>-64</c:v>
                </c:pt>
                <c:pt idx="115">
                  <c:v>-65</c:v>
                </c:pt>
                <c:pt idx="116">
                  <c:v>-66</c:v>
                </c:pt>
                <c:pt idx="117">
                  <c:v>-67</c:v>
                </c:pt>
                <c:pt idx="118">
                  <c:v>-68</c:v>
                </c:pt>
                <c:pt idx="119">
                  <c:v>-69</c:v>
                </c:pt>
                <c:pt idx="120">
                  <c:v>-70</c:v>
                </c:pt>
                <c:pt idx="121">
                  <c:v>-71</c:v>
                </c:pt>
                <c:pt idx="122">
                  <c:v>-72</c:v>
                </c:pt>
                <c:pt idx="123">
                  <c:v>-73</c:v>
                </c:pt>
                <c:pt idx="124">
                  <c:v>-74</c:v>
                </c:pt>
                <c:pt idx="125">
                  <c:v>-75</c:v>
                </c:pt>
                <c:pt idx="126">
                  <c:v>-76</c:v>
                </c:pt>
                <c:pt idx="127">
                  <c:v>-77</c:v>
                </c:pt>
                <c:pt idx="128">
                  <c:v>-78</c:v>
                </c:pt>
                <c:pt idx="129">
                  <c:v>-79</c:v>
                </c:pt>
                <c:pt idx="130">
                  <c:v>-80</c:v>
                </c:pt>
                <c:pt idx="131">
                  <c:v>-81</c:v>
                </c:pt>
                <c:pt idx="132">
                  <c:v>-82</c:v>
                </c:pt>
                <c:pt idx="133">
                  <c:v>-83</c:v>
                </c:pt>
                <c:pt idx="134">
                  <c:v>-84</c:v>
                </c:pt>
                <c:pt idx="135">
                  <c:v>-85</c:v>
                </c:pt>
                <c:pt idx="136">
                  <c:v>-86</c:v>
                </c:pt>
                <c:pt idx="137">
                  <c:v>-87</c:v>
                </c:pt>
                <c:pt idx="138">
                  <c:v>-88</c:v>
                </c:pt>
                <c:pt idx="139">
                  <c:v>-89</c:v>
                </c:pt>
                <c:pt idx="140">
                  <c:v>-90</c:v>
                </c:pt>
                <c:pt idx="141">
                  <c:v>-91</c:v>
                </c:pt>
                <c:pt idx="142">
                  <c:v>-92</c:v>
                </c:pt>
                <c:pt idx="143">
                  <c:v>-93</c:v>
                </c:pt>
                <c:pt idx="144">
                  <c:v>-94</c:v>
                </c:pt>
                <c:pt idx="145">
                  <c:v>-95</c:v>
                </c:pt>
                <c:pt idx="146">
                  <c:v>-96</c:v>
                </c:pt>
                <c:pt idx="147">
                  <c:v>-97</c:v>
                </c:pt>
                <c:pt idx="148">
                  <c:v>-98</c:v>
                </c:pt>
                <c:pt idx="149">
                  <c:v>-99</c:v>
                </c:pt>
                <c:pt idx="150">
                  <c:v>-100</c:v>
                </c:pt>
                <c:pt idx="151">
                  <c:v>-101</c:v>
                </c:pt>
                <c:pt idx="152">
                  <c:v>-102</c:v>
                </c:pt>
                <c:pt idx="153">
                  <c:v>-103</c:v>
                </c:pt>
                <c:pt idx="154">
                  <c:v>-104</c:v>
                </c:pt>
                <c:pt idx="155">
                  <c:v>-105</c:v>
                </c:pt>
                <c:pt idx="156">
                  <c:v>-106</c:v>
                </c:pt>
                <c:pt idx="157">
                  <c:v>-107</c:v>
                </c:pt>
                <c:pt idx="158">
                  <c:v>-108</c:v>
                </c:pt>
                <c:pt idx="159">
                  <c:v>-109</c:v>
                </c:pt>
                <c:pt idx="160">
                  <c:v>-110</c:v>
                </c:pt>
              </c:numCache>
            </c:numRef>
          </c:xVal>
          <c:yVal>
            <c:numRef>
              <c:f>'θ ϵ (90,180)'!$U$11:$U$171</c:f>
              <c:numCache>
                <c:formatCode>General</c:formatCode>
                <c:ptCount val="161"/>
                <c:pt idx="0">
                  <c:v>-45.816558700871184</c:v>
                </c:pt>
                <c:pt idx="1">
                  <c:v>-44.900227526853762</c:v>
                </c:pt>
                <c:pt idx="2">
                  <c:v>-43.983896352836339</c:v>
                </c:pt>
                <c:pt idx="3">
                  <c:v>-43.067565178818917</c:v>
                </c:pt>
                <c:pt idx="4">
                  <c:v>-42.151234004801488</c:v>
                </c:pt>
                <c:pt idx="5">
                  <c:v>-41.234902830784065</c:v>
                </c:pt>
                <c:pt idx="6">
                  <c:v>-40.318571656766643</c:v>
                </c:pt>
                <c:pt idx="7">
                  <c:v>-39.402240482749221</c:v>
                </c:pt>
                <c:pt idx="8">
                  <c:v>-38.485909308731799</c:v>
                </c:pt>
                <c:pt idx="9">
                  <c:v>-37.569578134714369</c:v>
                </c:pt>
                <c:pt idx="10">
                  <c:v>-36.653246960696947</c:v>
                </c:pt>
                <c:pt idx="11">
                  <c:v>-35.736915786679525</c:v>
                </c:pt>
                <c:pt idx="12">
                  <c:v>-34.820584612662103</c:v>
                </c:pt>
                <c:pt idx="13">
                  <c:v>-33.90425343864468</c:v>
                </c:pt>
                <c:pt idx="14">
                  <c:v>-32.987922264627251</c:v>
                </c:pt>
                <c:pt idx="15">
                  <c:v>-32.071591090609829</c:v>
                </c:pt>
                <c:pt idx="16">
                  <c:v>-31.155259916592406</c:v>
                </c:pt>
                <c:pt idx="17">
                  <c:v>-30.238928742574981</c:v>
                </c:pt>
                <c:pt idx="18">
                  <c:v>-29.322597568557558</c:v>
                </c:pt>
                <c:pt idx="19">
                  <c:v>-28.406266394540136</c:v>
                </c:pt>
                <c:pt idx="20">
                  <c:v>-27.48993522052271</c:v>
                </c:pt>
                <c:pt idx="21">
                  <c:v>-26.573604046505288</c:v>
                </c:pt>
                <c:pt idx="22">
                  <c:v>-25.657272872487862</c:v>
                </c:pt>
                <c:pt idx="23">
                  <c:v>-24.74094169847044</c:v>
                </c:pt>
                <c:pt idx="24">
                  <c:v>-23.824610524453018</c:v>
                </c:pt>
                <c:pt idx="25">
                  <c:v>-22.908279350435592</c:v>
                </c:pt>
                <c:pt idx="26">
                  <c:v>-21.99194817641817</c:v>
                </c:pt>
                <c:pt idx="27">
                  <c:v>-21.075617002400744</c:v>
                </c:pt>
                <c:pt idx="28">
                  <c:v>-20.159285828383322</c:v>
                </c:pt>
                <c:pt idx="29">
                  <c:v>-19.242954654365899</c:v>
                </c:pt>
                <c:pt idx="30">
                  <c:v>-18.326623480348474</c:v>
                </c:pt>
                <c:pt idx="31">
                  <c:v>-17.410292306331051</c:v>
                </c:pt>
                <c:pt idx="32">
                  <c:v>-16.493961132313625</c:v>
                </c:pt>
                <c:pt idx="33">
                  <c:v>-15.577629958296203</c:v>
                </c:pt>
                <c:pt idx="34">
                  <c:v>-14.661298784278779</c:v>
                </c:pt>
                <c:pt idx="35">
                  <c:v>-13.744967610261355</c:v>
                </c:pt>
                <c:pt idx="36">
                  <c:v>-12.828636436243931</c:v>
                </c:pt>
                <c:pt idx="37">
                  <c:v>-11.912305262226509</c:v>
                </c:pt>
                <c:pt idx="38">
                  <c:v>-10.995974088209085</c:v>
                </c:pt>
                <c:pt idx="39">
                  <c:v>-10.079642914191661</c:v>
                </c:pt>
                <c:pt idx="40">
                  <c:v>-9.1633117401742368</c:v>
                </c:pt>
                <c:pt idx="41">
                  <c:v>-8.2469805661568127</c:v>
                </c:pt>
                <c:pt idx="42">
                  <c:v>-7.3306493921393896</c:v>
                </c:pt>
                <c:pt idx="43">
                  <c:v>-6.4143182181219656</c:v>
                </c:pt>
                <c:pt idx="44">
                  <c:v>-5.4979870441045424</c:v>
                </c:pt>
                <c:pt idx="45">
                  <c:v>-4.5816558700871184</c:v>
                </c:pt>
                <c:pt idx="46">
                  <c:v>-3.6653246960696948</c:v>
                </c:pt>
                <c:pt idx="47">
                  <c:v>-2.7489935220522712</c:v>
                </c:pt>
                <c:pt idx="48">
                  <c:v>-1.8326623480348474</c:v>
                </c:pt>
                <c:pt idx="49">
                  <c:v>-0.9163311740174237</c:v>
                </c:pt>
                <c:pt idx="50">
                  <c:v>0</c:v>
                </c:pt>
                <c:pt idx="51">
                  <c:v>0.9163311740174237</c:v>
                </c:pt>
                <c:pt idx="52">
                  <c:v>1.8326623480348474</c:v>
                </c:pt>
                <c:pt idx="53">
                  <c:v>2.7489935220522712</c:v>
                </c:pt>
                <c:pt idx="54">
                  <c:v>3.6653246960696948</c:v>
                </c:pt>
                <c:pt idx="55">
                  <c:v>4.5816558700871184</c:v>
                </c:pt>
                <c:pt idx="56">
                  <c:v>5.4979870441045424</c:v>
                </c:pt>
                <c:pt idx="57">
                  <c:v>6.4143182181219656</c:v>
                </c:pt>
                <c:pt idx="58">
                  <c:v>7.3306493921393896</c:v>
                </c:pt>
                <c:pt idx="59">
                  <c:v>8.2469805661568127</c:v>
                </c:pt>
                <c:pt idx="60">
                  <c:v>9.1633117401742368</c:v>
                </c:pt>
                <c:pt idx="61">
                  <c:v>10.079642914191661</c:v>
                </c:pt>
                <c:pt idx="62">
                  <c:v>10.995974088209085</c:v>
                </c:pt>
                <c:pt idx="63">
                  <c:v>11.912305262226509</c:v>
                </c:pt>
                <c:pt idx="64">
                  <c:v>12.828636436243931</c:v>
                </c:pt>
                <c:pt idx="65">
                  <c:v>13.744967610261355</c:v>
                </c:pt>
                <c:pt idx="66">
                  <c:v>14.661298784278779</c:v>
                </c:pt>
                <c:pt idx="67">
                  <c:v>15.577629958296203</c:v>
                </c:pt>
                <c:pt idx="68">
                  <c:v>16.493961132313625</c:v>
                </c:pt>
                <c:pt idx="69">
                  <c:v>17.410292306331051</c:v>
                </c:pt>
                <c:pt idx="70">
                  <c:v>18.326623480348474</c:v>
                </c:pt>
                <c:pt idx="71">
                  <c:v>19.242954654365899</c:v>
                </c:pt>
                <c:pt idx="72">
                  <c:v>20.159285828383322</c:v>
                </c:pt>
                <c:pt idx="73">
                  <c:v>21.075617002400744</c:v>
                </c:pt>
                <c:pt idx="74">
                  <c:v>21.99194817641817</c:v>
                </c:pt>
                <c:pt idx="75">
                  <c:v>22.908279350435592</c:v>
                </c:pt>
                <c:pt idx="76">
                  <c:v>23.824610524453018</c:v>
                </c:pt>
                <c:pt idx="77">
                  <c:v>24.74094169847044</c:v>
                </c:pt>
                <c:pt idx="78">
                  <c:v>25.657272872487862</c:v>
                </c:pt>
                <c:pt idx="79">
                  <c:v>26.573604046505288</c:v>
                </c:pt>
                <c:pt idx="80">
                  <c:v>27.48993522052271</c:v>
                </c:pt>
                <c:pt idx="81">
                  <c:v>28.406266394540136</c:v>
                </c:pt>
                <c:pt idx="82">
                  <c:v>29.322597568557558</c:v>
                </c:pt>
                <c:pt idx="83">
                  <c:v>30.238928742574981</c:v>
                </c:pt>
                <c:pt idx="84">
                  <c:v>31.155259916592406</c:v>
                </c:pt>
                <c:pt idx="85">
                  <c:v>32.071591090609829</c:v>
                </c:pt>
                <c:pt idx="86">
                  <c:v>32.987922264627251</c:v>
                </c:pt>
                <c:pt idx="87">
                  <c:v>33.90425343864468</c:v>
                </c:pt>
                <c:pt idx="88">
                  <c:v>34.820584612662103</c:v>
                </c:pt>
                <c:pt idx="89">
                  <c:v>35.736915786679525</c:v>
                </c:pt>
                <c:pt idx="90">
                  <c:v>36.653246960696947</c:v>
                </c:pt>
                <c:pt idx="91">
                  <c:v>37.569578134714369</c:v>
                </c:pt>
                <c:pt idx="92">
                  <c:v>38.485909308731799</c:v>
                </c:pt>
                <c:pt idx="93">
                  <c:v>39.402240482749221</c:v>
                </c:pt>
                <c:pt idx="94">
                  <c:v>40.318571656766643</c:v>
                </c:pt>
                <c:pt idx="95">
                  <c:v>41.234902830784065</c:v>
                </c:pt>
                <c:pt idx="96">
                  <c:v>42.151234004801488</c:v>
                </c:pt>
                <c:pt idx="97">
                  <c:v>43.067565178818917</c:v>
                </c:pt>
                <c:pt idx="98">
                  <c:v>43.983896352836339</c:v>
                </c:pt>
                <c:pt idx="99">
                  <c:v>44.900227526853762</c:v>
                </c:pt>
                <c:pt idx="100">
                  <c:v>45.816558700871184</c:v>
                </c:pt>
                <c:pt idx="101">
                  <c:v>46.732889874888606</c:v>
                </c:pt>
                <c:pt idx="102">
                  <c:v>47.649221048906035</c:v>
                </c:pt>
                <c:pt idx="103">
                  <c:v>48.565552222923458</c:v>
                </c:pt>
                <c:pt idx="104">
                  <c:v>49.48188339694088</c:v>
                </c:pt>
                <c:pt idx="105">
                  <c:v>50.398214570958302</c:v>
                </c:pt>
                <c:pt idx="106">
                  <c:v>51.314545744975725</c:v>
                </c:pt>
                <c:pt idx="107">
                  <c:v>52.230876918993154</c:v>
                </c:pt>
                <c:pt idx="108">
                  <c:v>53.147208093010576</c:v>
                </c:pt>
                <c:pt idx="109">
                  <c:v>54.063539267027998</c:v>
                </c:pt>
                <c:pt idx="110">
                  <c:v>54.979870441045421</c:v>
                </c:pt>
                <c:pt idx="111">
                  <c:v>55.896201615062843</c:v>
                </c:pt>
                <c:pt idx="112">
                  <c:v>56.812532789080272</c:v>
                </c:pt>
                <c:pt idx="113">
                  <c:v>57.728863963097695</c:v>
                </c:pt>
                <c:pt idx="114">
                  <c:v>58.645195137115117</c:v>
                </c:pt>
                <c:pt idx="115">
                  <c:v>59.561526311132539</c:v>
                </c:pt>
                <c:pt idx="116">
                  <c:v>60.477857485149961</c:v>
                </c:pt>
                <c:pt idx="117">
                  <c:v>61.394188659167391</c:v>
                </c:pt>
                <c:pt idx="118">
                  <c:v>62.310519833184813</c:v>
                </c:pt>
                <c:pt idx="119">
                  <c:v>63.226851007202235</c:v>
                </c:pt>
                <c:pt idx="120">
                  <c:v>64.143182181219657</c:v>
                </c:pt>
                <c:pt idx="121">
                  <c:v>65.059513355237087</c:v>
                </c:pt>
                <c:pt idx="122">
                  <c:v>65.975844529254502</c:v>
                </c:pt>
                <c:pt idx="123">
                  <c:v>66.892175703271931</c:v>
                </c:pt>
                <c:pt idx="124">
                  <c:v>67.808506877289361</c:v>
                </c:pt>
                <c:pt idx="125">
                  <c:v>68.724838051306776</c:v>
                </c:pt>
                <c:pt idx="126">
                  <c:v>69.641169225324205</c:v>
                </c:pt>
                <c:pt idx="127">
                  <c:v>70.55750039934162</c:v>
                </c:pt>
                <c:pt idx="128">
                  <c:v>71.47383157335905</c:v>
                </c:pt>
                <c:pt idx="129">
                  <c:v>72.390162747376479</c:v>
                </c:pt>
                <c:pt idx="130">
                  <c:v>73.306493921393894</c:v>
                </c:pt>
                <c:pt idx="131">
                  <c:v>74.222825095411324</c:v>
                </c:pt>
                <c:pt idx="132">
                  <c:v>75.139156269428739</c:v>
                </c:pt>
                <c:pt idx="133">
                  <c:v>76.055487443446168</c:v>
                </c:pt>
                <c:pt idx="134">
                  <c:v>76.971818617463597</c:v>
                </c:pt>
                <c:pt idx="135">
                  <c:v>77.888149791481013</c:v>
                </c:pt>
                <c:pt idx="136">
                  <c:v>78.804480965498442</c:v>
                </c:pt>
                <c:pt idx="137">
                  <c:v>79.720812139515857</c:v>
                </c:pt>
                <c:pt idx="138">
                  <c:v>80.637143313533286</c:v>
                </c:pt>
                <c:pt idx="139">
                  <c:v>81.553474487550716</c:v>
                </c:pt>
                <c:pt idx="140">
                  <c:v>82.469805661568131</c:v>
                </c:pt>
                <c:pt idx="141">
                  <c:v>83.38613683558556</c:v>
                </c:pt>
                <c:pt idx="142">
                  <c:v>84.302468009602975</c:v>
                </c:pt>
                <c:pt idx="143">
                  <c:v>85.218799183620405</c:v>
                </c:pt>
                <c:pt idx="144">
                  <c:v>86.135130357637834</c:v>
                </c:pt>
                <c:pt idx="145">
                  <c:v>87.051461531655249</c:v>
                </c:pt>
                <c:pt idx="146">
                  <c:v>87.967792705672679</c:v>
                </c:pt>
                <c:pt idx="147">
                  <c:v>88.884123879690094</c:v>
                </c:pt>
                <c:pt idx="148">
                  <c:v>89.800455053707523</c:v>
                </c:pt>
                <c:pt idx="149">
                  <c:v>90.716786227724953</c:v>
                </c:pt>
                <c:pt idx="150">
                  <c:v>91.633117401742368</c:v>
                </c:pt>
                <c:pt idx="151">
                  <c:v>92.549448575759797</c:v>
                </c:pt>
                <c:pt idx="152">
                  <c:v>93.465779749777212</c:v>
                </c:pt>
                <c:pt idx="153">
                  <c:v>94.382110923794642</c:v>
                </c:pt>
                <c:pt idx="154">
                  <c:v>95.298442097812071</c:v>
                </c:pt>
                <c:pt idx="155">
                  <c:v>96.214773271829486</c:v>
                </c:pt>
                <c:pt idx="156">
                  <c:v>97.131104445846915</c:v>
                </c:pt>
                <c:pt idx="157">
                  <c:v>98.047435619864331</c:v>
                </c:pt>
                <c:pt idx="158">
                  <c:v>98.96376679388176</c:v>
                </c:pt>
                <c:pt idx="159">
                  <c:v>99.880097967899189</c:v>
                </c:pt>
                <c:pt idx="160">
                  <c:v>100.7964291419166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8CC-4B8A-9498-D68AB41E6B8A}"/>
            </c:ext>
          </c:extLst>
        </c:ser>
        <c:ser>
          <c:idx val="3"/>
          <c:order val="3"/>
          <c:tx>
            <c:v>Ray (CZopt flow lines projection intersect)</c:v>
          </c:tx>
          <c:spPr>
            <a:ln w="12700">
              <a:solidFill>
                <a:schemeClr val="tx1">
                  <a:lumMod val="65000"/>
                  <a:lumOff val="35000"/>
                </a:schemeClr>
              </a:solidFill>
              <a:prstDash val="sysDot"/>
            </a:ln>
          </c:spPr>
          <c:marker>
            <c:symbol val="dot"/>
            <c:size val="2"/>
            <c:spPr>
              <a:ln w="12700"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'θ ϵ (90,180)'!$BT$26:$BT$426</c:f>
              <c:numCache>
                <c:formatCode>General</c:formatCode>
                <c:ptCount val="401"/>
                <c:pt idx="0">
                  <c:v>0</c:v>
                </c:pt>
                <c:pt idx="1">
                  <c:v>-199</c:v>
                </c:pt>
                <c:pt idx="2">
                  <c:v>-198</c:v>
                </c:pt>
                <c:pt idx="3">
                  <c:v>-197</c:v>
                </c:pt>
                <c:pt idx="4">
                  <c:v>-196</c:v>
                </c:pt>
                <c:pt idx="5">
                  <c:v>-195</c:v>
                </c:pt>
                <c:pt idx="6">
                  <c:v>-194</c:v>
                </c:pt>
                <c:pt idx="7">
                  <c:v>-193</c:v>
                </c:pt>
                <c:pt idx="8">
                  <c:v>-192</c:v>
                </c:pt>
                <c:pt idx="9">
                  <c:v>-191</c:v>
                </c:pt>
                <c:pt idx="10">
                  <c:v>-190</c:v>
                </c:pt>
                <c:pt idx="11">
                  <c:v>-189</c:v>
                </c:pt>
                <c:pt idx="12">
                  <c:v>-188</c:v>
                </c:pt>
                <c:pt idx="13">
                  <c:v>-187</c:v>
                </c:pt>
                <c:pt idx="14">
                  <c:v>-186</c:v>
                </c:pt>
                <c:pt idx="15">
                  <c:v>-185</c:v>
                </c:pt>
                <c:pt idx="16">
                  <c:v>-184</c:v>
                </c:pt>
                <c:pt idx="17">
                  <c:v>-183</c:v>
                </c:pt>
                <c:pt idx="18">
                  <c:v>-182</c:v>
                </c:pt>
                <c:pt idx="19">
                  <c:v>-181</c:v>
                </c:pt>
                <c:pt idx="20">
                  <c:v>-180</c:v>
                </c:pt>
                <c:pt idx="21">
                  <c:v>-179</c:v>
                </c:pt>
                <c:pt idx="22">
                  <c:v>-178</c:v>
                </c:pt>
                <c:pt idx="23">
                  <c:v>-177</c:v>
                </c:pt>
                <c:pt idx="24">
                  <c:v>-176</c:v>
                </c:pt>
                <c:pt idx="25">
                  <c:v>-175</c:v>
                </c:pt>
                <c:pt idx="26">
                  <c:v>-174</c:v>
                </c:pt>
                <c:pt idx="27">
                  <c:v>-173</c:v>
                </c:pt>
                <c:pt idx="28">
                  <c:v>-172</c:v>
                </c:pt>
                <c:pt idx="29">
                  <c:v>-171</c:v>
                </c:pt>
                <c:pt idx="30">
                  <c:v>-170</c:v>
                </c:pt>
                <c:pt idx="31">
                  <c:v>-169</c:v>
                </c:pt>
                <c:pt idx="32">
                  <c:v>-168</c:v>
                </c:pt>
                <c:pt idx="33">
                  <c:v>-167</c:v>
                </c:pt>
                <c:pt idx="34">
                  <c:v>-166</c:v>
                </c:pt>
                <c:pt idx="35">
                  <c:v>-165</c:v>
                </c:pt>
                <c:pt idx="36">
                  <c:v>-164</c:v>
                </c:pt>
                <c:pt idx="37">
                  <c:v>-163</c:v>
                </c:pt>
                <c:pt idx="38">
                  <c:v>-162</c:v>
                </c:pt>
                <c:pt idx="39">
                  <c:v>-161</c:v>
                </c:pt>
                <c:pt idx="40">
                  <c:v>-160</c:v>
                </c:pt>
                <c:pt idx="41">
                  <c:v>-159</c:v>
                </c:pt>
                <c:pt idx="42">
                  <c:v>-158</c:v>
                </c:pt>
                <c:pt idx="43">
                  <c:v>-157</c:v>
                </c:pt>
                <c:pt idx="44">
                  <c:v>-156</c:v>
                </c:pt>
                <c:pt idx="45">
                  <c:v>-155</c:v>
                </c:pt>
                <c:pt idx="46">
                  <c:v>-154</c:v>
                </c:pt>
                <c:pt idx="47">
                  <c:v>-153</c:v>
                </c:pt>
                <c:pt idx="48">
                  <c:v>-152</c:v>
                </c:pt>
                <c:pt idx="49">
                  <c:v>-151</c:v>
                </c:pt>
                <c:pt idx="50">
                  <c:v>-150</c:v>
                </c:pt>
                <c:pt idx="51">
                  <c:v>-149</c:v>
                </c:pt>
                <c:pt idx="52">
                  <c:v>-148</c:v>
                </c:pt>
                <c:pt idx="53">
                  <c:v>-147</c:v>
                </c:pt>
                <c:pt idx="54">
                  <c:v>-146</c:v>
                </c:pt>
                <c:pt idx="55">
                  <c:v>-145</c:v>
                </c:pt>
                <c:pt idx="56">
                  <c:v>-144</c:v>
                </c:pt>
                <c:pt idx="57">
                  <c:v>-143</c:v>
                </c:pt>
                <c:pt idx="58">
                  <c:v>-142</c:v>
                </c:pt>
                <c:pt idx="59">
                  <c:v>-141</c:v>
                </c:pt>
                <c:pt idx="60">
                  <c:v>-140</c:v>
                </c:pt>
                <c:pt idx="61">
                  <c:v>-139</c:v>
                </c:pt>
                <c:pt idx="62">
                  <c:v>-138</c:v>
                </c:pt>
                <c:pt idx="63">
                  <c:v>-137</c:v>
                </c:pt>
                <c:pt idx="64">
                  <c:v>-136</c:v>
                </c:pt>
                <c:pt idx="65">
                  <c:v>-135</c:v>
                </c:pt>
                <c:pt idx="66">
                  <c:v>-134</c:v>
                </c:pt>
                <c:pt idx="67">
                  <c:v>-133</c:v>
                </c:pt>
                <c:pt idx="68">
                  <c:v>-132</c:v>
                </c:pt>
                <c:pt idx="69">
                  <c:v>-131</c:v>
                </c:pt>
                <c:pt idx="70">
                  <c:v>-130</c:v>
                </c:pt>
                <c:pt idx="71">
                  <c:v>-129</c:v>
                </c:pt>
                <c:pt idx="72">
                  <c:v>-128</c:v>
                </c:pt>
                <c:pt idx="73">
                  <c:v>-127</c:v>
                </c:pt>
                <c:pt idx="74">
                  <c:v>-126</c:v>
                </c:pt>
                <c:pt idx="75">
                  <c:v>-125</c:v>
                </c:pt>
                <c:pt idx="76">
                  <c:v>-124</c:v>
                </c:pt>
                <c:pt idx="77">
                  <c:v>-123</c:v>
                </c:pt>
                <c:pt idx="78">
                  <c:v>-122</c:v>
                </c:pt>
                <c:pt idx="79">
                  <c:v>-121</c:v>
                </c:pt>
                <c:pt idx="80">
                  <c:v>-120</c:v>
                </c:pt>
                <c:pt idx="81">
                  <c:v>-119</c:v>
                </c:pt>
                <c:pt idx="82">
                  <c:v>-118</c:v>
                </c:pt>
                <c:pt idx="83">
                  <c:v>-117</c:v>
                </c:pt>
                <c:pt idx="84">
                  <c:v>-116</c:v>
                </c:pt>
                <c:pt idx="85">
                  <c:v>-115</c:v>
                </c:pt>
                <c:pt idx="86">
                  <c:v>-114</c:v>
                </c:pt>
                <c:pt idx="87">
                  <c:v>-113</c:v>
                </c:pt>
                <c:pt idx="88">
                  <c:v>-112</c:v>
                </c:pt>
                <c:pt idx="89">
                  <c:v>-111</c:v>
                </c:pt>
                <c:pt idx="90">
                  <c:v>-110</c:v>
                </c:pt>
                <c:pt idx="91">
                  <c:v>-109</c:v>
                </c:pt>
                <c:pt idx="92">
                  <c:v>-108</c:v>
                </c:pt>
                <c:pt idx="93">
                  <c:v>-107</c:v>
                </c:pt>
                <c:pt idx="94">
                  <c:v>-106</c:v>
                </c:pt>
                <c:pt idx="95">
                  <c:v>-105</c:v>
                </c:pt>
                <c:pt idx="96">
                  <c:v>-104</c:v>
                </c:pt>
                <c:pt idx="97">
                  <c:v>-103</c:v>
                </c:pt>
                <c:pt idx="98">
                  <c:v>-102</c:v>
                </c:pt>
                <c:pt idx="99">
                  <c:v>-101</c:v>
                </c:pt>
                <c:pt idx="100">
                  <c:v>-100</c:v>
                </c:pt>
                <c:pt idx="101">
                  <c:v>-99</c:v>
                </c:pt>
                <c:pt idx="102">
                  <c:v>-98</c:v>
                </c:pt>
                <c:pt idx="103">
                  <c:v>-97</c:v>
                </c:pt>
                <c:pt idx="104">
                  <c:v>-96</c:v>
                </c:pt>
                <c:pt idx="105">
                  <c:v>-95</c:v>
                </c:pt>
                <c:pt idx="106">
                  <c:v>-94</c:v>
                </c:pt>
                <c:pt idx="107">
                  <c:v>-93</c:v>
                </c:pt>
                <c:pt idx="108">
                  <c:v>-92</c:v>
                </c:pt>
                <c:pt idx="109">
                  <c:v>-91</c:v>
                </c:pt>
                <c:pt idx="110">
                  <c:v>-90</c:v>
                </c:pt>
                <c:pt idx="111">
                  <c:v>-89</c:v>
                </c:pt>
                <c:pt idx="112">
                  <c:v>-88</c:v>
                </c:pt>
                <c:pt idx="113">
                  <c:v>-87</c:v>
                </c:pt>
                <c:pt idx="114">
                  <c:v>-86</c:v>
                </c:pt>
                <c:pt idx="115">
                  <c:v>-85</c:v>
                </c:pt>
                <c:pt idx="116">
                  <c:v>-84</c:v>
                </c:pt>
                <c:pt idx="117">
                  <c:v>-83</c:v>
                </c:pt>
                <c:pt idx="118">
                  <c:v>-82</c:v>
                </c:pt>
                <c:pt idx="119">
                  <c:v>-81</c:v>
                </c:pt>
                <c:pt idx="120">
                  <c:v>-80</c:v>
                </c:pt>
                <c:pt idx="121">
                  <c:v>-79</c:v>
                </c:pt>
                <c:pt idx="122">
                  <c:v>-78</c:v>
                </c:pt>
                <c:pt idx="123">
                  <c:v>-77</c:v>
                </c:pt>
                <c:pt idx="124">
                  <c:v>-76</c:v>
                </c:pt>
                <c:pt idx="125">
                  <c:v>-75</c:v>
                </c:pt>
                <c:pt idx="126">
                  <c:v>-74</c:v>
                </c:pt>
                <c:pt idx="127">
                  <c:v>-73</c:v>
                </c:pt>
                <c:pt idx="128">
                  <c:v>-72</c:v>
                </c:pt>
                <c:pt idx="129">
                  <c:v>-71</c:v>
                </c:pt>
                <c:pt idx="130">
                  <c:v>-70</c:v>
                </c:pt>
                <c:pt idx="131">
                  <c:v>-69</c:v>
                </c:pt>
                <c:pt idx="132">
                  <c:v>-68</c:v>
                </c:pt>
                <c:pt idx="133">
                  <c:v>-67</c:v>
                </c:pt>
                <c:pt idx="134">
                  <c:v>-66</c:v>
                </c:pt>
                <c:pt idx="135">
                  <c:v>-65</c:v>
                </c:pt>
                <c:pt idx="136">
                  <c:v>-64</c:v>
                </c:pt>
                <c:pt idx="137">
                  <c:v>-63</c:v>
                </c:pt>
                <c:pt idx="138">
                  <c:v>-62</c:v>
                </c:pt>
                <c:pt idx="139">
                  <c:v>-61</c:v>
                </c:pt>
                <c:pt idx="140">
                  <c:v>-60</c:v>
                </c:pt>
                <c:pt idx="141">
                  <c:v>-59</c:v>
                </c:pt>
                <c:pt idx="142">
                  <c:v>-58</c:v>
                </c:pt>
                <c:pt idx="143">
                  <c:v>-57</c:v>
                </c:pt>
                <c:pt idx="144">
                  <c:v>-56</c:v>
                </c:pt>
                <c:pt idx="145">
                  <c:v>-55</c:v>
                </c:pt>
                <c:pt idx="146">
                  <c:v>-54</c:v>
                </c:pt>
                <c:pt idx="147">
                  <c:v>-53</c:v>
                </c:pt>
                <c:pt idx="148">
                  <c:v>-52</c:v>
                </c:pt>
                <c:pt idx="149">
                  <c:v>-51</c:v>
                </c:pt>
                <c:pt idx="150">
                  <c:v>-50</c:v>
                </c:pt>
                <c:pt idx="151">
                  <c:v>-49</c:v>
                </c:pt>
                <c:pt idx="152">
                  <c:v>-48</c:v>
                </c:pt>
                <c:pt idx="153">
                  <c:v>-47</c:v>
                </c:pt>
                <c:pt idx="154">
                  <c:v>-46</c:v>
                </c:pt>
                <c:pt idx="155">
                  <c:v>-45</c:v>
                </c:pt>
                <c:pt idx="156">
                  <c:v>-44</c:v>
                </c:pt>
                <c:pt idx="157">
                  <c:v>-43</c:v>
                </c:pt>
                <c:pt idx="158">
                  <c:v>-42</c:v>
                </c:pt>
                <c:pt idx="159">
                  <c:v>-41</c:v>
                </c:pt>
                <c:pt idx="160">
                  <c:v>-40</c:v>
                </c:pt>
                <c:pt idx="161">
                  <c:v>-39</c:v>
                </c:pt>
                <c:pt idx="162">
                  <c:v>-38</c:v>
                </c:pt>
                <c:pt idx="163">
                  <c:v>-37</c:v>
                </c:pt>
                <c:pt idx="164">
                  <c:v>-36</c:v>
                </c:pt>
                <c:pt idx="165">
                  <c:v>-35</c:v>
                </c:pt>
                <c:pt idx="166">
                  <c:v>-34</c:v>
                </c:pt>
                <c:pt idx="167">
                  <c:v>-33</c:v>
                </c:pt>
                <c:pt idx="168">
                  <c:v>-32</c:v>
                </c:pt>
                <c:pt idx="169">
                  <c:v>-31</c:v>
                </c:pt>
                <c:pt idx="170">
                  <c:v>-30</c:v>
                </c:pt>
                <c:pt idx="171">
                  <c:v>-29</c:v>
                </c:pt>
                <c:pt idx="172">
                  <c:v>-28</c:v>
                </c:pt>
                <c:pt idx="173">
                  <c:v>-27</c:v>
                </c:pt>
                <c:pt idx="174">
                  <c:v>-26</c:v>
                </c:pt>
                <c:pt idx="175">
                  <c:v>-25</c:v>
                </c:pt>
                <c:pt idx="176">
                  <c:v>-24</c:v>
                </c:pt>
                <c:pt idx="177">
                  <c:v>-23</c:v>
                </c:pt>
                <c:pt idx="178">
                  <c:v>-22</c:v>
                </c:pt>
                <c:pt idx="179">
                  <c:v>-21</c:v>
                </c:pt>
                <c:pt idx="180">
                  <c:v>-20</c:v>
                </c:pt>
                <c:pt idx="181">
                  <c:v>-19</c:v>
                </c:pt>
                <c:pt idx="182">
                  <c:v>-18</c:v>
                </c:pt>
                <c:pt idx="183">
                  <c:v>-17</c:v>
                </c:pt>
                <c:pt idx="184">
                  <c:v>-16</c:v>
                </c:pt>
                <c:pt idx="185">
                  <c:v>-15</c:v>
                </c:pt>
                <c:pt idx="186">
                  <c:v>-14</c:v>
                </c:pt>
                <c:pt idx="187">
                  <c:v>-13</c:v>
                </c:pt>
                <c:pt idx="188">
                  <c:v>-12</c:v>
                </c:pt>
                <c:pt idx="189">
                  <c:v>-11</c:v>
                </c:pt>
                <c:pt idx="190">
                  <c:v>-10</c:v>
                </c:pt>
                <c:pt idx="191">
                  <c:v>-9</c:v>
                </c:pt>
                <c:pt idx="192">
                  <c:v>-8</c:v>
                </c:pt>
                <c:pt idx="193">
                  <c:v>-7</c:v>
                </c:pt>
                <c:pt idx="194">
                  <c:v>-6</c:v>
                </c:pt>
                <c:pt idx="195">
                  <c:v>-5</c:v>
                </c:pt>
                <c:pt idx="196">
                  <c:v>-4</c:v>
                </c:pt>
                <c:pt idx="197">
                  <c:v>-3</c:v>
                </c:pt>
                <c:pt idx="198">
                  <c:v>-2</c:v>
                </c:pt>
                <c:pt idx="199">
                  <c:v>-1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3</c:v>
                </c:pt>
                <c:pt idx="204">
                  <c:v>4</c:v>
                </c:pt>
                <c:pt idx="205">
                  <c:v>5</c:v>
                </c:pt>
                <c:pt idx="206">
                  <c:v>6</c:v>
                </c:pt>
                <c:pt idx="207">
                  <c:v>7</c:v>
                </c:pt>
                <c:pt idx="208">
                  <c:v>8</c:v>
                </c:pt>
                <c:pt idx="209">
                  <c:v>9</c:v>
                </c:pt>
                <c:pt idx="210">
                  <c:v>10</c:v>
                </c:pt>
                <c:pt idx="211">
                  <c:v>11</c:v>
                </c:pt>
                <c:pt idx="212">
                  <c:v>12</c:v>
                </c:pt>
                <c:pt idx="213">
                  <c:v>13</c:v>
                </c:pt>
                <c:pt idx="214">
                  <c:v>14</c:v>
                </c:pt>
                <c:pt idx="215">
                  <c:v>15</c:v>
                </c:pt>
                <c:pt idx="216">
                  <c:v>16</c:v>
                </c:pt>
                <c:pt idx="217">
                  <c:v>17</c:v>
                </c:pt>
                <c:pt idx="218">
                  <c:v>18</c:v>
                </c:pt>
                <c:pt idx="219">
                  <c:v>19</c:v>
                </c:pt>
                <c:pt idx="220">
                  <c:v>20</c:v>
                </c:pt>
                <c:pt idx="221">
                  <c:v>21</c:v>
                </c:pt>
                <c:pt idx="222">
                  <c:v>22</c:v>
                </c:pt>
                <c:pt idx="223">
                  <c:v>23</c:v>
                </c:pt>
                <c:pt idx="224">
                  <c:v>24</c:v>
                </c:pt>
                <c:pt idx="225">
                  <c:v>25</c:v>
                </c:pt>
                <c:pt idx="226">
                  <c:v>26</c:v>
                </c:pt>
                <c:pt idx="227">
                  <c:v>27</c:v>
                </c:pt>
                <c:pt idx="228">
                  <c:v>28</c:v>
                </c:pt>
                <c:pt idx="229">
                  <c:v>29</c:v>
                </c:pt>
                <c:pt idx="230">
                  <c:v>30</c:v>
                </c:pt>
                <c:pt idx="231">
                  <c:v>31</c:v>
                </c:pt>
                <c:pt idx="232">
                  <c:v>32</c:v>
                </c:pt>
                <c:pt idx="233">
                  <c:v>33</c:v>
                </c:pt>
                <c:pt idx="234">
                  <c:v>34</c:v>
                </c:pt>
                <c:pt idx="235">
                  <c:v>35</c:v>
                </c:pt>
                <c:pt idx="236">
                  <c:v>36</c:v>
                </c:pt>
                <c:pt idx="237">
                  <c:v>37</c:v>
                </c:pt>
                <c:pt idx="238">
                  <c:v>38</c:v>
                </c:pt>
                <c:pt idx="239">
                  <c:v>39</c:v>
                </c:pt>
                <c:pt idx="240">
                  <c:v>40</c:v>
                </c:pt>
                <c:pt idx="241">
                  <c:v>41</c:v>
                </c:pt>
                <c:pt idx="242">
                  <c:v>42</c:v>
                </c:pt>
                <c:pt idx="243">
                  <c:v>43</c:v>
                </c:pt>
                <c:pt idx="244">
                  <c:v>44</c:v>
                </c:pt>
                <c:pt idx="245">
                  <c:v>45</c:v>
                </c:pt>
                <c:pt idx="246">
                  <c:v>46</c:v>
                </c:pt>
                <c:pt idx="247">
                  <c:v>47</c:v>
                </c:pt>
                <c:pt idx="248">
                  <c:v>48</c:v>
                </c:pt>
                <c:pt idx="249">
                  <c:v>49</c:v>
                </c:pt>
                <c:pt idx="250">
                  <c:v>50</c:v>
                </c:pt>
                <c:pt idx="251">
                  <c:v>51</c:v>
                </c:pt>
                <c:pt idx="252">
                  <c:v>52</c:v>
                </c:pt>
                <c:pt idx="253">
                  <c:v>53</c:v>
                </c:pt>
                <c:pt idx="254">
                  <c:v>54</c:v>
                </c:pt>
                <c:pt idx="255">
                  <c:v>55</c:v>
                </c:pt>
                <c:pt idx="256">
                  <c:v>56</c:v>
                </c:pt>
                <c:pt idx="257">
                  <c:v>57</c:v>
                </c:pt>
                <c:pt idx="258">
                  <c:v>58</c:v>
                </c:pt>
                <c:pt idx="259">
                  <c:v>59</c:v>
                </c:pt>
                <c:pt idx="260">
                  <c:v>60</c:v>
                </c:pt>
                <c:pt idx="261">
                  <c:v>61</c:v>
                </c:pt>
                <c:pt idx="262">
                  <c:v>62</c:v>
                </c:pt>
                <c:pt idx="263">
                  <c:v>63</c:v>
                </c:pt>
                <c:pt idx="264">
                  <c:v>64</c:v>
                </c:pt>
                <c:pt idx="265">
                  <c:v>65</c:v>
                </c:pt>
                <c:pt idx="266">
                  <c:v>66</c:v>
                </c:pt>
                <c:pt idx="267">
                  <c:v>67</c:v>
                </c:pt>
                <c:pt idx="268">
                  <c:v>68</c:v>
                </c:pt>
                <c:pt idx="269">
                  <c:v>69</c:v>
                </c:pt>
                <c:pt idx="270">
                  <c:v>70</c:v>
                </c:pt>
                <c:pt idx="271">
                  <c:v>71</c:v>
                </c:pt>
                <c:pt idx="272">
                  <c:v>72</c:v>
                </c:pt>
                <c:pt idx="273">
                  <c:v>73</c:v>
                </c:pt>
                <c:pt idx="274">
                  <c:v>74</c:v>
                </c:pt>
                <c:pt idx="275">
                  <c:v>75</c:v>
                </c:pt>
                <c:pt idx="276">
                  <c:v>76</c:v>
                </c:pt>
                <c:pt idx="277">
                  <c:v>77</c:v>
                </c:pt>
                <c:pt idx="278">
                  <c:v>78</c:v>
                </c:pt>
                <c:pt idx="279">
                  <c:v>79</c:v>
                </c:pt>
                <c:pt idx="280">
                  <c:v>80</c:v>
                </c:pt>
                <c:pt idx="281">
                  <c:v>81</c:v>
                </c:pt>
                <c:pt idx="282">
                  <c:v>82</c:v>
                </c:pt>
                <c:pt idx="283">
                  <c:v>83</c:v>
                </c:pt>
                <c:pt idx="284">
                  <c:v>84</c:v>
                </c:pt>
                <c:pt idx="285">
                  <c:v>85</c:v>
                </c:pt>
                <c:pt idx="286">
                  <c:v>86</c:v>
                </c:pt>
                <c:pt idx="287">
                  <c:v>87</c:v>
                </c:pt>
                <c:pt idx="288">
                  <c:v>88</c:v>
                </c:pt>
                <c:pt idx="289">
                  <c:v>89</c:v>
                </c:pt>
                <c:pt idx="290">
                  <c:v>90</c:v>
                </c:pt>
                <c:pt idx="291">
                  <c:v>91</c:v>
                </c:pt>
                <c:pt idx="292">
                  <c:v>92</c:v>
                </c:pt>
                <c:pt idx="293">
                  <c:v>93</c:v>
                </c:pt>
                <c:pt idx="294">
                  <c:v>94</c:v>
                </c:pt>
                <c:pt idx="295">
                  <c:v>95</c:v>
                </c:pt>
                <c:pt idx="296">
                  <c:v>96</c:v>
                </c:pt>
                <c:pt idx="297">
                  <c:v>97</c:v>
                </c:pt>
                <c:pt idx="298">
                  <c:v>98</c:v>
                </c:pt>
                <c:pt idx="299">
                  <c:v>99</c:v>
                </c:pt>
                <c:pt idx="300">
                  <c:v>100</c:v>
                </c:pt>
                <c:pt idx="301">
                  <c:v>101</c:v>
                </c:pt>
                <c:pt idx="302">
                  <c:v>102</c:v>
                </c:pt>
                <c:pt idx="303">
                  <c:v>103</c:v>
                </c:pt>
                <c:pt idx="304">
                  <c:v>104</c:v>
                </c:pt>
                <c:pt idx="305">
                  <c:v>105</c:v>
                </c:pt>
                <c:pt idx="306">
                  <c:v>106</c:v>
                </c:pt>
                <c:pt idx="307">
                  <c:v>107</c:v>
                </c:pt>
                <c:pt idx="308">
                  <c:v>108</c:v>
                </c:pt>
                <c:pt idx="309">
                  <c:v>109</c:v>
                </c:pt>
                <c:pt idx="310">
                  <c:v>110</c:v>
                </c:pt>
                <c:pt idx="311">
                  <c:v>111</c:v>
                </c:pt>
                <c:pt idx="312">
                  <c:v>112</c:v>
                </c:pt>
                <c:pt idx="313">
                  <c:v>113</c:v>
                </c:pt>
                <c:pt idx="314">
                  <c:v>114</c:v>
                </c:pt>
                <c:pt idx="315">
                  <c:v>115</c:v>
                </c:pt>
                <c:pt idx="316">
                  <c:v>116</c:v>
                </c:pt>
                <c:pt idx="317">
                  <c:v>117</c:v>
                </c:pt>
                <c:pt idx="318">
                  <c:v>118</c:v>
                </c:pt>
                <c:pt idx="319">
                  <c:v>119</c:v>
                </c:pt>
                <c:pt idx="320">
                  <c:v>120</c:v>
                </c:pt>
                <c:pt idx="321">
                  <c:v>121</c:v>
                </c:pt>
                <c:pt idx="322">
                  <c:v>122</c:v>
                </c:pt>
                <c:pt idx="323">
                  <c:v>123</c:v>
                </c:pt>
                <c:pt idx="324">
                  <c:v>124</c:v>
                </c:pt>
                <c:pt idx="325">
                  <c:v>125</c:v>
                </c:pt>
                <c:pt idx="326">
                  <c:v>126</c:v>
                </c:pt>
                <c:pt idx="327">
                  <c:v>127</c:v>
                </c:pt>
                <c:pt idx="328">
                  <c:v>128</c:v>
                </c:pt>
                <c:pt idx="329">
                  <c:v>129</c:v>
                </c:pt>
                <c:pt idx="330">
                  <c:v>130</c:v>
                </c:pt>
                <c:pt idx="331">
                  <c:v>131</c:v>
                </c:pt>
                <c:pt idx="332">
                  <c:v>132</c:v>
                </c:pt>
                <c:pt idx="333">
                  <c:v>133</c:v>
                </c:pt>
                <c:pt idx="334">
                  <c:v>134</c:v>
                </c:pt>
                <c:pt idx="335">
                  <c:v>135</c:v>
                </c:pt>
                <c:pt idx="336">
                  <c:v>136</c:v>
                </c:pt>
                <c:pt idx="337">
                  <c:v>137</c:v>
                </c:pt>
                <c:pt idx="338">
                  <c:v>138</c:v>
                </c:pt>
                <c:pt idx="339">
                  <c:v>139</c:v>
                </c:pt>
                <c:pt idx="340">
                  <c:v>140</c:v>
                </c:pt>
                <c:pt idx="341">
                  <c:v>141</c:v>
                </c:pt>
                <c:pt idx="342">
                  <c:v>142</c:v>
                </c:pt>
                <c:pt idx="343">
                  <c:v>143</c:v>
                </c:pt>
                <c:pt idx="344">
                  <c:v>144</c:v>
                </c:pt>
                <c:pt idx="345">
                  <c:v>145</c:v>
                </c:pt>
                <c:pt idx="346">
                  <c:v>146</c:v>
                </c:pt>
                <c:pt idx="347">
                  <c:v>147</c:v>
                </c:pt>
                <c:pt idx="348">
                  <c:v>148</c:v>
                </c:pt>
                <c:pt idx="349">
                  <c:v>149</c:v>
                </c:pt>
                <c:pt idx="350">
                  <c:v>150</c:v>
                </c:pt>
                <c:pt idx="351">
                  <c:v>151</c:v>
                </c:pt>
                <c:pt idx="352">
                  <c:v>152</c:v>
                </c:pt>
                <c:pt idx="353">
                  <c:v>153</c:v>
                </c:pt>
                <c:pt idx="354">
                  <c:v>154</c:v>
                </c:pt>
                <c:pt idx="355">
                  <c:v>155</c:v>
                </c:pt>
                <c:pt idx="356">
                  <c:v>156</c:v>
                </c:pt>
                <c:pt idx="357">
                  <c:v>157</c:v>
                </c:pt>
                <c:pt idx="358">
                  <c:v>158</c:v>
                </c:pt>
                <c:pt idx="359">
                  <c:v>159</c:v>
                </c:pt>
                <c:pt idx="360">
                  <c:v>160</c:v>
                </c:pt>
                <c:pt idx="361">
                  <c:v>161</c:v>
                </c:pt>
                <c:pt idx="362">
                  <c:v>162</c:v>
                </c:pt>
                <c:pt idx="363">
                  <c:v>163</c:v>
                </c:pt>
                <c:pt idx="364">
                  <c:v>164</c:v>
                </c:pt>
                <c:pt idx="365">
                  <c:v>165</c:v>
                </c:pt>
                <c:pt idx="366">
                  <c:v>166</c:v>
                </c:pt>
                <c:pt idx="367">
                  <c:v>167</c:v>
                </c:pt>
                <c:pt idx="368">
                  <c:v>168</c:v>
                </c:pt>
                <c:pt idx="369">
                  <c:v>169</c:v>
                </c:pt>
                <c:pt idx="370">
                  <c:v>170</c:v>
                </c:pt>
                <c:pt idx="371">
                  <c:v>171</c:v>
                </c:pt>
                <c:pt idx="372">
                  <c:v>172</c:v>
                </c:pt>
                <c:pt idx="373">
                  <c:v>173</c:v>
                </c:pt>
                <c:pt idx="374">
                  <c:v>174</c:v>
                </c:pt>
                <c:pt idx="375">
                  <c:v>175</c:v>
                </c:pt>
                <c:pt idx="376">
                  <c:v>176</c:v>
                </c:pt>
                <c:pt idx="377">
                  <c:v>177</c:v>
                </c:pt>
                <c:pt idx="378">
                  <c:v>178</c:v>
                </c:pt>
                <c:pt idx="379">
                  <c:v>179</c:v>
                </c:pt>
                <c:pt idx="380">
                  <c:v>180</c:v>
                </c:pt>
                <c:pt idx="381">
                  <c:v>181</c:v>
                </c:pt>
                <c:pt idx="382">
                  <c:v>182</c:v>
                </c:pt>
                <c:pt idx="383">
                  <c:v>183</c:v>
                </c:pt>
                <c:pt idx="384">
                  <c:v>184</c:v>
                </c:pt>
                <c:pt idx="385">
                  <c:v>185</c:v>
                </c:pt>
                <c:pt idx="386">
                  <c:v>186</c:v>
                </c:pt>
                <c:pt idx="387">
                  <c:v>187</c:v>
                </c:pt>
                <c:pt idx="388">
                  <c:v>188</c:v>
                </c:pt>
                <c:pt idx="389">
                  <c:v>189</c:v>
                </c:pt>
                <c:pt idx="390">
                  <c:v>190</c:v>
                </c:pt>
                <c:pt idx="391">
                  <c:v>191</c:v>
                </c:pt>
                <c:pt idx="392">
                  <c:v>192</c:v>
                </c:pt>
                <c:pt idx="393">
                  <c:v>193</c:v>
                </c:pt>
                <c:pt idx="394">
                  <c:v>194</c:v>
                </c:pt>
                <c:pt idx="395">
                  <c:v>195</c:v>
                </c:pt>
                <c:pt idx="396">
                  <c:v>196</c:v>
                </c:pt>
                <c:pt idx="397">
                  <c:v>197</c:v>
                </c:pt>
                <c:pt idx="398">
                  <c:v>198</c:v>
                </c:pt>
                <c:pt idx="399">
                  <c:v>199</c:v>
                </c:pt>
                <c:pt idx="400">
                  <c:v>200</c:v>
                </c:pt>
              </c:numCache>
            </c:numRef>
          </c:xVal>
          <c:yVal>
            <c:numRef>
              <c:f>'θ ϵ (90,180)'!$BS$26:$BS$426</c:f>
              <c:numCache>
                <c:formatCode>General</c:formatCode>
                <c:ptCount val="401"/>
                <c:pt idx="0">
                  <c:v>0</c:v>
                </c:pt>
                <c:pt idx="1">
                  <c:v>-217.17039171278503</c:v>
                </c:pt>
                <c:pt idx="2">
                  <c:v>-216.07908321171578</c:v>
                </c:pt>
                <c:pt idx="3">
                  <c:v>-214.98777471064651</c:v>
                </c:pt>
                <c:pt idx="4">
                  <c:v>-213.89646620957723</c:v>
                </c:pt>
                <c:pt idx="5">
                  <c:v>-212.80515770850795</c:v>
                </c:pt>
                <c:pt idx="6">
                  <c:v>-211.7138492074387</c:v>
                </c:pt>
                <c:pt idx="7">
                  <c:v>-210.62254070636942</c:v>
                </c:pt>
                <c:pt idx="8">
                  <c:v>-209.53123220530014</c:v>
                </c:pt>
                <c:pt idx="9">
                  <c:v>-208.43992370423086</c:v>
                </c:pt>
                <c:pt idx="10">
                  <c:v>-207.34861520316159</c:v>
                </c:pt>
                <c:pt idx="11">
                  <c:v>-206.25730670209234</c:v>
                </c:pt>
                <c:pt idx="12">
                  <c:v>-205.16599820102306</c:v>
                </c:pt>
                <c:pt idx="13">
                  <c:v>-204.07468969995378</c:v>
                </c:pt>
                <c:pt idx="14">
                  <c:v>-202.9833811988845</c:v>
                </c:pt>
                <c:pt idx="15">
                  <c:v>-201.89207269781525</c:v>
                </c:pt>
                <c:pt idx="16">
                  <c:v>-200.80076419674597</c:v>
                </c:pt>
                <c:pt idx="17">
                  <c:v>-199.7094556956767</c:v>
                </c:pt>
                <c:pt idx="18">
                  <c:v>-198.61814719460742</c:v>
                </c:pt>
                <c:pt idx="19">
                  <c:v>-197.52683869353817</c:v>
                </c:pt>
                <c:pt idx="20">
                  <c:v>-196.43553019246889</c:v>
                </c:pt>
                <c:pt idx="21">
                  <c:v>-195.34422169139961</c:v>
                </c:pt>
                <c:pt idx="22">
                  <c:v>-194.25291319033033</c:v>
                </c:pt>
                <c:pt idx="23">
                  <c:v>-193.16160468926108</c:v>
                </c:pt>
                <c:pt idx="24">
                  <c:v>-192.0702961881918</c:v>
                </c:pt>
                <c:pt idx="25">
                  <c:v>-190.97898768712253</c:v>
                </c:pt>
                <c:pt idx="26">
                  <c:v>-189.88767918605325</c:v>
                </c:pt>
                <c:pt idx="27">
                  <c:v>-188.79637068498397</c:v>
                </c:pt>
                <c:pt idx="28">
                  <c:v>-187.70506218391472</c:v>
                </c:pt>
                <c:pt idx="29">
                  <c:v>-186.61375368284544</c:v>
                </c:pt>
                <c:pt idx="30">
                  <c:v>-185.52244518177616</c:v>
                </c:pt>
                <c:pt idx="31">
                  <c:v>-184.43113668070689</c:v>
                </c:pt>
                <c:pt idx="32">
                  <c:v>-183.33982817963764</c:v>
                </c:pt>
                <c:pt idx="33">
                  <c:v>-182.24851967856836</c:v>
                </c:pt>
                <c:pt idx="34">
                  <c:v>-181.15721117749908</c:v>
                </c:pt>
                <c:pt idx="35">
                  <c:v>-180.0659026764298</c:v>
                </c:pt>
                <c:pt idx="36">
                  <c:v>-178.97459417536055</c:v>
                </c:pt>
                <c:pt idx="37">
                  <c:v>-177.88328567429127</c:v>
                </c:pt>
                <c:pt idx="38">
                  <c:v>-176.79197717322199</c:v>
                </c:pt>
                <c:pt idx="39">
                  <c:v>-175.70066867215272</c:v>
                </c:pt>
                <c:pt idx="40">
                  <c:v>-174.60936017108344</c:v>
                </c:pt>
                <c:pt idx="41">
                  <c:v>-173.51805167001419</c:v>
                </c:pt>
                <c:pt idx="42">
                  <c:v>-172.42674316894491</c:v>
                </c:pt>
                <c:pt idx="43">
                  <c:v>-171.33543466787563</c:v>
                </c:pt>
                <c:pt idx="44">
                  <c:v>-170.24412616680635</c:v>
                </c:pt>
                <c:pt idx="45">
                  <c:v>-169.1528176657371</c:v>
                </c:pt>
                <c:pt idx="46">
                  <c:v>-168.06150916466783</c:v>
                </c:pt>
                <c:pt idx="47">
                  <c:v>-166.97020066359855</c:v>
                </c:pt>
                <c:pt idx="48">
                  <c:v>-165.87889216252927</c:v>
                </c:pt>
                <c:pt idx="49">
                  <c:v>-164.78758366146002</c:v>
                </c:pt>
                <c:pt idx="50">
                  <c:v>-163.69627516039074</c:v>
                </c:pt>
                <c:pt idx="51">
                  <c:v>-162.60496665932146</c:v>
                </c:pt>
                <c:pt idx="52">
                  <c:v>-161.51365815825218</c:v>
                </c:pt>
                <c:pt idx="53">
                  <c:v>-160.42234965718293</c:v>
                </c:pt>
                <c:pt idx="54">
                  <c:v>-159.33104115611366</c:v>
                </c:pt>
                <c:pt idx="55">
                  <c:v>-158.23973265504438</c:v>
                </c:pt>
                <c:pt idx="56">
                  <c:v>-157.1484241539751</c:v>
                </c:pt>
                <c:pt idx="57">
                  <c:v>-156.05711565290582</c:v>
                </c:pt>
                <c:pt idx="58">
                  <c:v>-154.96580715183657</c:v>
                </c:pt>
                <c:pt idx="59">
                  <c:v>-153.87449865076729</c:v>
                </c:pt>
                <c:pt idx="60">
                  <c:v>-152.78319014969802</c:v>
                </c:pt>
                <c:pt idx="61">
                  <c:v>-151.69188164862874</c:v>
                </c:pt>
                <c:pt idx="62">
                  <c:v>-150.60057314755949</c:v>
                </c:pt>
                <c:pt idx="63">
                  <c:v>-149.50926464649021</c:v>
                </c:pt>
                <c:pt idx="64">
                  <c:v>-148.41795614542093</c:v>
                </c:pt>
                <c:pt idx="65">
                  <c:v>-147.32664764435165</c:v>
                </c:pt>
                <c:pt idx="66">
                  <c:v>-146.2353391432824</c:v>
                </c:pt>
                <c:pt idx="67">
                  <c:v>-145.14403064221312</c:v>
                </c:pt>
                <c:pt idx="68">
                  <c:v>-144.05272214114385</c:v>
                </c:pt>
                <c:pt idx="69">
                  <c:v>-142.96141364007457</c:v>
                </c:pt>
                <c:pt idx="70">
                  <c:v>-141.87010513900532</c:v>
                </c:pt>
                <c:pt idx="71">
                  <c:v>-140.77879663793604</c:v>
                </c:pt>
                <c:pt idx="72">
                  <c:v>-139.68748813686676</c:v>
                </c:pt>
                <c:pt idx="73">
                  <c:v>-138.59617963579748</c:v>
                </c:pt>
                <c:pt idx="74">
                  <c:v>-137.50487113472821</c:v>
                </c:pt>
                <c:pt idx="75">
                  <c:v>-136.41356263365896</c:v>
                </c:pt>
                <c:pt idx="76">
                  <c:v>-135.32225413258968</c:v>
                </c:pt>
                <c:pt idx="77">
                  <c:v>-134.2309456315204</c:v>
                </c:pt>
                <c:pt idx="78">
                  <c:v>-133.13963713045112</c:v>
                </c:pt>
                <c:pt idx="79">
                  <c:v>-132.04832862938187</c:v>
                </c:pt>
                <c:pt idx="80">
                  <c:v>-130.95702012831259</c:v>
                </c:pt>
                <c:pt idx="81">
                  <c:v>-129.86571162724331</c:v>
                </c:pt>
                <c:pt idx="82">
                  <c:v>-128.77440312617404</c:v>
                </c:pt>
                <c:pt idx="83">
                  <c:v>-127.68309462510477</c:v>
                </c:pt>
                <c:pt idx="84">
                  <c:v>-126.59178612403551</c:v>
                </c:pt>
                <c:pt idx="85">
                  <c:v>-125.50047762296623</c:v>
                </c:pt>
                <c:pt idx="86">
                  <c:v>-124.40916912189697</c:v>
                </c:pt>
                <c:pt idx="87">
                  <c:v>-123.31786062082769</c:v>
                </c:pt>
                <c:pt idx="88">
                  <c:v>-122.22655211975842</c:v>
                </c:pt>
                <c:pt idx="89">
                  <c:v>-121.13524361868915</c:v>
                </c:pt>
                <c:pt idx="90">
                  <c:v>-120.04393511761987</c:v>
                </c:pt>
                <c:pt idx="91">
                  <c:v>-118.9526266165506</c:v>
                </c:pt>
                <c:pt idx="92">
                  <c:v>-117.86131811548132</c:v>
                </c:pt>
                <c:pt idx="93">
                  <c:v>-116.77000961441206</c:v>
                </c:pt>
                <c:pt idx="94">
                  <c:v>-115.67870111334278</c:v>
                </c:pt>
                <c:pt idx="95">
                  <c:v>-114.58739261227352</c:v>
                </c:pt>
                <c:pt idx="96">
                  <c:v>-113.49608411120424</c:v>
                </c:pt>
                <c:pt idx="97">
                  <c:v>-112.40477561013498</c:v>
                </c:pt>
                <c:pt idx="98">
                  <c:v>-111.3134671090657</c:v>
                </c:pt>
                <c:pt idx="99">
                  <c:v>-110.22215860799643</c:v>
                </c:pt>
                <c:pt idx="100">
                  <c:v>-109.13085010692716</c:v>
                </c:pt>
                <c:pt idx="101">
                  <c:v>-108.03954160585789</c:v>
                </c:pt>
                <c:pt idx="102">
                  <c:v>-106.94823310478861</c:v>
                </c:pt>
                <c:pt idx="103">
                  <c:v>-105.85692460371935</c:v>
                </c:pt>
                <c:pt idx="104">
                  <c:v>-104.76561610265007</c:v>
                </c:pt>
                <c:pt idx="105">
                  <c:v>-103.67430760158079</c:v>
                </c:pt>
                <c:pt idx="106">
                  <c:v>-102.58299910051153</c:v>
                </c:pt>
                <c:pt idx="107">
                  <c:v>-101.49169059944225</c:v>
                </c:pt>
                <c:pt idx="108">
                  <c:v>-100.40038209837299</c:v>
                </c:pt>
                <c:pt idx="109">
                  <c:v>-99.309073597303708</c:v>
                </c:pt>
                <c:pt idx="110">
                  <c:v>-98.217765096234444</c:v>
                </c:pt>
                <c:pt idx="111">
                  <c:v>-97.126456595165166</c:v>
                </c:pt>
                <c:pt idx="112">
                  <c:v>-96.035148094095902</c:v>
                </c:pt>
                <c:pt idx="113">
                  <c:v>-94.943839593026624</c:v>
                </c:pt>
                <c:pt idx="114">
                  <c:v>-93.85253109195736</c:v>
                </c:pt>
                <c:pt idx="115">
                  <c:v>-92.761222590888082</c:v>
                </c:pt>
                <c:pt idx="116">
                  <c:v>-91.669914089818818</c:v>
                </c:pt>
                <c:pt idx="117">
                  <c:v>-90.578605588749539</c:v>
                </c:pt>
                <c:pt idx="118">
                  <c:v>-89.487297087680275</c:v>
                </c:pt>
                <c:pt idx="119">
                  <c:v>-88.395988586610997</c:v>
                </c:pt>
                <c:pt idx="120">
                  <c:v>-87.304680085541719</c:v>
                </c:pt>
                <c:pt idx="121">
                  <c:v>-86.213371584472455</c:v>
                </c:pt>
                <c:pt idx="122">
                  <c:v>-85.122063083403177</c:v>
                </c:pt>
                <c:pt idx="123">
                  <c:v>-84.030754582333913</c:v>
                </c:pt>
                <c:pt idx="124">
                  <c:v>-82.939446081264634</c:v>
                </c:pt>
                <c:pt idx="125">
                  <c:v>-81.84813758019537</c:v>
                </c:pt>
                <c:pt idx="126">
                  <c:v>-80.756829079126092</c:v>
                </c:pt>
                <c:pt idx="127">
                  <c:v>-79.665520578056828</c:v>
                </c:pt>
                <c:pt idx="128">
                  <c:v>-78.57421207698755</c:v>
                </c:pt>
                <c:pt idx="129">
                  <c:v>-77.482903575918286</c:v>
                </c:pt>
                <c:pt idx="130">
                  <c:v>-76.391595074849008</c:v>
                </c:pt>
                <c:pt idx="131">
                  <c:v>-75.300286573779744</c:v>
                </c:pt>
                <c:pt idx="132">
                  <c:v>-74.208978072710465</c:v>
                </c:pt>
                <c:pt idx="133">
                  <c:v>-73.117669571641201</c:v>
                </c:pt>
                <c:pt idx="134">
                  <c:v>-72.026361070571923</c:v>
                </c:pt>
                <c:pt idx="135">
                  <c:v>-70.935052569502659</c:v>
                </c:pt>
                <c:pt idx="136">
                  <c:v>-69.843744068433381</c:v>
                </c:pt>
                <c:pt idx="137">
                  <c:v>-68.752435567364103</c:v>
                </c:pt>
                <c:pt idx="138">
                  <c:v>-67.661127066294839</c:v>
                </c:pt>
                <c:pt idx="139">
                  <c:v>-66.56981856522556</c:v>
                </c:pt>
                <c:pt idx="140">
                  <c:v>-65.478510064156296</c:v>
                </c:pt>
                <c:pt idx="141">
                  <c:v>-64.387201563087018</c:v>
                </c:pt>
                <c:pt idx="142">
                  <c:v>-63.295893062017754</c:v>
                </c:pt>
                <c:pt idx="143">
                  <c:v>-62.204584560948483</c:v>
                </c:pt>
                <c:pt idx="144">
                  <c:v>-61.113276059879212</c:v>
                </c:pt>
                <c:pt idx="145">
                  <c:v>-60.021967558809934</c:v>
                </c:pt>
                <c:pt idx="146">
                  <c:v>-58.930659057740662</c:v>
                </c:pt>
                <c:pt idx="147">
                  <c:v>-57.839350556671391</c:v>
                </c:pt>
                <c:pt idx="148">
                  <c:v>-56.74804205560212</c:v>
                </c:pt>
                <c:pt idx="149">
                  <c:v>-55.656733554532849</c:v>
                </c:pt>
                <c:pt idx="150">
                  <c:v>-54.565425053463578</c:v>
                </c:pt>
                <c:pt idx="151">
                  <c:v>-53.474116552394307</c:v>
                </c:pt>
                <c:pt idx="152">
                  <c:v>-52.382808051325036</c:v>
                </c:pt>
                <c:pt idx="153">
                  <c:v>-51.291499550255764</c:v>
                </c:pt>
                <c:pt idx="154">
                  <c:v>-50.200191049186493</c:v>
                </c:pt>
                <c:pt idx="155">
                  <c:v>-49.108882548117222</c:v>
                </c:pt>
                <c:pt idx="156">
                  <c:v>-48.017574047047951</c:v>
                </c:pt>
                <c:pt idx="157">
                  <c:v>-46.92626554597868</c:v>
                </c:pt>
                <c:pt idx="158">
                  <c:v>-45.834957044909409</c:v>
                </c:pt>
                <c:pt idx="159">
                  <c:v>-44.743648543840138</c:v>
                </c:pt>
                <c:pt idx="160">
                  <c:v>-43.652340042770859</c:v>
                </c:pt>
                <c:pt idx="161">
                  <c:v>-42.561031541701588</c:v>
                </c:pt>
                <c:pt idx="162">
                  <c:v>-41.469723040632317</c:v>
                </c:pt>
                <c:pt idx="163">
                  <c:v>-40.378414539563046</c:v>
                </c:pt>
                <c:pt idx="164">
                  <c:v>-39.287106038493775</c:v>
                </c:pt>
                <c:pt idx="165">
                  <c:v>-38.195797537424504</c:v>
                </c:pt>
                <c:pt idx="166">
                  <c:v>-37.104489036355233</c:v>
                </c:pt>
                <c:pt idx="167">
                  <c:v>-36.013180535285962</c:v>
                </c:pt>
                <c:pt idx="168">
                  <c:v>-34.92187203421669</c:v>
                </c:pt>
                <c:pt idx="169">
                  <c:v>-33.830563533147419</c:v>
                </c:pt>
                <c:pt idx="170">
                  <c:v>-32.739255032078148</c:v>
                </c:pt>
                <c:pt idx="171">
                  <c:v>-31.647946531008877</c:v>
                </c:pt>
                <c:pt idx="172">
                  <c:v>-30.556638029939606</c:v>
                </c:pt>
                <c:pt idx="173">
                  <c:v>-29.465329528870331</c:v>
                </c:pt>
                <c:pt idx="174">
                  <c:v>-28.37402102780106</c:v>
                </c:pt>
                <c:pt idx="175">
                  <c:v>-27.282712526731789</c:v>
                </c:pt>
                <c:pt idx="176">
                  <c:v>-26.191404025662518</c:v>
                </c:pt>
                <c:pt idx="177">
                  <c:v>-25.100095524593247</c:v>
                </c:pt>
                <c:pt idx="178">
                  <c:v>-24.008787023523976</c:v>
                </c:pt>
                <c:pt idx="179">
                  <c:v>-22.917478522454704</c:v>
                </c:pt>
                <c:pt idx="180">
                  <c:v>-21.82617002138543</c:v>
                </c:pt>
                <c:pt idx="181">
                  <c:v>-20.734861520316159</c:v>
                </c:pt>
                <c:pt idx="182">
                  <c:v>-19.643553019246887</c:v>
                </c:pt>
                <c:pt idx="183">
                  <c:v>-18.552244518177616</c:v>
                </c:pt>
                <c:pt idx="184">
                  <c:v>-17.460936017108345</c:v>
                </c:pt>
                <c:pt idx="185">
                  <c:v>-16.369627516039074</c:v>
                </c:pt>
                <c:pt idx="186">
                  <c:v>-15.278319014969803</c:v>
                </c:pt>
                <c:pt idx="187">
                  <c:v>-14.18701051390053</c:v>
                </c:pt>
                <c:pt idx="188">
                  <c:v>-13.095702012831259</c:v>
                </c:pt>
                <c:pt idx="189">
                  <c:v>-12.004393511761988</c:v>
                </c:pt>
                <c:pt idx="190">
                  <c:v>-10.913085010692715</c:v>
                </c:pt>
                <c:pt idx="191">
                  <c:v>-9.8217765096234437</c:v>
                </c:pt>
                <c:pt idx="192">
                  <c:v>-8.7304680085541726</c:v>
                </c:pt>
                <c:pt idx="193">
                  <c:v>-7.6391595074849015</c:v>
                </c:pt>
                <c:pt idx="194">
                  <c:v>-6.5478510064156294</c:v>
                </c:pt>
                <c:pt idx="195">
                  <c:v>-5.4565425053463574</c:v>
                </c:pt>
                <c:pt idx="196">
                  <c:v>-4.3652340042770863</c:v>
                </c:pt>
                <c:pt idx="197">
                  <c:v>-3.2739255032078147</c:v>
                </c:pt>
                <c:pt idx="198">
                  <c:v>-2.1826170021385431</c:v>
                </c:pt>
                <c:pt idx="199">
                  <c:v>-1.0913085010692716</c:v>
                </c:pt>
                <c:pt idx="200">
                  <c:v>0</c:v>
                </c:pt>
                <c:pt idx="201">
                  <c:v>1.0913085010692716</c:v>
                </c:pt>
                <c:pt idx="202">
                  <c:v>2.1826170021385431</c:v>
                </c:pt>
                <c:pt idx="203">
                  <c:v>3.2739255032078147</c:v>
                </c:pt>
                <c:pt idx="204">
                  <c:v>4.3652340042770863</c:v>
                </c:pt>
                <c:pt idx="205">
                  <c:v>5.4565425053463574</c:v>
                </c:pt>
                <c:pt idx="206">
                  <c:v>6.5478510064156294</c:v>
                </c:pt>
                <c:pt idx="207">
                  <c:v>7.6391595074849015</c:v>
                </c:pt>
                <c:pt idx="208">
                  <c:v>8.7304680085541726</c:v>
                </c:pt>
                <c:pt idx="209">
                  <c:v>9.8217765096234437</c:v>
                </c:pt>
                <c:pt idx="210">
                  <c:v>10.913085010692715</c:v>
                </c:pt>
                <c:pt idx="211">
                  <c:v>12.004393511761988</c:v>
                </c:pt>
                <c:pt idx="212">
                  <c:v>13.095702012831259</c:v>
                </c:pt>
                <c:pt idx="213">
                  <c:v>14.18701051390053</c:v>
                </c:pt>
                <c:pt idx="214">
                  <c:v>15.278319014969803</c:v>
                </c:pt>
                <c:pt idx="215">
                  <c:v>16.369627516039074</c:v>
                </c:pt>
                <c:pt idx="216">
                  <c:v>17.460936017108345</c:v>
                </c:pt>
                <c:pt idx="217">
                  <c:v>18.552244518177616</c:v>
                </c:pt>
                <c:pt idx="218">
                  <c:v>19.643553019246887</c:v>
                </c:pt>
                <c:pt idx="219">
                  <c:v>20.734861520316159</c:v>
                </c:pt>
                <c:pt idx="220">
                  <c:v>21.82617002138543</c:v>
                </c:pt>
                <c:pt idx="221">
                  <c:v>22.917478522454704</c:v>
                </c:pt>
                <c:pt idx="222">
                  <c:v>24.008787023523976</c:v>
                </c:pt>
                <c:pt idx="223">
                  <c:v>25.100095524593247</c:v>
                </c:pt>
                <c:pt idx="224">
                  <c:v>26.191404025662518</c:v>
                </c:pt>
                <c:pt idx="225">
                  <c:v>27.282712526731789</c:v>
                </c:pt>
                <c:pt idx="226">
                  <c:v>28.37402102780106</c:v>
                </c:pt>
                <c:pt idx="227">
                  <c:v>29.465329528870331</c:v>
                </c:pt>
                <c:pt idx="228">
                  <c:v>30.556638029939606</c:v>
                </c:pt>
                <c:pt idx="229">
                  <c:v>31.647946531008877</c:v>
                </c:pt>
                <c:pt idx="230">
                  <c:v>32.739255032078148</c:v>
                </c:pt>
                <c:pt idx="231">
                  <c:v>33.830563533147419</c:v>
                </c:pt>
                <c:pt idx="232">
                  <c:v>34.92187203421669</c:v>
                </c:pt>
                <c:pt idx="233">
                  <c:v>36.013180535285962</c:v>
                </c:pt>
                <c:pt idx="234">
                  <c:v>37.104489036355233</c:v>
                </c:pt>
                <c:pt idx="235">
                  <c:v>38.195797537424504</c:v>
                </c:pt>
                <c:pt idx="236">
                  <c:v>39.287106038493775</c:v>
                </c:pt>
                <c:pt idx="237">
                  <c:v>40.378414539563046</c:v>
                </c:pt>
                <c:pt idx="238">
                  <c:v>41.469723040632317</c:v>
                </c:pt>
                <c:pt idx="239">
                  <c:v>42.561031541701588</c:v>
                </c:pt>
                <c:pt idx="240">
                  <c:v>43.652340042770859</c:v>
                </c:pt>
                <c:pt idx="241">
                  <c:v>44.743648543840138</c:v>
                </c:pt>
                <c:pt idx="242">
                  <c:v>45.834957044909409</c:v>
                </c:pt>
                <c:pt idx="243">
                  <c:v>46.92626554597868</c:v>
                </c:pt>
                <c:pt idx="244">
                  <c:v>48.017574047047951</c:v>
                </c:pt>
                <c:pt idx="245">
                  <c:v>49.108882548117222</c:v>
                </c:pt>
                <c:pt idx="246">
                  <c:v>50.200191049186493</c:v>
                </c:pt>
                <c:pt idx="247">
                  <c:v>51.291499550255764</c:v>
                </c:pt>
                <c:pt idx="248">
                  <c:v>52.382808051325036</c:v>
                </c:pt>
                <c:pt idx="249">
                  <c:v>53.474116552394307</c:v>
                </c:pt>
                <c:pt idx="250">
                  <c:v>54.565425053463578</c:v>
                </c:pt>
                <c:pt idx="251">
                  <c:v>55.656733554532849</c:v>
                </c:pt>
                <c:pt idx="252">
                  <c:v>56.74804205560212</c:v>
                </c:pt>
                <c:pt idx="253">
                  <c:v>57.839350556671391</c:v>
                </c:pt>
                <c:pt idx="254">
                  <c:v>58.930659057740662</c:v>
                </c:pt>
                <c:pt idx="255">
                  <c:v>60.021967558809934</c:v>
                </c:pt>
                <c:pt idx="256">
                  <c:v>61.113276059879212</c:v>
                </c:pt>
                <c:pt idx="257">
                  <c:v>62.204584560948483</c:v>
                </c:pt>
                <c:pt idx="258">
                  <c:v>63.295893062017754</c:v>
                </c:pt>
                <c:pt idx="259">
                  <c:v>64.387201563087018</c:v>
                </c:pt>
                <c:pt idx="260">
                  <c:v>65.478510064156296</c:v>
                </c:pt>
                <c:pt idx="261">
                  <c:v>66.56981856522556</c:v>
                </c:pt>
                <c:pt idx="262">
                  <c:v>67.661127066294839</c:v>
                </c:pt>
                <c:pt idx="263">
                  <c:v>68.752435567364103</c:v>
                </c:pt>
                <c:pt idx="264">
                  <c:v>69.843744068433381</c:v>
                </c:pt>
                <c:pt idx="265">
                  <c:v>70.935052569502659</c:v>
                </c:pt>
                <c:pt idx="266">
                  <c:v>72.026361070571923</c:v>
                </c:pt>
                <c:pt idx="267">
                  <c:v>73.117669571641201</c:v>
                </c:pt>
                <c:pt idx="268">
                  <c:v>74.208978072710465</c:v>
                </c:pt>
                <c:pt idx="269">
                  <c:v>75.300286573779744</c:v>
                </c:pt>
                <c:pt idx="270">
                  <c:v>76.391595074849008</c:v>
                </c:pt>
                <c:pt idx="271">
                  <c:v>77.482903575918286</c:v>
                </c:pt>
                <c:pt idx="272">
                  <c:v>78.57421207698755</c:v>
                </c:pt>
                <c:pt idx="273">
                  <c:v>79.665520578056828</c:v>
                </c:pt>
                <c:pt idx="274">
                  <c:v>80.756829079126092</c:v>
                </c:pt>
                <c:pt idx="275">
                  <c:v>81.84813758019537</c:v>
                </c:pt>
                <c:pt idx="276">
                  <c:v>82.939446081264634</c:v>
                </c:pt>
                <c:pt idx="277">
                  <c:v>84.030754582333913</c:v>
                </c:pt>
                <c:pt idx="278">
                  <c:v>85.122063083403177</c:v>
                </c:pt>
                <c:pt idx="279">
                  <c:v>86.213371584472455</c:v>
                </c:pt>
                <c:pt idx="280">
                  <c:v>87.304680085541719</c:v>
                </c:pt>
                <c:pt idx="281">
                  <c:v>88.395988586610997</c:v>
                </c:pt>
                <c:pt idx="282">
                  <c:v>89.487297087680275</c:v>
                </c:pt>
                <c:pt idx="283">
                  <c:v>90.578605588749539</c:v>
                </c:pt>
                <c:pt idx="284">
                  <c:v>91.669914089818818</c:v>
                </c:pt>
                <c:pt idx="285">
                  <c:v>92.761222590888082</c:v>
                </c:pt>
                <c:pt idx="286">
                  <c:v>93.85253109195736</c:v>
                </c:pt>
                <c:pt idx="287">
                  <c:v>94.943839593026624</c:v>
                </c:pt>
                <c:pt idx="288">
                  <c:v>96.035148094095902</c:v>
                </c:pt>
                <c:pt idx="289">
                  <c:v>97.126456595165166</c:v>
                </c:pt>
                <c:pt idx="290">
                  <c:v>98.217765096234444</c:v>
                </c:pt>
                <c:pt idx="291">
                  <c:v>99.309073597303708</c:v>
                </c:pt>
                <c:pt idx="292">
                  <c:v>100.40038209837299</c:v>
                </c:pt>
                <c:pt idx="293">
                  <c:v>101.49169059944225</c:v>
                </c:pt>
                <c:pt idx="294">
                  <c:v>102.58299910051153</c:v>
                </c:pt>
                <c:pt idx="295">
                  <c:v>103.67430760158079</c:v>
                </c:pt>
                <c:pt idx="296">
                  <c:v>104.76561610265007</c:v>
                </c:pt>
                <c:pt idx="297">
                  <c:v>105.85692460371935</c:v>
                </c:pt>
                <c:pt idx="298">
                  <c:v>106.94823310478861</c:v>
                </c:pt>
                <c:pt idx="299">
                  <c:v>108.03954160585789</c:v>
                </c:pt>
                <c:pt idx="300">
                  <c:v>109.13085010692716</c:v>
                </c:pt>
                <c:pt idx="301">
                  <c:v>110.22215860799643</c:v>
                </c:pt>
                <c:pt idx="302">
                  <c:v>111.3134671090657</c:v>
                </c:pt>
                <c:pt idx="303">
                  <c:v>112.40477561013498</c:v>
                </c:pt>
                <c:pt idx="304">
                  <c:v>113.49608411120424</c:v>
                </c:pt>
                <c:pt idx="305">
                  <c:v>114.58739261227352</c:v>
                </c:pt>
                <c:pt idx="306">
                  <c:v>115.67870111334278</c:v>
                </c:pt>
                <c:pt idx="307">
                  <c:v>116.77000961441206</c:v>
                </c:pt>
                <c:pt idx="308">
                  <c:v>117.86131811548132</c:v>
                </c:pt>
                <c:pt idx="309">
                  <c:v>118.9526266165506</c:v>
                </c:pt>
                <c:pt idx="310">
                  <c:v>120.04393511761987</c:v>
                </c:pt>
                <c:pt idx="311">
                  <c:v>121.13524361868915</c:v>
                </c:pt>
                <c:pt idx="312">
                  <c:v>122.22655211975842</c:v>
                </c:pt>
                <c:pt idx="313">
                  <c:v>123.31786062082769</c:v>
                </c:pt>
                <c:pt idx="314">
                  <c:v>124.40916912189697</c:v>
                </c:pt>
                <c:pt idx="315">
                  <c:v>125.50047762296623</c:v>
                </c:pt>
                <c:pt idx="316">
                  <c:v>126.59178612403551</c:v>
                </c:pt>
                <c:pt idx="317">
                  <c:v>127.68309462510477</c:v>
                </c:pt>
                <c:pt idx="318">
                  <c:v>128.77440312617404</c:v>
                </c:pt>
                <c:pt idx="319">
                  <c:v>129.86571162724331</c:v>
                </c:pt>
                <c:pt idx="320">
                  <c:v>130.95702012831259</c:v>
                </c:pt>
                <c:pt idx="321">
                  <c:v>132.04832862938187</c:v>
                </c:pt>
                <c:pt idx="322">
                  <c:v>133.13963713045112</c:v>
                </c:pt>
                <c:pt idx="323">
                  <c:v>134.2309456315204</c:v>
                </c:pt>
                <c:pt idx="324">
                  <c:v>135.32225413258968</c:v>
                </c:pt>
                <c:pt idx="325">
                  <c:v>136.41356263365896</c:v>
                </c:pt>
                <c:pt idx="326">
                  <c:v>137.50487113472821</c:v>
                </c:pt>
                <c:pt idx="327">
                  <c:v>138.59617963579748</c:v>
                </c:pt>
                <c:pt idx="328">
                  <c:v>139.68748813686676</c:v>
                </c:pt>
                <c:pt idx="329">
                  <c:v>140.77879663793604</c:v>
                </c:pt>
                <c:pt idx="330">
                  <c:v>141.87010513900532</c:v>
                </c:pt>
                <c:pt idx="331">
                  <c:v>142.96141364007457</c:v>
                </c:pt>
                <c:pt idx="332">
                  <c:v>144.05272214114385</c:v>
                </c:pt>
                <c:pt idx="333">
                  <c:v>145.14403064221312</c:v>
                </c:pt>
                <c:pt idx="334">
                  <c:v>146.2353391432824</c:v>
                </c:pt>
                <c:pt idx="335">
                  <c:v>147.32664764435165</c:v>
                </c:pt>
                <c:pt idx="336">
                  <c:v>148.41795614542093</c:v>
                </c:pt>
                <c:pt idx="337">
                  <c:v>149.50926464649021</c:v>
                </c:pt>
                <c:pt idx="338">
                  <c:v>150.60057314755949</c:v>
                </c:pt>
                <c:pt idx="339">
                  <c:v>151.69188164862874</c:v>
                </c:pt>
                <c:pt idx="340">
                  <c:v>152.78319014969802</c:v>
                </c:pt>
                <c:pt idx="341">
                  <c:v>153.87449865076729</c:v>
                </c:pt>
                <c:pt idx="342">
                  <c:v>154.96580715183657</c:v>
                </c:pt>
                <c:pt idx="343">
                  <c:v>156.05711565290582</c:v>
                </c:pt>
                <c:pt idx="344">
                  <c:v>157.1484241539751</c:v>
                </c:pt>
                <c:pt idx="345">
                  <c:v>158.23973265504438</c:v>
                </c:pt>
                <c:pt idx="346">
                  <c:v>159.33104115611366</c:v>
                </c:pt>
                <c:pt idx="347">
                  <c:v>160.42234965718293</c:v>
                </c:pt>
                <c:pt idx="348">
                  <c:v>161.51365815825218</c:v>
                </c:pt>
                <c:pt idx="349">
                  <c:v>162.60496665932146</c:v>
                </c:pt>
                <c:pt idx="350">
                  <c:v>163.69627516039074</c:v>
                </c:pt>
                <c:pt idx="351">
                  <c:v>164.78758366146002</c:v>
                </c:pt>
                <c:pt idx="352">
                  <c:v>165.87889216252927</c:v>
                </c:pt>
                <c:pt idx="353">
                  <c:v>166.97020066359855</c:v>
                </c:pt>
                <c:pt idx="354">
                  <c:v>168.06150916466783</c:v>
                </c:pt>
                <c:pt idx="355">
                  <c:v>169.1528176657371</c:v>
                </c:pt>
                <c:pt idx="356">
                  <c:v>170.24412616680635</c:v>
                </c:pt>
                <c:pt idx="357">
                  <c:v>171.33543466787563</c:v>
                </c:pt>
                <c:pt idx="358">
                  <c:v>172.42674316894491</c:v>
                </c:pt>
                <c:pt idx="359">
                  <c:v>173.51805167001419</c:v>
                </c:pt>
                <c:pt idx="360">
                  <c:v>174.60936017108344</c:v>
                </c:pt>
                <c:pt idx="361">
                  <c:v>175.70066867215272</c:v>
                </c:pt>
                <c:pt idx="362">
                  <c:v>176.79197717322199</c:v>
                </c:pt>
                <c:pt idx="363">
                  <c:v>177.88328567429127</c:v>
                </c:pt>
                <c:pt idx="364">
                  <c:v>178.97459417536055</c:v>
                </c:pt>
                <c:pt idx="365">
                  <c:v>180.0659026764298</c:v>
                </c:pt>
                <c:pt idx="366">
                  <c:v>181.15721117749908</c:v>
                </c:pt>
                <c:pt idx="367">
                  <c:v>182.24851967856836</c:v>
                </c:pt>
                <c:pt idx="368">
                  <c:v>183.33982817963764</c:v>
                </c:pt>
                <c:pt idx="369">
                  <c:v>184.43113668070689</c:v>
                </c:pt>
                <c:pt idx="370">
                  <c:v>185.52244518177616</c:v>
                </c:pt>
                <c:pt idx="371">
                  <c:v>186.61375368284544</c:v>
                </c:pt>
                <c:pt idx="372">
                  <c:v>187.70506218391472</c:v>
                </c:pt>
                <c:pt idx="373">
                  <c:v>188.79637068498397</c:v>
                </c:pt>
                <c:pt idx="374">
                  <c:v>189.88767918605325</c:v>
                </c:pt>
                <c:pt idx="375">
                  <c:v>190.97898768712253</c:v>
                </c:pt>
                <c:pt idx="376">
                  <c:v>192.0702961881918</c:v>
                </c:pt>
                <c:pt idx="377">
                  <c:v>193.16160468926108</c:v>
                </c:pt>
                <c:pt idx="378">
                  <c:v>194.25291319033033</c:v>
                </c:pt>
                <c:pt idx="379">
                  <c:v>195.34422169139961</c:v>
                </c:pt>
                <c:pt idx="380">
                  <c:v>196.43553019246889</c:v>
                </c:pt>
                <c:pt idx="381">
                  <c:v>197.52683869353817</c:v>
                </c:pt>
                <c:pt idx="382">
                  <c:v>198.61814719460742</c:v>
                </c:pt>
                <c:pt idx="383">
                  <c:v>199.7094556956767</c:v>
                </c:pt>
                <c:pt idx="384">
                  <c:v>200.80076419674597</c:v>
                </c:pt>
                <c:pt idx="385">
                  <c:v>201.89207269781525</c:v>
                </c:pt>
                <c:pt idx="386">
                  <c:v>202.9833811988845</c:v>
                </c:pt>
                <c:pt idx="387">
                  <c:v>204.07468969995378</c:v>
                </c:pt>
                <c:pt idx="388">
                  <c:v>205.16599820102306</c:v>
                </c:pt>
                <c:pt idx="389">
                  <c:v>206.25730670209234</c:v>
                </c:pt>
                <c:pt idx="390">
                  <c:v>207.34861520316159</c:v>
                </c:pt>
                <c:pt idx="391">
                  <c:v>208.43992370423086</c:v>
                </c:pt>
                <c:pt idx="392">
                  <c:v>209.53123220530014</c:v>
                </c:pt>
                <c:pt idx="393">
                  <c:v>210.62254070636942</c:v>
                </c:pt>
                <c:pt idx="394">
                  <c:v>211.7138492074387</c:v>
                </c:pt>
                <c:pt idx="395">
                  <c:v>212.80515770850795</c:v>
                </c:pt>
                <c:pt idx="396">
                  <c:v>213.89646620957723</c:v>
                </c:pt>
                <c:pt idx="397">
                  <c:v>214.98777471064651</c:v>
                </c:pt>
                <c:pt idx="398">
                  <c:v>216.07908321171578</c:v>
                </c:pt>
                <c:pt idx="399">
                  <c:v>217.17039171278503</c:v>
                </c:pt>
                <c:pt idx="400">
                  <c:v>218.26170021385431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8CC-4B8A-9498-D68AB41E6B8A}"/>
            </c:ext>
          </c:extLst>
        </c:ser>
        <c:ser>
          <c:idx val="4"/>
          <c:order val="4"/>
          <c:tx>
            <c:v>Flow 1 projection</c:v>
          </c:tx>
          <c:spPr>
            <a:ln w="34925">
              <a:solidFill>
                <a:schemeClr val="bg1">
                  <a:lumMod val="95000"/>
                </a:schemeClr>
              </a:solidFill>
              <a:prstDash val="sysDash"/>
              <a:headEnd type="none" w="lg" len="lg"/>
              <a:tailEnd type="none" w="lg" len="lg"/>
            </a:ln>
          </c:spPr>
          <c:marker>
            <c:symbol val="star"/>
            <c:size val="2"/>
            <c:spPr>
              <a:solidFill>
                <a:schemeClr val="accent6">
                  <a:lumMod val="75000"/>
                  <a:alpha val="0"/>
                </a:schemeClr>
              </a:solidFill>
              <a:ln>
                <a:solidFill>
                  <a:schemeClr val="accent6">
                    <a:shade val="76000"/>
                    <a:shade val="95000"/>
                    <a:satMod val="105000"/>
                    <a:alpha val="34000"/>
                  </a:schemeClr>
                </a:solidFill>
              </a:ln>
            </c:spPr>
          </c:marker>
          <c:trendline>
            <c:spPr>
              <a:ln w="28575">
                <a:solidFill>
                  <a:srgbClr val="FF0000"/>
                </a:solidFill>
                <a:prstDash val="sysDash"/>
                <a:headEnd type="stealth" w="lg" len="lg"/>
                <a:tailEnd type="oval" w="lg" len="lg"/>
              </a:ln>
              <a:effectLst>
                <a:glow rad="127000">
                  <a:srgbClr val="FFFF00">
                    <a:alpha val="60000"/>
                  </a:srgbClr>
                </a:glow>
              </a:effectLst>
            </c:spPr>
            <c:trendlineType val="linear"/>
            <c:forward val="25"/>
            <c:backward val="50"/>
            <c:dispRSqr val="0"/>
            <c:dispEq val="0"/>
          </c:trendline>
          <c:xVal>
            <c:numRef>
              <c:f>'θ ϵ (90,180)'!$CD$25:$CD$186</c:f>
              <c:numCache>
                <c:formatCode>General</c:formatCode>
                <c:ptCount val="162"/>
                <c:pt idx="0">
                  <c:v>-64.894736702221593</c:v>
                </c:pt>
                <c:pt idx="1">
                  <c:v>-63.894736702221593</c:v>
                </c:pt>
                <c:pt idx="2">
                  <c:v>-62.894736702221593</c:v>
                </c:pt>
                <c:pt idx="3">
                  <c:v>-61.894736702221593</c:v>
                </c:pt>
                <c:pt idx="4">
                  <c:v>-60.894736702221593</c:v>
                </c:pt>
                <c:pt idx="5">
                  <c:v>-59.894736702221593</c:v>
                </c:pt>
                <c:pt idx="6">
                  <c:v>-58.894736702221593</c:v>
                </c:pt>
                <c:pt idx="7">
                  <c:v>-57.894736702221593</c:v>
                </c:pt>
                <c:pt idx="8">
                  <c:v>-56.894736702221593</c:v>
                </c:pt>
                <c:pt idx="9">
                  <c:v>-55.894736702221593</c:v>
                </c:pt>
                <c:pt idx="10">
                  <c:v>-54.894736702221593</c:v>
                </c:pt>
                <c:pt idx="11">
                  <c:v>-53.894736702221593</c:v>
                </c:pt>
                <c:pt idx="12">
                  <c:v>-52.894736702221593</c:v>
                </c:pt>
                <c:pt idx="13">
                  <c:v>-51.894736702221593</c:v>
                </c:pt>
                <c:pt idx="14">
                  <c:v>-50.894736702221593</c:v>
                </c:pt>
                <c:pt idx="15">
                  <c:v>-49.894736702221593</c:v>
                </c:pt>
                <c:pt idx="16">
                  <c:v>-48.894736702221593</c:v>
                </c:pt>
                <c:pt idx="17">
                  <c:v>-47.894736702221593</c:v>
                </c:pt>
                <c:pt idx="18">
                  <c:v>-46.894736702221593</c:v>
                </c:pt>
                <c:pt idx="19">
                  <c:v>-45.894736702221593</c:v>
                </c:pt>
                <c:pt idx="20">
                  <c:v>-44.894736702221593</c:v>
                </c:pt>
                <c:pt idx="21">
                  <c:v>-43.894736702221593</c:v>
                </c:pt>
                <c:pt idx="22">
                  <c:v>-42.894736702221593</c:v>
                </c:pt>
                <c:pt idx="23">
                  <c:v>-41.894736702221593</c:v>
                </c:pt>
                <c:pt idx="24">
                  <c:v>-40.894736702221593</c:v>
                </c:pt>
                <c:pt idx="25">
                  <c:v>-39.894736702221593</c:v>
                </c:pt>
                <c:pt idx="26">
                  <c:v>-38.894736702221593</c:v>
                </c:pt>
                <c:pt idx="27">
                  <c:v>-37.894736702221593</c:v>
                </c:pt>
                <c:pt idx="28">
                  <c:v>-36.894736702221593</c:v>
                </c:pt>
                <c:pt idx="29">
                  <c:v>-35.894736702221593</c:v>
                </c:pt>
                <c:pt idx="30">
                  <c:v>-34.894736702221593</c:v>
                </c:pt>
                <c:pt idx="31">
                  <c:v>-33.894736702221593</c:v>
                </c:pt>
                <c:pt idx="32">
                  <c:v>-32.894736702221593</c:v>
                </c:pt>
                <c:pt idx="33">
                  <c:v>-31.894736702221593</c:v>
                </c:pt>
                <c:pt idx="34">
                  <c:v>-30.894736702221593</c:v>
                </c:pt>
                <c:pt idx="35">
                  <c:v>-29.894736702221593</c:v>
                </c:pt>
                <c:pt idx="36">
                  <c:v>-28.894736702221593</c:v>
                </c:pt>
                <c:pt idx="37">
                  <c:v>-27.894736702221593</c:v>
                </c:pt>
                <c:pt idx="38">
                  <c:v>-26.894736702221593</c:v>
                </c:pt>
                <c:pt idx="39">
                  <c:v>-25.894736702221593</c:v>
                </c:pt>
                <c:pt idx="40">
                  <c:v>-24.894736702221593</c:v>
                </c:pt>
                <c:pt idx="41">
                  <c:v>-23.894736702221593</c:v>
                </c:pt>
                <c:pt idx="42">
                  <c:v>-22.894736702221593</c:v>
                </c:pt>
                <c:pt idx="43">
                  <c:v>-21.894736702221593</c:v>
                </c:pt>
                <c:pt idx="44">
                  <c:v>-20.894736702221593</c:v>
                </c:pt>
                <c:pt idx="45">
                  <c:v>-19.894736702221593</c:v>
                </c:pt>
                <c:pt idx="46">
                  <c:v>-18.894736702221593</c:v>
                </c:pt>
                <c:pt idx="47">
                  <c:v>-17.894736702221593</c:v>
                </c:pt>
                <c:pt idx="48">
                  <c:v>-16.894736702221593</c:v>
                </c:pt>
                <c:pt idx="49">
                  <c:v>-15.894736702221593</c:v>
                </c:pt>
                <c:pt idx="50">
                  <c:v>-14.894736702221593</c:v>
                </c:pt>
                <c:pt idx="51">
                  <c:v>-13.894736702221593</c:v>
                </c:pt>
                <c:pt idx="52">
                  <c:v>-12.894736702221593</c:v>
                </c:pt>
                <c:pt idx="53">
                  <c:v>-11.894736702221593</c:v>
                </c:pt>
                <c:pt idx="54">
                  <c:v>-10.894736702221593</c:v>
                </c:pt>
                <c:pt idx="55">
                  <c:v>-9.8947367022215929</c:v>
                </c:pt>
                <c:pt idx="56">
                  <c:v>-8.8947367022215929</c:v>
                </c:pt>
                <c:pt idx="57">
                  <c:v>-7.8947367022215929</c:v>
                </c:pt>
                <c:pt idx="58">
                  <c:v>-6.8947367022215929</c:v>
                </c:pt>
                <c:pt idx="59">
                  <c:v>-5.8947367022215929</c:v>
                </c:pt>
                <c:pt idx="60">
                  <c:v>-4.8947367022215929</c:v>
                </c:pt>
                <c:pt idx="61">
                  <c:v>-3.8947367022215929</c:v>
                </c:pt>
                <c:pt idx="62">
                  <c:v>-2.8947367022215929</c:v>
                </c:pt>
                <c:pt idx="63">
                  <c:v>-1.8947367022215929</c:v>
                </c:pt>
                <c:pt idx="64">
                  <c:v>-0.89473670222159285</c:v>
                </c:pt>
                <c:pt idx="65">
                  <c:v>0.10526329777840715</c:v>
                </c:pt>
                <c:pt idx="66">
                  <c:v>1.1052632977784071</c:v>
                </c:pt>
                <c:pt idx="67">
                  <c:v>2.1052632977784071</c:v>
                </c:pt>
                <c:pt idx="68">
                  <c:v>3.1052632977784071</c:v>
                </c:pt>
                <c:pt idx="69">
                  <c:v>4.1052632977784071</c:v>
                </c:pt>
                <c:pt idx="70">
                  <c:v>5.1052632977784071</c:v>
                </c:pt>
                <c:pt idx="71">
                  <c:v>6.1052632977784071</c:v>
                </c:pt>
                <c:pt idx="72">
                  <c:v>7.1052632977784071</c:v>
                </c:pt>
                <c:pt idx="73">
                  <c:v>8.1052632977784071</c:v>
                </c:pt>
                <c:pt idx="74">
                  <c:v>9.1052632977784071</c:v>
                </c:pt>
                <c:pt idx="75">
                  <c:v>10.105263297778407</c:v>
                </c:pt>
                <c:pt idx="76">
                  <c:v>11.105263297778407</c:v>
                </c:pt>
                <c:pt idx="77">
                  <c:v>12.105263297778407</c:v>
                </c:pt>
                <c:pt idx="78">
                  <c:v>13.105263297778407</c:v>
                </c:pt>
                <c:pt idx="79">
                  <c:v>14.105263297778407</c:v>
                </c:pt>
                <c:pt idx="80">
                  <c:v>15.105263297778407</c:v>
                </c:pt>
                <c:pt idx="81">
                  <c:v>16.105263297778407</c:v>
                </c:pt>
                <c:pt idx="82">
                  <c:v>17.105263297778407</c:v>
                </c:pt>
                <c:pt idx="83">
                  <c:v>18.105263297778407</c:v>
                </c:pt>
                <c:pt idx="84">
                  <c:v>19.105263297778407</c:v>
                </c:pt>
                <c:pt idx="85">
                  <c:v>20.105263297778407</c:v>
                </c:pt>
                <c:pt idx="86">
                  <c:v>21.105263297778407</c:v>
                </c:pt>
                <c:pt idx="87">
                  <c:v>22.105263297778407</c:v>
                </c:pt>
                <c:pt idx="88">
                  <c:v>23.105263297778407</c:v>
                </c:pt>
                <c:pt idx="89">
                  <c:v>24.105263297778407</c:v>
                </c:pt>
                <c:pt idx="90">
                  <c:v>25.105263297778407</c:v>
                </c:pt>
                <c:pt idx="91">
                  <c:v>26.105263297778407</c:v>
                </c:pt>
                <c:pt idx="92">
                  <c:v>27.105263297778407</c:v>
                </c:pt>
                <c:pt idx="93">
                  <c:v>28.105263297778407</c:v>
                </c:pt>
                <c:pt idx="94">
                  <c:v>29.105263297778407</c:v>
                </c:pt>
                <c:pt idx="95">
                  <c:v>30.105263297778407</c:v>
                </c:pt>
                <c:pt idx="96">
                  <c:v>31.105263297778407</c:v>
                </c:pt>
                <c:pt idx="97">
                  <c:v>32.105263297778407</c:v>
                </c:pt>
                <c:pt idx="98">
                  <c:v>33.105263297778407</c:v>
                </c:pt>
                <c:pt idx="99">
                  <c:v>34.105263297778407</c:v>
                </c:pt>
                <c:pt idx="100">
                  <c:v>35.105263297778407</c:v>
                </c:pt>
                <c:pt idx="101">
                  <c:v>36.105263297778407</c:v>
                </c:pt>
                <c:pt idx="102">
                  <c:v>37.105263297778407</c:v>
                </c:pt>
                <c:pt idx="103">
                  <c:v>38.105263297778407</c:v>
                </c:pt>
                <c:pt idx="104">
                  <c:v>39.105263297778407</c:v>
                </c:pt>
                <c:pt idx="105">
                  <c:v>40.105263297778407</c:v>
                </c:pt>
                <c:pt idx="106">
                  <c:v>41.105263297778407</c:v>
                </c:pt>
                <c:pt idx="107">
                  <c:v>42.105263297778407</c:v>
                </c:pt>
                <c:pt idx="108">
                  <c:v>43.105263297778407</c:v>
                </c:pt>
                <c:pt idx="109">
                  <c:v>44.105263297778407</c:v>
                </c:pt>
                <c:pt idx="110">
                  <c:v>45.105263297778407</c:v>
                </c:pt>
                <c:pt idx="111">
                  <c:v>46.105263297778407</c:v>
                </c:pt>
                <c:pt idx="112">
                  <c:v>47.105263297778407</c:v>
                </c:pt>
                <c:pt idx="113">
                  <c:v>48.105263297778407</c:v>
                </c:pt>
                <c:pt idx="114">
                  <c:v>49.105263297778407</c:v>
                </c:pt>
                <c:pt idx="115">
                  <c:v>50.105263297778407</c:v>
                </c:pt>
                <c:pt idx="116">
                  <c:v>51.105263297778407</c:v>
                </c:pt>
                <c:pt idx="117">
                  <c:v>52.105263297778407</c:v>
                </c:pt>
                <c:pt idx="118">
                  <c:v>53.105263297778407</c:v>
                </c:pt>
                <c:pt idx="119">
                  <c:v>54.105263297778407</c:v>
                </c:pt>
                <c:pt idx="120">
                  <c:v>55.105263297778407</c:v>
                </c:pt>
                <c:pt idx="121">
                  <c:v>56.105263297778407</c:v>
                </c:pt>
                <c:pt idx="122">
                  <c:v>57.105263297778407</c:v>
                </c:pt>
                <c:pt idx="123">
                  <c:v>58.105263297778407</c:v>
                </c:pt>
                <c:pt idx="124">
                  <c:v>59.105263297778407</c:v>
                </c:pt>
                <c:pt idx="125">
                  <c:v>60.105263297778407</c:v>
                </c:pt>
                <c:pt idx="126">
                  <c:v>61.105263297778407</c:v>
                </c:pt>
                <c:pt idx="127">
                  <c:v>62.105263297778407</c:v>
                </c:pt>
                <c:pt idx="128">
                  <c:v>63.105263297778407</c:v>
                </c:pt>
                <c:pt idx="129">
                  <c:v>64.105263297778407</c:v>
                </c:pt>
                <c:pt idx="130">
                  <c:v>65.105263297778407</c:v>
                </c:pt>
                <c:pt idx="131">
                  <c:v>66.105263297778407</c:v>
                </c:pt>
                <c:pt idx="132">
                  <c:v>67.105263297778407</c:v>
                </c:pt>
                <c:pt idx="133">
                  <c:v>68.105263297778407</c:v>
                </c:pt>
                <c:pt idx="134">
                  <c:v>69.105263297778407</c:v>
                </c:pt>
                <c:pt idx="135">
                  <c:v>70.105263297778407</c:v>
                </c:pt>
                <c:pt idx="136">
                  <c:v>71.105263297778407</c:v>
                </c:pt>
                <c:pt idx="137">
                  <c:v>72.105263297778407</c:v>
                </c:pt>
                <c:pt idx="138">
                  <c:v>73.105263297778407</c:v>
                </c:pt>
                <c:pt idx="139">
                  <c:v>74.105263297778407</c:v>
                </c:pt>
                <c:pt idx="140">
                  <c:v>75.105263297778407</c:v>
                </c:pt>
                <c:pt idx="141">
                  <c:v>76.105263297778407</c:v>
                </c:pt>
                <c:pt idx="142">
                  <c:v>77.105263297778407</c:v>
                </c:pt>
                <c:pt idx="143">
                  <c:v>78.105263297778407</c:v>
                </c:pt>
                <c:pt idx="144">
                  <c:v>79.105263297778407</c:v>
                </c:pt>
                <c:pt idx="145">
                  <c:v>80.105263297778407</c:v>
                </c:pt>
                <c:pt idx="146">
                  <c:v>81.105263297778407</c:v>
                </c:pt>
                <c:pt idx="147">
                  <c:v>82.105263297778407</c:v>
                </c:pt>
                <c:pt idx="148">
                  <c:v>83.105263297778407</c:v>
                </c:pt>
                <c:pt idx="149">
                  <c:v>84.105263297778407</c:v>
                </c:pt>
                <c:pt idx="150">
                  <c:v>85.105263297778407</c:v>
                </c:pt>
                <c:pt idx="151">
                  <c:v>86.105263297778407</c:v>
                </c:pt>
                <c:pt idx="152">
                  <c:v>87.105263297778407</c:v>
                </c:pt>
                <c:pt idx="153">
                  <c:v>88.105263297778407</c:v>
                </c:pt>
                <c:pt idx="154">
                  <c:v>89.105263297778407</c:v>
                </c:pt>
                <c:pt idx="155">
                  <c:v>90.105263297778407</c:v>
                </c:pt>
                <c:pt idx="156">
                  <c:v>91.105263297778407</c:v>
                </c:pt>
                <c:pt idx="157">
                  <c:v>92.105263297778407</c:v>
                </c:pt>
                <c:pt idx="158">
                  <c:v>93.105263297778407</c:v>
                </c:pt>
                <c:pt idx="159">
                  <c:v>94.105263297778407</c:v>
                </c:pt>
                <c:pt idx="160">
                  <c:v>95.105263297778407</c:v>
                </c:pt>
                <c:pt idx="161">
                  <c:v>96.105263297778407</c:v>
                </c:pt>
              </c:numCache>
            </c:numRef>
          </c:xVal>
          <c:yVal>
            <c:numRef>
              <c:f>'θ ϵ (90,180)'!$CC$25:$CC$186</c:f>
              <c:numCache>
                <c:formatCode>General</c:formatCode>
                <c:ptCount val="162"/>
                <c:pt idx="0">
                  <c:v>59.46507026989832</c:v>
                </c:pt>
                <c:pt idx="1">
                  <c:v>49.079673189760229</c:v>
                </c:pt>
                <c:pt idx="2">
                  <c:v>38.694276109622024</c:v>
                </c:pt>
                <c:pt idx="3">
                  <c:v>28.308879029483819</c:v>
                </c:pt>
                <c:pt idx="4">
                  <c:v>17.923481949345728</c:v>
                </c:pt>
                <c:pt idx="5">
                  <c:v>7.5380848692075233</c:v>
                </c:pt>
                <c:pt idx="6">
                  <c:v>-2.8473122109306814</c:v>
                </c:pt>
                <c:pt idx="7">
                  <c:v>-13.232709291068886</c:v>
                </c:pt>
                <c:pt idx="8">
                  <c:v>-23.618106371206977</c:v>
                </c:pt>
                <c:pt idx="9">
                  <c:v>-34.003503451345182</c:v>
                </c:pt>
                <c:pt idx="10">
                  <c:v>-44.388900531483387</c:v>
                </c:pt>
                <c:pt idx="11">
                  <c:v>-54.774297611621478</c:v>
                </c:pt>
                <c:pt idx="12">
                  <c:v>-65.159694691759682</c:v>
                </c:pt>
                <c:pt idx="13">
                  <c:v>-75.545091771897887</c:v>
                </c:pt>
                <c:pt idx="14">
                  <c:v>-85.930488852036092</c:v>
                </c:pt>
                <c:pt idx="15">
                  <c:v>-96.315885932174183</c:v>
                </c:pt>
                <c:pt idx="16">
                  <c:v>-106.70128301231239</c:v>
                </c:pt>
                <c:pt idx="17">
                  <c:v>-117.08668009245059</c:v>
                </c:pt>
                <c:pt idx="18">
                  <c:v>-127.47207717258874</c:v>
                </c:pt>
                <c:pt idx="19">
                  <c:v>-137.85747425272689</c:v>
                </c:pt>
                <c:pt idx="20">
                  <c:v>-148.24287133286509</c:v>
                </c:pt>
                <c:pt idx="21">
                  <c:v>-158.62826841300324</c:v>
                </c:pt>
                <c:pt idx="22">
                  <c:v>-169.01366549314145</c:v>
                </c:pt>
                <c:pt idx="23">
                  <c:v>-179.39906257327959</c:v>
                </c:pt>
                <c:pt idx="24">
                  <c:v>-189.7844596534178</c:v>
                </c:pt>
                <c:pt idx="25">
                  <c:v>-200.16985673355595</c:v>
                </c:pt>
                <c:pt idx="26">
                  <c:v>-210.55525381369415</c:v>
                </c:pt>
                <c:pt idx="27">
                  <c:v>-220.9406508938323</c:v>
                </c:pt>
                <c:pt idx="28">
                  <c:v>-231.32604797397045</c:v>
                </c:pt>
                <c:pt idx="29">
                  <c:v>-241.71144505410865</c:v>
                </c:pt>
                <c:pt idx="30">
                  <c:v>-252.0968421342468</c:v>
                </c:pt>
                <c:pt idx="31">
                  <c:v>-262.482239214385</c:v>
                </c:pt>
                <c:pt idx="32">
                  <c:v>-272.86763629452315</c:v>
                </c:pt>
                <c:pt idx="33">
                  <c:v>-283.25303337466136</c:v>
                </c:pt>
                <c:pt idx="34">
                  <c:v>-293.6384304547995</c:v>
                </c:pt>
                <c:pt idx="35">
                  <c:v>-304.02382753493765</c:v>
                </c:pt>
                <c:pt idx="36">
                  <c:v>-314.40922461507586</c:v>
                </c:pt>
                <c:pt idx="37">
                  <c:v>-324.794621695214</c:v>
                </c:pt>
                <c:pt idx="38">
                  <c:v>-335.18001877535221</c:v>
                </c:pt>
                <c:pt idx="39">
                  <c:v>-345.56541585549036</c:v>
                </c:pt>
                <c:pt idx="40">
                  <c:v>-355.95081293562856</c:v>
                </c:pt>
                <c:pt idx="41">
                  <c:v>-366.33621001576671</c:v>
                </c:pt>
                <c:pt idx="42">
                  <c:v>-376.72160709590491</c:v>
                </c:pt>
                <c:pt idx="43">
                  <c:v>-387.10700417604306</c:v>
                </c:pt>
                <c:pt idx="44">
                  <c:v>-397.49240125618121</c:v>
                </c:pt>
                <c:pt idx="45">
                  <c:v>-407.87779833631942</c:v>
                </c:pt>
                <c:pt idx="46">
                  <c:v>-418.26319541645762</c:v>
                </c:pt>
                <c:pt idx="47">
                  <c:v>-428.64859249659571</c:v>
                </c:pt>
                <c:pt idx="48">
                  <c:v>-439.03398957673392</c:v>
                </c:pt>
                <c:pt idx="49">
                  <c:v>-449.41938665687212</c:v>
                </c:pt>
                <c:pt idx="50">
                  <c:v>-459.80478373701027</c:v>
                </c:pt>
                <c:pt idx="51">
                  <c:v>-470.19018081714842</c:v>
                </c:pt>
                <c:pt idx="52">
                  <c:v>-480.57557789728662</c:v>
                </c:pt>
                <c:pt idx="53">
                  <c:v>-490.96097497742477</c:v>
                </c:pt>
                <c:pt idx="54">
                  <c:v>-501.34637205756297</c:v>
                </c:pt>
                <c:pt idx="55">
                  <c:v>-511.73176913770112</c:v>
                </c:pt>
                <c:pt idx="56">
                  <c:v>-522.11716621783933</c:v>
                </c:pt>
                <c:pt idx="57">
                  <c:v>-532.50256329797753</c:v>
                </c:pt>
                <c:pt idx="58">
                  <c:v>-542.88796037811562</c:v>
                </c:pt>
                <c:pt idx="59">
                  <c:v>-553.27335745825383</c:v>
                </c:pt>
                <c:pt idx="60">
                  <c:v>-563.65875453839203</c:v>
                </c:pt>
                <c:pt idx="61">
                  <c:v>-574.04415161853012</c:v>
                </c:pt>
                <c:pt idx="62">
                  <c:v>-584.42954869866833</c:v>
                </c:pt>
                <c:pt idx="63">
                  <c:v>-594.81494577880653</c:v>
                </c:pt>
                <c:pt idx="64">
                  <c:v>-605.20034285894474</c:v>
                </c:pt>
                <c:pt idx="65">
                  <c:v>-615.58573993908283</c:v>
                </c:pt>
                <c:pt idx="66">
                  <c:v>-625.97113701922103</c:v>
                </c:pt>
                <c:pt idx="67">
                  <c:v>-636.35653409935924</c:v>
                </c:pt>
                <c:pt idx="68">
                  <c:v>-646.74193117949733</c:v>
                </c:pt>
                <c:pt idx="69">
                  <c:v>-657.12732825963553</c:v>
                </c:pt>
                <c:pt idx="70">
                  <c:v>-667.51272533977374</c:v>
                </c:pt>
                <c:pt idx="71">
                  <c:v>-677.89812241991194</c:v>
                </c:pt>
                <c:pt idx="72">
                  <c:v>-688.28351950005003</c:v>
                </c:pt>
                <c:pt idx="73">
                  <c:v>-698.66891658018824</c:v>
                </c:pt>
                <c:pt idx="74">
                  <c:v>-709.05431366032644</c:v>
                </c:pt>
                <c:pt idx="75">
                  <c:v>-719.43971074046453</c:v>
                </c:pt>
                <c:pt idx="76">
                  <c:v>-729.82510782060274</c:v>
                </c:pt>
                <c:pt idx="77">
                  <c:v>-740.21050490074094</c:v>
                </c:pt>
                <c:pt idx="78">
                  <c:v>-750.59590198087915</c:v>
                </c:pt>
                <c:pt idx="79">
                  <c:v>-760.98129906101724</c:v>
                </c:pt>
                <c:pt idx="80">
                  <c:v>-771.36669614115544</c:v>
                </c:pt>
                <c:pt idx="81">
                  <c:v>-781.75209322129365</c:v>
                </c:pt>
                <c:pt idx="82">
                  <c:v>-792.13749030143185</c:v>
                </c:pt>
                <c:pt idx="83">
                  <c:v>-802.52288738156994</c:v>
                </c:pt>
                <c:pt idx="84">
                  <c:v>-812.90828446170815</c:v>
                </c:pt>
                <c:pt idx="85">
                  <c:v>-823.29368154184635</c:v>
                </c:pt>
                <c:pt idx="86">
                  <c:v>-833.67907862198444</c:v>
                </c:pt>
                <c:pt idx="87">
                  <c:v>-844.06447570212265</c:v>
                </c:pt>
                <c:pt idx="88">
                  <c:v>-854.44987278226085</c:v>
                </c:pt>
                <c:pt idx="89">
                  <c:v>-864.83526986239895</c:v>
                </c:pt>
                <c:pt idx="90">
                  <c:v>-875.22066694253726</c:v>
                </c:pt>
                <c:pt idx="91">
                  <c:v>-885.60606402267535</c:v>
                </c:pt>
                <c:pt idx="92">
                  <c:v>-895.99146110281345</c:v>
                </c:pt>
                <c:pt idx="93">
                  <c:v>-906.37685818295176</c:v>
                </c:pt>
                <c:pt idx="94">
                  <c:v>-916.76225526308986</c:v>
                </c:pt>
                <c:pt idx="95">
                  <c:v>-927.14765234322806</c:v>
                </c:pt>
                <c:pt idx="96">
                  <c:v>-937.53304942336626</c:v>
                </c:pt>
                <c:pt idx="97">
                  <c:v>-947.91844650350436</c:v>
                </c:pt>
                <c:pt idx="98">
                  <c:v>-958.30384358364256</c:v>
                </c:pt>
                <c:pt idx="99">
                  <c:v>-968.68924066378077</c:v>
                </c:pt>
                <c:pt idx="100">
                  <c:v>-979.07463774391886</c:v>
                </c:pt>
                <c:pt idx="101">
                  <c:v>-989.46003482405706</c:v>
                </c:pt>
                <c:pt idx="102">
                  <c:v>-999.84543190419527</c:v>
                </c:pt>
                <c:pt idx="103">
                  <c:v>-1010.2308289843334</c:v>
                </c:pt>
                <c:pt idx="104">
                  <c:v>-1020.6162260644717</c:v>
                </c:pt>
                <c:pt idx="105">
                  <c:v>-1031.0016231446098</c:v>
                </c:pt>
                <c:pt idx="106">
                  <c:v>-1041.3870202247481</c:v>
                </c:pt>
                <c:pt idx="107">
                  <c:v>-1051.7724173048862</c:v>
                </c:pt>
                <c:pt idx="108">
                  <c:v>-1062.1578143850243</c:v>
                </c:pt>
                <c:pt idx="109">
                  <c:v>-1072.5432114651626</c:v>
                </c:pt>
                <c:pt idx="110">
                  <c:v>-1082.9286085453007</c:v>
                </c:pt>
                <c:pt idx="111">
                  <c:v>-1093.3140056254388</c:v>
                </c:pt>
                <c:pt idx="112">
                  <c:v>-1103.6994027055771</c:v>
                </c:pt>
                <c:pt idx="113">
                  <c:v>-1114.0847997857152</c:v>
                </c:pt>
                <c:pt idx="114">
                  <c:v>-1124.4701968658533</c:v>
                </c:pt>
                <c:pt idx="115">
                  <c:v>-1134.8555939459916</c:v>
                </c:pt>
                <c:pt idx="116">
                  <c:v>-1145.2409910261297</c:v>
                </c:pt>
                <c:pt idx="117">
                  <c:v>-1155.6263881062678</c:v>
                </c:pt>
                <c:pt idx="118">
                  <c:v>-1166.0117851864061</c:v>
                </c:pt>
                <c:pt idx="119">
                  <c:v>-1176.3971822665442</c:v>
                </c:pt>
                <c:pt idx="120">
                  <c:v>-1186.7825793466823</c:v>
                </c:pt>
                <c:pt idx="121">
                  <c:v>-1197.1679764268206</c:v>
                </c:pt>
                <c:pt idx="122">
                  <c:v>-1207.5533735069587</c:v>
                </c:pt>
                <c:pt idx="123">
                  <c:v>-1217.9387705870968</c:v>
                </c:pt>
                <c:pt idx="124">
                  <c:v>-1228.3241676672351</c:v>
                </c:pt>
                <c:pt idx="125">
                  <c:v>-1238.7095647473732</c:v>
                </c:pt>
                <c:pt idx="126">
                  <c:v>-1249.0949618275113</c:v>
                </c:pt>
                <c:pt idx="127">
                  <c:v>-1259.4803589076496</c:v>
                </c:pt>
                <c:pt idx="128">
                  <c:v>-1269.8657559877879</c:v>
                </c:pt>
                <c:pt idx="129">
                  <c:v>-1280.2511530679258</c:v>
                </c:pt>
                <c:pt idx="130">
                  <c:v>-1290.6365501480641</c:v>
                </c:pt>
                <c:pt idx="131">
                  <c:v>-1301.0219472282024</c:v>
                </c:pt>
                <c:pt idx="132">
                  <c:v>-1311.4073443083403</c:v>
                </c:pt>
                <c:pt idx="133">
                  <c:v>-1321.7927413884786</c:v>
                </c:pt>
                <c:pt idx="134">
                  <c:v>-1332.1781384686169</c:v>
                </c:pt>
                <c:pt idx="135">
                  <c:v>-1342.563535548755</c:v>
                </c:pt>
                <c:pt idx="136">
                  <c:v>-1352.9489326288931</c:v>
                </c:pt>
                <c:pt idx="137">
                  <c:v>-1363.3343297090314</c:v>
                </c:pt>
                <c:pt idx="138">
                  <c:v>-1373.7197267891695</c:v>
                </c:pt>
                <c:pt idx="139">
                  <c:v>-1384.1051238693076</c:v>
                </c:pt>
                <c:pt idx="140">
                  <c:v>-1394.4905209494459</c:v>
                </c:pt>
                <c:pt idx="141">
                  <c:v>-1404.875918029584</c:v>
                </c:pt>
                <c:pt idx="142">
                  <c:v>-1415.2613151097221</c:v>
                </c:pt>
                <c:pt idx="143">
                  <c:v>-1425.6467121898604</c:v>
                </c:pt>
                <c:pt idx="144">
                  <c:v>-1436.0321092699985</c:v>
                </c:pt>
                <c:pt idx="145">
                  <c:v>-1446.4175063501366</c:v>
                </c:pt>
                <c:pt idx="146">
                  <c:v>-1456.8029034302749</c:v>
                </c:pt>
                <c:pt idx="147">
                  <c:v>-1467.188300510413</c:v>
                </c:pt>
                <c:pt idx="148">
                  <c:v>-1477.5736975905511</c:v>
                </c:pt>
                <c:pt idx="149">
                  <c:v>-1487.9590946706894</c:v>
                </c:pt>
                <c:pt idx="150">
                  <c:v>-1498.3444917508275</c:v>
                </c:pt>
                <c:pt idx="151">
                  <c:v>-1508.7298888309656</c:v>
                </c:pt>
                <c:pt idx="152">
                  <c:v>-1519.1152859111039</c:v>
                </c:pt>
                <c:pt idx="153">
                  <c:v>-1529.5006829912422</c:v>
                </c:pt>
                <c:pt idx="154">
                  <c:v>-1539.8860800713801</c:v>
                </c:pt>
                <c:pt idx="155">
                  <c:v>-1550.2714771515184</c:v>
                </c:pt>
                <c:pt idx="156">
                  <c:v>-1560.6568742316567</c:v>
                </c:pt>
                <c:pt idx="157">
                  <c:v>-1571.0422713117946</c:v>
                </c:pt>
                <c:pt idx="158">
                  <c:v>-1581.4276683919329</c:v>
                </c:pt>
                <c:pt idx="159">
                  <c:v>-1591.8130654720712</c:v>
                </c:pt>
                <c:pt idx="160">
                  <c:v>-1602.1984625522093</c:v>
                </c:pt>
                <c:pt idx="161">
                  <c:v>-1612.5838596323474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8CC-4B8A-9498-D68AB41E6B8A}"/>
            </c:ext>
          </c:extLst>
        </c:ser>
        <c:ser>
          <c:idx val="5"/>
          <c:order val="5"/>
          <c:tx>
            <c:v>Flow 2 projection</c:v>
          </c:tx>
          <c:spPr>
            <a:ln w="34925">
              <a:solidFill>
                <a:schemeClr val="bg1">
                  <a:lumMod val="95000"/>
                </a:schemeClr>
              </a:solidFill>
              <a:prstDash val="dash"/>
              <a:headEnd type="oval" w="lg" len="lg"/>
              <a:tailEnd type="stealth" w="lg" len="lg"/>
            </a:ln>
          </c:spPr>
          <c:marker>
            <c:symbol val="circle"/>
            <c:size val="2"/>
            <c:spPr>
              <a:solidFill>
                <a:srgbClr val="7030A0">
                  <a:alpha val="0"/>
                </a:srgbClr>
              </a:solidFill>
              <a:ln>
                <a:solidFill>
                  <a:schemeClr val="accent6">
                    <a:shade val="76000"/>
                    <a:shade val="95000"/>
                    <a:satMod val="105000"/>
                    <a:alpha val="0"/>
                  </a:schemeClr>
                </a:solidFill>
                <a:headEnd type="none"/>
                <a:tailEnd type="none"/>
              </a:ln>
            </c:spPr>
          </c:marker>
          <c:trendline>
            <c:spPr>
              <a:ln w="28575">
                <a:solidFill>
                  <a:srgbClr val="7030A0"/>
                </a:solidFill>
                <a:prstDash val="sysDash"/>
                <a:headEnd type="oval" w="lg" len="lg"/>
                <a:tailEnd type="stealth" w="lg" len="lg"/>
              </a:ln>
              <a:effectLst>
                <a:glow rad="127000">
                  <a:srgbClr val="FFFF00">
                    <a:alpha val="61000"/>
                  </a:srgbClr>
                </a:glow>
              </a:effectLst>
            </c:spPr>
            <c:trendlineType val="linear"/>
            <c:forward val="190"/>
            <c:backward val="10"/>
            <c:dispRSqr val="0"/>
            <c:dispEq val="0"/>
          </c:trendline>
          <c:xVal>
            <c:numRef>
              <c:f>'θ ϵ (90,180)'!$CI$25:$CI$186</c:f>
              <c:numCache>
                <c:formatCode>General</c:formatCode>
                <c:ptCount val="162"/>
                <c:pt idx="0">
                  <c:v>-64.894736702221593</c:v>
                </c:pt>
                <c:pt idx="1">
                  <c:v>-65.894736702221593</c:v>
                </c:pt>
                <c:pt idx="2">
                  <c:v>-66.894736702221593</c:v>
                </c:pt>
                <c:pt idx="3">
                  <c:v>-67.894736702221593</c:v>
                </c:pt>
                <c:pt idx="4">
                  <c:v>-68.894736702221593</c:v>
                </c:pt>
                <c:pt idx="5">
                  <c:v>-69.894736702221593</c:v>
                </c:pt>
                <c:pt idx="6">
                  <c:v>-70.894736702221593</c:v>
                </c:pt>
                <c:pt idx="7">
                  <c:v>-71.894736702221593</c:v>
                </c:pt>
                <c:pt idx="8">
                  <c:v>-72.894736702221593</c:v>
                </c:pt>
                <c:pt idx="9">
                  <c:v>-73.894736702221593</c:v>
                </c:pt>
                <c:pt idx="10">
                  <c:v>-74.894736702221593</c:v>
                </c:pt>
                <c:pt idx="11">
                  <c:v>-75.894736702221593</c:v>
                </c:pt>
                <c:pt idx="12">
                  <c:v>-76.894736702221593</c:v>
                </c:pt>
                <c:pt idx="13">
                  <c:v>-77.894736702221593</c:v>
                </c:pt>
                <c:pt idx="14">
                  <c:v>-78.894736702221593</c:v>
                </c:pt>
                <c:pt idx="15">
                  <c:v>-79.894736702221593</c:v>
                </c:pt>
                <c:pt idx="16">
                  <c:v>-80.894736702221593</c:v>
                </c:pt>
                <c:pt idx="17">
                  <c:v>-81.894736702221593</c:v>
                </c:pt>
                <c:pt idx="18">
                  <c:v>-82.894736702221593</c:v>
                </c:pt>
                <c:pt idx="19">
                  <c:v>-83.894736702221593</c:v>
                </c:pt>
                <c:pt idx="20">
                  <c:v>-84.894736702221593</c:v>
                </c:pt>
                <c:pt idx="21">
                  <c:v>-85.894736702221593</c:v>
                </c:pt>
                <c:pt idx="22">
                  <c:v>-86.894736702221593</c:v>
                </c:pt>
                <c:pt idx="23">
                  <c:v>-87.894736702221593</c:v>
                </c:pt>
                <c:pt idx="24">
                  <c:v>-88.894736702221593</c:v>
                </c:pt>
                <c:pt idx="25">
                  <c:v>-89.894736702221593</c:v>
                </c:pt>
                <c:pt idx="26">
                  <c:v>-90.894736702221593</c:v>
                </c:pt>
                <c:pt idx="27">
                  <c:v>-91.894736702221593</c:v>
                </c:pt>
                <c:pt idx="28">
                  <c:v>-92.894736702221593</c:v>
                </c:pt>
                <c:pt idx="29">
                  <c:v>-93.894736702221593</c:v>
                </c:pt>
                <c:pt idx="30">
                  <c:v>-94.894736702221593</c:v>
                </c:pt>
                <c:pt idx="31">
                  <c:v>-95.894736702221593</c:v>
                </c:pt>
                <c:pt idx="32">
                  <c:v>-96.894736702221593</c:v>
                </c:pt>
                <c:pt idx="33">
                  <c:v>-97.894736702221593</c:v>
                </c:pt>
                <c:pt idx="34">
                  <c:v>-98.894736702221593</c:v>
                </c:pt>
                <c:pt idx="35">
                  <c:v>-99.894736702221593</c:v>
                </c:pt>
                <c:pt idx="36">
                  <c:v>-100.89473670222159</c:v>
                </c:pt>
                <c:pt idx="37">
                  <c:v>-101.89473670222159</c:v>
                </c:pt>
                <c:pt idx="38">
                  <c:v>-102.89473670222159</c:v>
                </c:pt>
                <c:pt idx="39">
                  <c:v>-103.89473670222159</c:v>
                </c:pt>
                <c:pt idx="40">
                  <c:v>-104.89473670222159</c:v>
                </c:pt>
                <c:pt idx="41">
                  <c:v>-105.89473670222159</c:v>
                </c:pt>
                <c:pt idx="42">
                  <c:v>-106.89473670222159</c:v>
                </c:pt>
                <c:pt idx="43">
                  <c:v>-107.89473670222159</c:v>
                </c:pt>
                <c:pt idx="44">
                  <c:v>-108.89473670222159</c:v>
                </c:pt>
                <c:pt idx="45">
                  <c:v>-109.89473670222159</c:v>
                </c:pt>
                <c:pt idx="46">
                  <c:v>-110.89473670222159</c:v>
                </c:pt>
                <c:pt idx="47">
                  <c:v>-111.89473670222159</c:v>
                </c:pt>
                <c:pt idx="48">
                  <c:v>-112.89473670222159</c:v>
                </c:pt>
                <c:pt idx="49">
                  <c:v>-113.89473670222159</c:v>
                </c:pt>
                <c:pt idx="50">
                  <c:v>-114.89473670222159</c:v>
                </c:pt>
                <c:pt idx="51">
                  <c:v>-115.89473670222159</c:v>
                </c:pt>
                <c:pt idx="52">
                  <c:v>-116.89473670222159</c:v>
                </c:pt>
                <c:pt idx="53">
                  <c:v>-117.89473670222159</c:v>
                </c:pt>
                <c:pt idx="54">
                  <c:v>-118.89473670222159</c:v>
                </c:pt>
                <c:pt idx="55">
                  <c:v>-119.89473670222159</c:v>
                </c:pt>
                <c:pt idx="56">
                  <c:v>-120.89473670222159</c:v>
                </c:pt>
                <c:pt idx="57">
                  <c:v>-121.89473670222159</c:v>
                </c:pt>
                <c:pt idx="58">
                  <c:v>-122.89473670222159</c:v>
                </c:pt>
                <c:pt idx="59">
                  <c:v>-123.89473670222159</c:v>
                </c:pt>
                <c:pt idx="60">
                  <c:v>-124.89473670222159</c:v>
                </c:pt>
                <c:pt idx="61">
                  <c:v>-125.89473670222159</c:v>
                </c:pt>
                <c:pt idx="62">
                  <c:v>-126.89473670222159</c:v>
                </c:pt>
                <c:pt idx="63">
                  <c:v>-127.89473670222159</c:v>
                </c:pt>
                <c:pt idx="64">
                  <c:v>-128.89473670222159</c:v>
                </c:pt>
                <c:pt idx="65">
                  <c:v>-129.89473670222159</c:v>
                </c:pt>
                <c:pt idx="66">
                  <c:v>-130.89473670222159</c:v>
                </c:pt>
                <c:pt idx="67">
                  <c:v>-131.89473670222159</c:v>
                </c:pt>
                <c:pt idx="68">
                  <c:v>-132.89473670222159</c:v>
                </c:pt>
                <c:pt idx="69">
                  <c:v>-133.89473670222159</c:v>
                </c:pt>
                <c:pt idx="70">
                  <c:v>-134.89473670222159</c:v>
                </c:pt>
                <c:pt idx="71">
                  <c:v>-135.89473670222159</c:v>
                </c:pt>
                <c:pt idx="72">
                  <c:v>-136.89473670222159</c:v>
                </c:pt>
                <c:pt idx="73">
                  <c:v>-137.89473670222159</c:v>
                </c:pt>
                <c:pt idx="74">
                  <c:v>-138.89473670222159</c:v>
                </c:pt>
                <c:pt idx="75">
                  <c:v>-139.89473670222159</c:v>
                </c:pt>
                <c:pt idx="76">
                  <c:v>-140.89473670222159</c:v>
                </c:pt>
                <c:pt idx="77">
                  <c:v>-141.89473670222159</c:v>
                </c:pt>
                <c:pt idx="78">
                  <c:v>-142.89473670222159</c:v>
                </c:pt>
                <c:pt idx="79">
                  <c:v>-143.89473670222159</c:v>
                </c:pt>
                <c:pt idx="80">
                  <c:v>-144.89473670222159</c:v>
                </c:pt>
                <c:pt idx="81">
                  <c:v>-145.89473670222159</c:v>
                </c:pt>
                <c:pt idx="82">
                  <c:v>-146.89473670222159</c:v>
                </c:pt>
                <c:pt idx="83">
                  <c:v>-147.89473670222159</c:v>
                </c:pt>
                <c:pt idx="84">
                  <c:v>-148.89473670222159</c:v>
                </c:pt>
                <c:pt idx="85">
                  <c:v>-149.89473670222159</c:v>
                </c:pt>
                <c:pt idx="86">
                  <c:v>-150.89473670222159</c:v>
                </c:pt>
                <c:pt idx="87">
                  <c:v>-151.89473670222159</c:v>
                </c:pt>
                <c:pt idx="88">
                  <c:v>-152.89473670222159</c:v>
                </c:pt>
                <c:pt idx="89">
                  <c:v>-153.89473670222159</c:v>
                </c:pt>
                <c:pt idx="90">
                  <c:v>-154.89473670222159</c:v>
                </c:pt>
                <c:pt idx="91">
                  <c:v>-155.89473670222159</c:v>
                </c:pt>
                <c:pt idx="92">
                  <c:v>-156.89473670222159</c:v>
                </c:pt>
                <c:pt idx="93">
                  <c:v>-157.89473670222159</c:v>
                </c:pt>
                <c:pt idx="94">
                  <c:v>-158.89473670222159</c:v>
                </c:pt>
                <c:pt idx="95">
                  <c:v>-159.89473670222159</c:v>
                </c:pt>
                <c:pt idx="96">
                  <c:v>-160.89473670222159</c:v>
                </c:pt>
                <c:pt idx="97">
                  <c:v>-161.89473670222159</c:v>
                </c:pt>
                <c:pt idx="98">
                  <c:v>-162.89473670222159</c:v>
                </c:pt>
                <c:pt idx="99">
                  <c:v>-163.89473670222159</c:v>
                </c:pt>
                <c:pt idx="100">
                  <c:v>-164.89473670222159</c:v>
                </c:pt>
                <c:pt idx="101">
                  <c:v>-165.89473670222159</c:v>
                </c:pt>
                <c:pt idx="102">
                  <c:v>-166.89473670222159</c:v>
                </c:pt>
                <c:pt idx="103">
                  <c:v>-167.89473670222159</c:v>
                </c:pt>
                <c:pt idx="104">
                  <c:v>-168.89473670222159</c:v>
                </c:pt>
                <c:pt idx="105">
                  <c:v>-169.89473670222159</c:v>
                </c:pt>
                <c:pt idx="106">
                  <c:v>-170.89473670222159</c:v>
                </c:pt>
                <c:pt idx="107">
                  <c:v>-171.89473670222159</c:v>
                </c:pt>
                <c:pt idx="108">
                  <c:v>-172.89473670222159</c:v>
                </c:pt>
                <c:pt idx="109">
                  <c:v>-173.89473670222159</c:v>
                </c:pt>
                <c:pt idx="110">
                  <c:v>-174.89473670222159</c:v>
                </c:pt>
                <c:pt idx="111">
                  <c:v>-175.89473670222159</c:v>
                </c:pt>
                <c:pt idx="112">
                  <c:v>-176.89473670222159</c:v>
                </c:pt>
                <c:pt idx="113">
                  <c:v>-177.89473670222159</c:v>
                </c:pt>
                <c:pt idx="114">
                  <c:v>-178.89473670222159</c:v>
                </c:pt>
                <c:pt idx="115">
                  <c:v>-179.89473670222159</c:v>
                </c:pt>
                <c:pt idx="116">
                  <c:v>-180.89473670222159</c:v>
                </c:pt>
                <c:pt idx="117">
                  <c:v>-181.89473670222159</c:v>
                </c:pt>
                <c:pt idx="118">
                  <c:v>-182.89473670222159</c:v>
                </c:pt>
                <c:pt idx="119">
                  <c:v>-183.89473670222159</c:v>
                </c:pt>
                <c:pt idx="120">
                  <c:v>-184.89473670222159</c:v>
                </c:pt>
                <c:pt idx="121">
                  <c:v>-185.89473670222159</c:v>
                </c:pt>
                <c:pt idx="122">
                  <c:v>-186.89473670222159</c:v>
                </c:pt>
                <c:pt idx="123">
                  <c:v>-187.89473670222159</c:v>
                </c:pt>
                <c:pt idx="124">
                  <c:v>-188.89473670222159</c:v>
                </c:pt>
                <c:pt idx="125">
                  <c:v>-189.89473670222159</c:v>
                </c:pt>
                <c:pt idx="126">
                  <c:v>-190.89473670222159</c:v>
                </c:pt>
                <c:pt idx="127">
                  <c:v>-191.89473670222159</c:v>
                </c:pt>
                <c:pt idx="128">
                  <c:v>-192.89473670222159</c:v>
                </c:pt>
                <c:pt idx="129">
                  <c:v>-193.89473670222159</c:v>
                </c:pt>
                <c:pt idx="130">
                  <c:v>-194.89473670222159</c:v>
                </c:pt>
                <c:pt idx="131">
                  <c:v>-195.89473670222159</c:v>
                </c:pt>
                <c:pt idx="132">
                  <c:v>-196.89473670222159</c:v>
                </c:pt>
                <c:pt idx="133">
                  <c:v>-197.89473670222159</c:v>
                </c:pt>
                <c:pt idx="134">
                  <c:v>-198.89473670222159</c:v>
                </c:pt>
                <c:pt idx="135">
                  <c:v>-199.89473670222159</c:v>
                </c:pt>
                <c:pt idx="136">
                  <c:v>-200.89473670222159</c:v>
                </c:pt>
                <c:pt idx="137">
                  <c:v>-201.89473670222159</c:v>
                </c:pt>
                <c:pt idx="138">
                  <c:v>-202.89473670222159</c:v>
                </c:pt>
                <c:pt idx="139">
                  <c:v>-203.89473670222159</c:v>
                </c:pt>
                <c:pt idx="140">
                  <c:v>-204.89473670222159</c:v>
                </c:pt>
                <c:pt idx="141">
                  <c:v>-205.89473670222159</c:v>
                </c:pt>
                <c:pt idx="142">
                  <c:v>-206.89473670222159</c:v>
                </c:pt>
                <c:pt idx="143">
                  <c:v>-207.89473670222159</c:v>
                </c:pt>
                <c:pt idx="144">
                  <c:v>-208.89473670222159</c:v>
                </c:pt>
                <c:pt idx="145">
                  <c:v>-209.89473670222159</c:v>
                </c:pt>
                <c:pt idx="146">
                  <c:v>-210.89473670222159</c:v>
                </c:pt>
                <c:pt idx="147">
                  <c:v>-211.89473670222159</c:v>
                </c:pt>
                <c:pt idx="148">
                  <c:v>-212.89473670222159</c:v>
                </c:pt>
                <c:pt idx="149">
                  <c:v>-213.89473670222159</c:v>
                </c:pt>
                <c:pt idx="150">
                  <c:v>-214.89473670222159</c:v>
                </c:pt>
                <c:pt idx="151">
                  <c:v>-215.89473670222159</c:v>
                </c:pt>
                <c:pt idx="152">
                  <c:v>-216.89473670222159</c:v>
                </c:pt>
                <c:pt idx="153">
                  <c:v>-217.89473670222159</c:v>
                </c:pt>
                <c:pt idx="154">
                  <c:v>-218.89473670222159</c:v>
                </c:pt>
                <c:pt idx="155">
                  <c:v>-219.89473670222159</c:v>
                </c:pt>
                <c:pt idx="156">
                  <c:v>-220.89473670222159</c:v>
                </c:pt>
                <c:pt idx="157">
                  <c:v>-221.89473670222159</c:v>
                </c:pt>
                <c:pt idx="158">
                  <c:v>-222.89473670222159</c:v>
                </c:pt>
                <c:pt idx="159">
                  <c:v>-223.89473670222159</c:v>
                </c:pt>
                <c:pt idx="160">
                  <c:v>-224.89473670222159</c:v>
                </c:pt>
                <c:pt idx="161">
                  <c:v>-225.89473670222159</c:v>
                </c:pt>
              </c:numCache>
            </c:numRef>
          </c:xVal>
          <c:yVal>
            <c:numRef>
              <c:f>'θ ϵ (90,180)'!$CH$25:$CH$186</c:f>
              <c:numCache>
                <c:formatCode>General</c:formatCode>
                <c:ptCount val="162"/>
                <c:pt idx="0">
                  <c:v>59.465070269898305</c:v>
                </c:pt>
                <c:pt idx="1">
                  <c:v>59.473797137689061</c:v>
                </c:pt>
                <c:pt idx="2">
                  <c:v>59.482524005479824</c:v>
                </c:pt>
                <c:pt idx="3">
                  <c:v>59.49125087327058</c:v>
                </c:pt>
                <c:pt idx="4">
                  <c:v>59.499977741061343</c:v>
                </c:pt>
                <c:pt idx="5">
                  <c:v>59.508704608852099</c:v>
                </c:pt>
                <c:pt idx="6">
                  <c:v>59.517431476642855</c:v>
                </c:pt>
                <c:pt idx="7">
                  <c:v>59.526158344433618</c:v>
                </c:pt>
                <c:pt idx="8">
                  <c:v>59.534885212224374</c:v>
                </c:pt>
                <c:pt idx="9">
                  <c:v>59.543612080015137</c:v>
                </c:pt>
                <c:pt idx="10">
                  <c:v>59.552338947805893</c:v>
                </c:pt>
                <c:pt idx="11">
                  <c:v>59.561065815596649</c:v>
                </c:pt>
                <c:pt idx="12">
                  <c:v>59.569792683387412</c:v>
                </c:pt>
                <c:pt idx="13">
                  <c:v>59.578519551178168</c:v>
                </c:pt>
                <c:pt idx="14">
                  <c:v>59.587246418968931</c:v>
                </c:pt>
                <c:pt idx="15">
                  <c:v>59.595973286759687</c:v>
                </c:pt>
                <c:pt idx="16">
                  <c:v>59.604700154550443</c:v>
                </c:pt>
                <c:pt idx="17">
                  <c:v>59.613427022341206</c:v>
                </c:pt>
                <c:pt idx="18">
                  <c:v>59.622153890131962</c:v>
                </c:pt>
                <c:pt idx="19">
                  <c:v>59.630880757922725</c:v>
                </c:pt>
                <c:pt idx="20">
                  <c:v>59.639607625713481</c:v>
                </c:pt>
                <c:pt idx="21">
                  <c:v>59.648334493504244</c:v>
                </c:pt>
                <c:pt idx="22">
                  <c:v>59.657061361295</c:v>
                </c:pt>
                <c:pt idx="23">
                  <c:v>59.665788229085756</c:v>
                </c:pt>
                <c:pt idx="24">
                  <c:v>59.674515096876519</c:v>
                </c:pt>
                <c:pt idx="25">
                  <c:v>59.683241964667275</c:v>
                </c:pt>
                <c:pt idx="26">
                  <c:v>59.691968832458038</c:v>
                </c:pt>
                <c:pt idx="27">
                  <c:v>59.700695700248794</c:v>
                </c:pt>
                <c:pt idx="28">
                  <c:v>59.70942256803955</c:v>
                </c:pt>
                <c:pt idx="29">
                  <c:v>59.718149435830313</c:v>
                </c:pt>
                <c:pt idx="30">
                  <c:v>59.726876303621069</c:v>
                </c:pt>
                <c:pt idx="31">
                  <c:v>59.735603171411832</c:v>
                </c:pt>
                <c:pt idx="32">
                  <c:v>59.744330039202588</c:v>
                </c:pt>
                <c:pt idx="33">
                  <c:v>59.753056906993343</c:v>
                </c:pt>
                <c:pt idx="34">
                  <c:v>59.761783774784107</c:v>
                </c:pt>
                <c:pt idx="35">
                  <c:v>59.770510642574862</c:v>
                </c:pt>
                <c:pt idx="36">
                  <c:v>59.779237510365625</c:v>
                </c:pt>
                <c:pt idx="37">
                  <c:v>59.787964378156381</c:v>
                </c:pt>
                <c:pt idx="38">
                  <c:v>59.796691245947137</c:v>
                </c:pt>
                <c:pt idx="39">
                  <c:v>59.8054181137379</c:v>
                </c:pt>
                <c:pt idx="40">
                  <c:v>59.814144981528656</c:v>
                </c:pt>
                <c:pt idx="41">
                  <c:v>59.822871849319419</c:v>
                </c:pt>
                <c:pt idx="42">
                  <c:v>59.831598717110175</c:v>
                </c:pt>
                <c:pt idx="43">
                  <c:v>59.840325584900938</c:v>
                </c:pt>
                <c:pt idx="44">
                  <c:v>59.849052452691694</c:v>
                </c:pt>
                <c:pt idx="45">
                  <c:v>59.85777932048245</c:v>
                </c:pt>
                <c:pt idx="46">
                  <c:v>59.866506188273213</c:v>
                </c:pt>
                <c:pt idx="47">
                  <c:v>59.875233056063969</c:v>
                </c:pt>
                <c:pt idx="48">
                  <c:v>59.883959923854732</c:v>
                </c:pt>
                <c:pt idx="49">
                  <c:v>59.892686791645488</c:v>
                </c:pt>
                <c:pt idx="50">
                  <c:v>59.901413659436244</c:v>
                </c:pt>
                <c:pt idx="51">
                  <c:v>59.910140527227007</c:v>
                </c:pt>
                <c:pt idx="52">
                  <c:v>59.918867395017763</c:v>
                </c:pt>
                <c:pt idx="53">
                  <c:v>59.927594262808526</c:v>
                </c:pt>
                <c:pt idx="54">
                  <c:v>59.936321130599282</c:v>
                </c:pt>
                <c:pt idx="55">
                  <c:v>59.945047998390038</c:v>
                </c:pt>
                <c:pt idx="56">
                  <c:v>59.953774866180801</c:v>
                </c:pt>
                <c:pt idx="57">
                  <c:v>59.962501733971557</c:v>
                </c:pt>
                <c:pt idx="58">
                  <c:v>59.97122860176232</c:v>
                </c:pt>
                <c:pt idx="59">
                  <c:v>59.979955469553076</c:v>
                </c:pt>
                <c:pt idx="60">
                  <c:v>59.988682337343832</c:v>
                </c:pt>
                <c:pt idx="61">
                  <c:v>59.997409205134595</c:v>
                </c:pt>
                <c:pt idx="62">
                  <c:v>60.006136072925351</c:v>
                </c:pt>
                <c:pt idx="63">
                  <c:v>60.014862940716114</c:v>
                </c:pt>
                <c:pt idx="64">
                  <c:v>60.02358980850687</c:v>
                </c:pt>
                <c:pt idx="65">
                  <c:v>60.032316676297626</c:v>
                </c:pt>
                <c:pt idx="66">
                  <c:v>60.041043544088389</c:v>
                </c:pt>
                <c:pt idx="67">
                  <c:v>60.049770411879145</c:v>
                </c:pt>
                <c:pt idx="68">
                  <c:v>60.058497279669908</c:v>
                </c:pt>
                <c:pt idx="69">
                  <c:v>60.067224147460664</c:v>
                </c:pt>
                <c:pt idx="70">
                  <c:v>60.075951015251427</c:v>
                </c:pt>
                <c:pt idx="71">
                  <c:v>60.084677883042183</c:v>
                </c:pt>
                <c:pt idx="72">
                  <c:v>60.093404750832939</c:v>
                </c:pt>
                <c:pt idx="73">
                  <c:v>60.102131618623702</c:v>
                </c:pt>
                <c:pt idx="74">
                  <c:v>60.110858486414458</c:v>
                </c:pt>
                <c:pt idx="75">
                  <c:v>60.119585354205221</c:v>
                </c:pt>
                <c:pt idx="76">
                  <c:v>60.128312221995976</c:v>
                </c:pt>
                <c:pt idx="77">
                  <c:v>60.137039089786732</c:v>
                </c:pt>
                <c:pt idx="78">
                  <c:v>60.145765957577495</c:v>
                </c:pt>
                <c:pt idx="79">
                  <c:v>60.154492825368251</c:v>
                </c:pt>
                <c:pt idx="80">
                  <c:v>60.163219693159014</c:v>
                </c:pt>
                <c:pt idx="81">
                  <c:v>60.17194656094977</c:v>
                </c:pt>
                <c:pt idx="82">
                  <c:v>60.180673428740526</c:v>
                </c:pt>
                <c:pt idx="83">
                  <c:v>60.189400296531289</c:v>
                </c:pt>
                <c:pt idx="84">
                  <c:v>60.198127164322045</c:v>
                </c:pt>
                <c:pt idx="85">
                  <c:v>60.206854032112808</c:v>
                </c:pt>
                <c:pt idx="86">
                  <c:v>60.215580899903564</c:v>
                </c:pt>
                <c:pt idx="87">
                  <c:v>60.22430776769432</c:v>
                </c:pt>
                <c:pt idx="88">
                  <c:v>60.233034635485083</c:v>
                </c:pt>
                <c:pt idx="89">
                  <c:v>60.241761503275839</c:v>
                </c:pt>
                <c:pt idx="90">
                  <c:v>60.250488371066602</c:v>
                </c:pt>
                <c:pt idx="91">
                  <c:v>60.259215238857358</c:v>
                </c:pt>
                <c:pt idx="92">
                  <c:v>60.267942106648121</c:v>
                </c:pt>
                <c:pt idx="93">
                  <c:v>60.276668974438877</c:v>
                </c:pt>
                <c:pt idx="94">
                  <c:v>60.285395842229633</c:v>
                </c:pt>
                <c:pt idx="95">
                  <c:v>60.294122710020396</c:v>
                </c:pt>
                <c:pt idx="96">
                  <c:v>60.302849577811152</c:v>
                </c:pt>
                <c:pt idx="97">
                  <c:v>60.311576445601915</c:v>
                </c:pt>
                <c:pt idx="98">
                  <c:v>60.320303313392671</c:v>
                </c:pt>
                <c:pt idx="99">
                  <c:v>60.329030181183427</c:v>
                </c:pt>
                <c:pt idx="100">
                  <c:v>60.33775704897419</c:v>
                </c:pt>
                <c:pt idx="101">
                  <c:v>60.346483916764946</c:v>
                </c:pt>
                <c:pt idx="102">
                  <c:v>60.355210784555709</c:v>
                </c:pt>
                <c:pt idx="103">
                  <c:v>60.363937652346465</c:v>
                </c:pt>
                <c:pt idx="104">
                  <c:v>60.372664520137221</c:v>
                </c:pt>
                <c:pt idx="105">
                  <c:v>60.381391387927984</c:v>
                </c:pt>
                <c:pt idx="106">
                  <c:v>60.39011825571874</c:v>
                </c:pt>
                <c:pt idx="107">
                  <c:v>60.398845123509503</c:v>
                </c:pt>
                <c:pt idx="108">
                  <c:v>60.407571991300259</c:v>
                </c:pt>
                <c:pt idx="109">
                  <c:v>60.416298859091015</c:v>
                </c:pt>
                <c:pt idx="110">
                  <c:v>60.425025726881778</c:v>
                </c:pt>
                <c:pt idx="111">
                  <c:v>60.433752594672534</c:v>
                </c:pt>
                <c:pt idx="112">
                  <c:v>60.442479462463297</c:v>
                </c:pt>
                <c:pt idx="113">
                  <c:v>60.451206330254053</c:v>
                </c:pt>
                <c:pt idx="114">
                  <c:v>60.459933198044808</c:v>
                </c:pt>
                <c:pt idx="115">
                  <c:v>60.468660065835572</c:v>
                </c:pt>
                <c:pt idx="116">
                  <c:v>60.477386933626327</c:v>
                </c:pt>
                <c:pt idx="117">
                  <c:v>60.48611380141709</c:v>
                </c:pt>
                <c:pt idx="118">
                  <c:v>60.494840669207846</c:v>
                </c:pt>
                <c:pt idx="119">
                  <c:v>60.503567536998609</c:v>
                </c:pt>
                <c:pt idx="120">
                  <c:v>60.512294404789365</c:v>
                </c:pt>
                <c:pt idx="121">
                  <c:v>60.521021272580121</c:v>
                </c:pt>
                <c:pt idx="122">
                  <c:v>60.529748140370884</c:v>
                </c:pt>
                <c:pt idx="123">
                  <c:v>60.53847500816164</c:v>
                </c:pt>
                <c:pt idx="124">
                  <c:v>60.547201875952403</c:v>
                </c:pt>
                <c:pt idx="125">
                  <c:v>60.555928743743159</c:v>
                </c:pt>
                <c:pt idx="126">
                  <c:v>60.564655611533915</c:v>
                </c:pt>
                <c:pt idx="127">
                  <c:v>60.573382479324678</c:v>
                </c:pt>
                <c:pt idx="128">
                  <c:v>60.582109347115434</c:v>
                </c:pt>
                <c:pt idx="129">
                  <c:v>60.590836214906197</c:v>
                </c:pt>
                <c:pt idx="130">
                  <c:v>60.599563082696953</c:v>
                </c:pt>
                <c:pt idx="131">
                  <c:v>60.608289950487709</c:v>
                </c:pt>
                <c:pt idx="132">
                  <c:v>60.617016818278472</c:v>
                </c:pt>
                <c:pt idx="133">
                  <c:v>60.625743686069228</c:v>
                </c:pt>
                <c:pt idx="134">
                  <c:v>60.634470553859991</c:v>
                </c:pt>
                <c:pt idx="135">
                  <c:v>60.643197421650747</c:v>
                </c:pt>
                <c:pt idx="136">
                  <c:v>60.651924289441503</c:v>
                </c:pt>
                <c:pt idx="137">
                  <c:v>60.660651157232266</c:v>
                </c:pt>
                <c:pt idx="138">
                  <c:v>60.669378025023022</c:v>
                </c:pt>
                <c:pt idx="139">
                  <c:v>60.678104892813785</c:v>
                </c:pt>
                <c:pt idx="140">
                  <c:v>60.686831760604541</c:v>
                </c:pt>
                <c:pt idx="141">
                  <c:v>60.695558628395304</c:v>
                </c:pt>
                <c:pt idx="142">
                  <c:v>60.70428549618606</c:v>
                </c:pt>
                <c:pt idx="143">
                  <c:v>60.713012363976816</c:v>
                </c:pt>
                <c:pt idx="144">
                  <c:v>60.721739231767579</c:v>
                </c:pt>
                <c:pt idx="145">
                  <c:v>60.730466099558335</c:v>
                </c:pt>
                <c:pt idx="146">
                  <c:v>60.739192967349098</c:v>
                </c:pt>
                <c:pt idx="147">
                  <c:v>60.747919835139854</c:v>
                </c:pt>
                <c:pt idx="148">
                  <c:v>60.75664670293061</c:v>
                </c:pt>
                <c:pt idx="149">
                  <c:v>60.765373570721373</c:v>
                </c:pt>
                <c:pt idx="150">
                  <c:v>60.774100438512129</c:v>
                </c:pt>
                <c:pt idx="151">
                  <c:v>60.782827306302892</c:v>
                </c:pt>
                <c:pt idx="152">
                  <c:v>60.791554174093648</c:v>
                </c:pt>
                <c:pt idx="153">
                  <c:v>60.800281041884404</c:v>
                </c:pt>
                <c:pt idx="154">
                  <c:v>60.809007909675167</c:v>
                </c:pt>
                <c:pt idx="155">
                  <c:v>60.817734777465922</c:v>
                </c:pt>
                <c:pt idx="156">
                  <c:v>60.826461645256686</c:v>
                </c:pt>
                <c:pt idx="157">
                  <c:v>60.835188513047441</c:v>
                </c:pt>
                <c:pt idx="158">
                  <c:v>60.843915380838197</c:v>
                </c:pt>
                <c:pt idx="159">
                  <c:v>60.85264224862896</c:v>
                </c:pt>
                <c:pt idx="160">
                  <c:v>60.861369116419716</c:v>
                </c:pt>
                <c:pt idx="161">
                  <c:v>60.870095984210479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8CC-4B8A-9498-D68AB41E6B8A}"/>
            </c:ext>
          </c:extLst>
        </c:ser>
        <c:ser>
          <c:idx val="6"/>
          <c:order val="6"/>
          <c:tx>
            <c:v>Flow 1 line tangent to W.C.</c:v>
          </c:tx>
          <c:spPr>
            <a:ln w="25400">
              <a:solidFill>
                <a:schemeClr val="bg1">
                  <a:lumMod val="85000"/>
                </a:schemeClr>
              </a:solidFill>
              <a:prstDash val="dash"/>
              <a:headEnd type="none" w="lg" len="lg"/>
              <a:tailEnd type="none" w="lg" len="lg"/>
            </a:ln>
          </c:spPr>
          <c:marker>
            <c:symbol val="plus"/>
            <c:size val="2"/>
            <c:spPr>
              <a:ln>
                <a:noFill/>
              </a:ln>
            </c:spPr>
          </c:marker>
          <c:trendline>
            <c:spPr>
              <a:ln w="15875">
                <a:solidFill>
                  <a:srgbClr val="FF0000"/>
                </a:solidFill>
                <a:prstDash val="lgDash"/>
                <a:headEnd type="stealth" w="lg" len="lg"/>
                <a:tailEnd type="oval" w="lg" len="lg"/>
              </a:ln>
            </c:spPr>
            <c:trendlineType val="linear"/>
            <c:forward val="10"/>
            <c:backward val="70"/>
            <c:dispRSqr val="0"/>
            <c:dispEq val="0"/>
          </c:trendline>
          <c:xVal>
            <c:numRef>
              <c:f>'θ ϵ (90,180)'!$H$11:$H$171</c:f>
              <c:numCache>
                <c:formatCode>General</c:formatCode>
                <c:ptCount val="161"/>
                <c:pt idx="0">
                  <c:v>74</c:v>
                </c:pt>
                <c:pt idx="1">
                  <c:v>73</c:v>
                </c:pt>
                <c:pt idx="2">
                  <c:v>72</c:v>
                </c:pt>
                <c:pt idx="3">
                  <c:v>71</c:v>
                </c:pt>
                <c:pt idx="4">
                  <c:v>70</c:v>
                </c:pt>
                <c:pt idx="5">
                  <c:v>69</c:v>
                </c:pt>
                <c:pt idx="6">
                  <c:v>68</c:v>
                </c:pt>
                <c:pt idx="7">
                  <c:v>67</c:v>
                </c:pt>
                <c:pt idx="8">
                  <c:v>66</c:v>
                </c:pt>
                <c:pt idx="9">
                  <c:v>65</c:v>
                </c:pt>
                <c:pt idx="10">
                  <c:v>64</c:v>
                </c:pt>
                <c:pt idx="11">
                  <c:v>63</c:v>
                </c:pt>
                <c:pt idx="12">
                  <c:v>62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58</c:v>
                </c:pt>
                <c:pt idx="17">
                  <c:v>57</c:v>
                </c:pt>
                <c:pt idx="18">
                  <c:v>56</c:v>
                </c:pt>
                <c:pt idx="19">
                  <c:v>55</c:v>
                </c:pt>
                <c:pt idx="20">
                  <c:v>54</c:v>
                </c:pt>
                <c:pt idx="21">
                  <c:v>53</c:v>
                </c:pt>
                <c:pt idx="22">
                  <c:v>52</c:v>
                </c:pt>
                <c:pt idx="23">
                  <c:v>51</c:v>
                </c:pt>
                <c:pt idx="24">
                  <c:v>50</c:v>
                </c:pt>
                <c:pt idx="25">
                  <c:v>49</c:v>
                </c:pt>
                <c:pt idx="26">
                  <c:v>48</c:v>
                </c:pt>
                <c:pt idx="27">
                  <c:v>47</c:v>
                </c:pt>
                <c:pt idx="28">
                  <c:v>46</c:v>
                </c:pt>
                <c:pt idx="29">
                  <c:v>45</c:v>
                </c:pt>
                <c:pt idx="30">
                  <c:v>44</c:v>
                </c:pt>
                <c:pt idx="31">
                  <c:v>43</c:v>
                </c:pt>
                <c:pt idx="32">
                  <c:v>42</c:v>
                </c:pt>
                <c:pt idx="33">
                  <c:v>41</c:v>
                </c:pt>
                <c:pt idx="34">
                  <c:v>40</c:v>
                </c:pt>
                <c:pt idx="35">
                  <c:v>39</c:v>
                </c:pt>
                <c:pt idx="36">
                  <c:v>38</c:v>
                </c:pt>
                <c:pt idx="37">
                  <c:v>37</c:v>
                </c:pt>
                <c:pt idx="38">
                  <c:v>36</c:v>
                </c:pt>
                <c:pt idx="39">
                  <c:v>35</c:v>
                </c:pt>
                <c:pt idx="40">
                  <c:v>34</c:v>
                </c:pt>
                <c:pt idx="41">
                  <c:v>33</c:v>
                </c:pt>
                <c:pt idx="42">
                  <c:v>32</c:v>
                </c:pt>
                <c:pt idx="43">
                  <c:v>31</c:v>
                </c:pt>
                <c:pt idx="44">
                  <c:v>30</c:v>
                </c:pt>
                <c:pt idx="45">
                  <c:v>29</c:v>
                </c:pt>
                <c:pt idx="46">
                  <c:v>28</c:v>
                </c:pt>
                <c:pt idx="47">
                  <c:v>27</c:v>
                </c:pt>
                <c:pt idx="48">
                  <c:v>26</c:v>
                </c:pt>
                <c:pt idx="49">
                  <c:v>25</c:v>
                </c:pt>
                <c:pt idx="50">
                  <c:v>24</c:v>
                </c:pt>
                <c:pt idx="51">
                  <c:v>23</c:v>
                </c:pt>
                <c:pt idx="52">
                  <c:v>22</c:v>
                </c:pt>
                <c:pt idx="53">
                  <c:v>21</c:v>
                </c:pt>
                <c:pt idx="54">
                  <c:v>20</c:v>
                </c:pt>
                <c:pt idx="55">
                  <c:v>19</c:v>
                </c:pt>
                <c:pt idx="56">
                  <c:v>18</c:v>
                </c:pt>
                <c:pt idx="57">
                  <c:v>17</c:v>
                </c:pt>
                <c:pt idx="58">
                  <c:v>16</c:v>
                </c:pt>
                <c:pt idx="59">
                  <c:v>15</c:v>
                </c:pt>
                <c:pt idx="60">
                  <c:v>14</c:v>
                </c:pt>
                <c:pt idx="61">
                  <c:v>13</c:v>
                </c:pt>
                <c:pt idx="62">
                  <c:v>12</c:v>
                </c:pt>
                <c:pt idx="63">
                  <c:v>11</c:v>
                </c:pt>
                <c:pt idx="64">
                  <c:v>10</c:v>
                </c:pt>
                <c:pt idx="65">
                  <c:v>9</c:v>
                </c:pt>
                <c:pt idx="66">
                  <c:v>8</c:v>
                </c:pt>
                <c:pt idx="67">
                  <c:v>7</c:v>
                </c:pt>
                <c:pt idx="68">
                  <c:v>6</c:v>
                </c:pt>
                <c:pt idx="69">
                  <c:v>5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-1</c:v>
                </c:pt>
                <c:pt idx="76">
                  <c:v>-2</c:v>
                </c:pt>
                <c:pt idx="77">
                  <c:v>-3</c:v>
                </c:pt>
                <c:pt idx="78">
                  <c:v>-4</c:v>
                </c:pt>
                <c:pt idx="79">
                  <c:v>-5</c:v>
                </c:pt>
                <c:pt idx="80">
                  <c:v>-6</c:v>
                </c:pt>
                <c:pt idx="81">
                  <c:v>-7</c:v>
                </c:pt>
                <c:pt idx="82">
                  <c:v>-8</c:v>
                </c:pt>
                <c:pt idx="83">
                  <c:v>-9</c:v>
                </c:pt>
                <c:pt idx="84">
                  <c:v>-10</c:v>
                </c:pt>
                <c:pt idx="85">
                  <c:v>-11</c:v>
                </c:pt>
                <c:pt idx="86">
                  <c:v>-12</c:v>
                </c:pt>
                <c:pt idx="87">
                  <c:v>-13</c:v>
                </c:pt>
                <c:pt idx="88">
                  <c:v>-14</c:v>
                </c:pt>
                <c:pt idx="89">
                  <c:v>-15</c:v>
                </c:pt>
                <c:pt idx="90">
                  <c:v>-16</c:v>
                </c:pt>
                <c:pt idx="91">
                  <c:v>-17</c:v>
                </c:pt>
                <c:pt idx="92">
                  <c:v>-18</c:v>
                </c:pt>
                <c:pt idx="93">
                  <c:v>-19</c:v>
                </c:pt>
                <c:pt idx="94">
                  <c:v>-20</c:v>
                </c:pt>
                <c:pt idx="95">
                  <c:v>-21</c:v>
                </c:pt>
                <c:pt idx="96">
                  <c:v>-22</c:v>
                </c:pt>
                <c:pt idx="97">
                  <c:v>-23</c:v>
                </c:pt>
                <c:pt idx="98">
                  <c:v>-24</c:v>
                </c:pt>
                <c:pt idx="99">
                  <c:v>-25</c:v>
                </c:pt>
                <c:pt idx="100">
                  <c:v>-26</c:v>
                </c:pt>
                <c:pt idx="101">
                  <c:v>-27</c:v>
                </c:pt>
                <c:pt idx="102">
                  <c:v>-28</c:v>
                </c:pt>
                <c:pt idx="103">
                  <c:v>-29</c:v>
                </c:pt>
                <c:pt idx="104">
                  <c:v>-30</c:v>
                </c:pt>
                <c:pt idx="105">
                  <c:v>-31</c:v>
                </c:pt>
                <c:pt idx="106">
                  <c:v>-32</c:v>
                </c:pt>
                <c:pt idx="107">
                  <c:v>-33</c:v>
                </c:pt>
                <c:pt idx="108">
                  <c:v>-34</c:v>
                </c:pt>
                <c:pt idx="109">
                  <c:v>-35</c:v>
                </c:pt>
                <c:pt idx="110">
                  <c:v>-36</c:v>
                </c:pt>
                <c:pt idx="111">
                  <c:v>-37</c:v>
                </c:pt>
                <c:pt idx="112">
                  <c:v>-38</c:v>
                </c:pt>
                <c:pt idx="113">
                  <c:v>-39</c:v>
                </c:pt>
                <c:pt idx="114">
                  <c:v>-40</c:v>
                </c:pt>
                <c:pt idx="115">
                  <c:v>-41</c:v>
                </c:pt>
                <c:pt idx="116">
                  <c:v>-42</c:v>
                </c:pt>
                <c:pt idx="117">
                  <c:v>-43</c:v>
                </c:pt>
                <c:pt idx="118">
                  <c:v>-44</c:v>
                </c:pt>
                <c:pt idx="119">
                  <c:v>-45</c:v>
                </c:pt>
                <c:pt idx="120">
                  <c:v>-46</c:v>
                </c:pt>
                <c:pt idx="121">
                  <c:v>-47</c:v>
                </c:pt>
                <c:pt idx="122">
                  <c:v>-48</c:v>
                </c:pt>
                <c:pt idx="123">
                  <c:v>-49</c:v>
                </c:pt>
                <c:pt idx="124">
                  <c:v>-50</c:v>
                </c:pt>
                <c:pt idx="125">
                  <c:v>-51</c:v>
                </c:pt>
                <c:pt idx="126">
                  <c:v>-52</c:v>
                </c:pt>
                <c:pt idx="127">
                  <c:v>-53</c:v>
                </c:pt>
                <c:pt idx="128">
                  <c:v>-54</c:v>
                </c:pt>
                <c:pt idx="129">
                  <c:v>-55</c:v>
                </c:pt>
                <c:pt idx="130">
                  <c:v>-56</c:v>
                </c:pt>
                <c:pt idx="131">
                  <c:v>-57</c:v>
                </c:pt>
                <c:pt idx="132">
                  <c:v>-58</c:v>
                </c:pt>
                <c:pt idx="133">
                  <c:v>-59</c:v>
                </c:pt>
                <c:pt idx="134">
                  <c:v>-60</c:v>
                </c:pt>
                <c:pt idx="135">
                  <c:v>-61</c:v>
                </c:pt>
                <c:pt idx="136">
                  <c:v>-62</c:v>
                </c:pt>
                <c:pt idx="137">
                  <c:v>-63</c:v>
                </c:pt>
                <c:pt idx="138">
                  <c:v>-64</c:v>
                </c:pt>
                <c:pt idx="139">
                  <c:v>-65</c:v>
                </c:pt>
                <c:pt idx="140">
                  <c:v>-66</c:v>
                </c:pt>
                <c:pt idx="141">
                  <c:v>-67</c:v>
                </c:pt>
                <c:pt idx="142">
                  <c:v>-68</c:v>
                </c:pt>
                <c:pt idx="143">
                  <c:v>-69</c:v>
                </c:pt>
                <c:pt idx="144">
                  <c:v>-70</c:v>
                </c:pt>
                <c:pt idx="145">
                  <c:v>-71</c:v>
                </c:pt>
                <c:pt idx="146">
                  <c:v>-72</c:v>
                </c:pt>
                <c:pt idx="147">
                  <c:v>-73</c:v>
                </c:pt>
                <c:pt idx="148">
                  <c:v>-74</c:v>
                </c:pt>
                <c:pt idx="149">
                  <c:v>-75</c:v>
                </c:pt>
                <c:pt idx="150">
                  <c:v>-76</c:v>
                </c:pt>
                <c:pt idx="151">
                  <c:v>-77</c:v>
                </c:pt>
                <c:pt idx="152">
                  <c:v>-78</c:v>
                </c:pt>
                <c:pt idx="153">
                  <c:v>-79</c:v>
                </c:pt>
                <c:pt idx="154">
                  <c:v>-80</c:v>
                </c:pt>
                <c:pt idx="155">
                  <c:v>-81</c:v>
                </c:pt>
                <c:pt idx="156">
                  <c:v>-82</c:v>
                </c:pt>
                <c:pt idx="157">
                  <c:v>-83</c:v>
                </c:pt>
                <c:pt idx="158">
                  <c:v>-84</c:v>
                </c:pt>
                <c:pt idx="159">
                  <c:v>-85</c:v>
                </c:pt>
                <c:pt idx="160">
                  <c:v>-86</c:v>
                </c:pt>
              </c:numCache>
            </c:numRef>
          </c:xVal>
          <c:yVal>
            <c:numRef>
              <c:f>'θ ϵ (90,180)'!$G$11:$G$171</c:f>
              <c:numCache>
                <c:formatCode>General</c:formatCode>
                <c:ptCount val="161"/>
                <c:pt idx="0">
                  <c:v>-1591.615231372879</c:v>
                </c:pt>
                <c:pt idx="1">
                  <c:v>-1580.1851790701176</c:v>
                </c:pt>
                <c:pt idx="2">
                  <c:v>-1568.7551267673562</c:v>
                </c:pt>
                <c:pt idx="3">
                  <c:v>-1557.3250744645948</c:v>
                </c:pt>
                <c:pt idx="4">
                  <c:v>-1545.8950221618336</c:v>
                </c:pt>
                <c:pt idx="5">
                  <c:v>-1534.4649698590722</c:v>
                </c:pt>
                <c:pt idx="6">
                  <c:v>-1523.034917556311</c:v>
                </c:pt>
                <c:pt idx="7">
                  <c:v>-1511.6048652535496</c:v>
                </c:pt>
                <c:pt idx="8">
                  <c:v>-1500.1748129507882</c:v>
                </c:pt>
                <c:pt idx="9">
                  <c:v>-1488.7447606480268</c:v>
                </c:pt>
                <c:pt idx="10">
                  <c:v>-1477.3147083452654</c:v>
                </c:pt>
                <c:pt idx="11">
                  <c:v>-1465.8846560425043</c:v>
                </c:pt>
                <c:pt idx="12">
                  <c:v>-1454.4546037397429</c:v>
                </c:pt>
                <c:pt idx="13">
                  <c:v>-1443.0245514369817</c:v>
                </c:pt>
                <c:pt idx="14">
                  <c:v>-1431.5944991342203</c:v>
                </c:pt>
                <c:pt idx="15">
                  <c:v>-1420.1644468314589</c:v>
                </c:pt>
                <c:pt idx="16">
                  <c:v>-1408.7343945286975</c:v>
                </c:pt>
                <c:pt idx="17">
                  <c:v>-1397.3043422259361</c:v>
                </c:pt>
                <c:pt idx="18">
                  <c:v>-1385.8742899231747</c:v>
                </c:pt>
                <c:pt idx="19">
                  <c:v>-1374.4442376204136</c:v>
                </c:pt>
                <c:pt idx="20">
                  <c:v>-1363.0141853176522</c:v>
                </c:pt>
                <c:pt idx="21">
                  <c:v>-1351.584133014891</c:v>
                </c:pt>
                <c:pt idx="22">
                  <c:v>-1340.1540807121296</c:v>
                </c:pt>
                <c:pt idx="23">
                  <c:v>-1328.7240284093682</c:v>
                </c:pt>
                <c:pt idx="24">
                  <c:v>-1317.2939761066068</c:v>
                </c:pt>
                <c:pt idx="25">
                  <c:v>-1305.8639238038454</c:v>
                </c:pt>
                <c:pt idx="26">
                  <c:v>-1294.433871501084</c:v>
                </c:pt>
                <c:pt idx="27">
                  <c:v>-1283.0038191983228</c:v>
                </c:pt>
                <c:pt idx="28">
                  <c:v>-1271.5737668955617</c:v>
                </c:pt>
                <c:pt idx="29">
                  <c:v>-1260.1437145928003</c:v>
                </c:pt>
                <c:pt idx="30">
                  <c:v>-1248.7136622900389</c:v>
                </c:pt>
                <c:pt idx="31">
                  <c:v>-1237.2836099872775</c:v>
                </c:pt>
                <c:pt idx="32">
                  <c:v>-1225.8535576845161</c:v>
                </c:pt>
                <c:pt idx="33">
                  <c:v>-1214.4235053817547</c:v>
                </c:pt>
                <c:pt idx="34">
                  <c:v>-1202.9934530789935</c:v>
                </c:pt>
                <c:pt idx="35">
                  <c:v>-1191.5634007762321</c:v>
                </c:pt>
                <c:pt idx="36">
                  <c:v>-1180.133348473471</c:v>
                </c:pt>
                <c:pt idx="37">
                  <c:v>-1168.7032961707096</c:v>
                </c:pt>
                <c:pt idx="38">
                  <c:v>-1157.2732438679482</c:v>
                </c:pt>
                <c:pt idx="39">
                  <c:v>-1145.8431915651868</c:v>
                </c:pt>
                <c:pt idx="40">
                  <c:v>-1134.4131392624254</c:v>
                </c:pt>
                <c:pt idx="41">
                  <c:v>-1122.9830869596642</c:v>
                </c:pt>
                <c:pt idx="42">
                  <c:v>-1111.5530346569028</c:v>
                </c:pt>
                <c:pt idx="43">
                  <c:v>-1100.1229823541414</c:v>
                </c:pt>
                <c:pt idx="44">
                  <c:v>-1088.6929300513802</c:v>
                </c:pt>
                <c:pt idx="45">
                  <c:v>-1077.2628777486188</c:v>
                </c:pt>
                <c:pt idx="46">
                  <c:v>-1065.8328254458575</c:v>
                </c:pt>
                <c:pt idx="47">
                  <c:v>-1054.4027731430961</c:v>
                </c:pt>
                <c:pt idx="48">
                  <c:v>-1042.9727208403347</c:v>
                </c:pt>
                <c:pt idx="49">
                  <c:v>-1031.5426685375735</c:v>
                </c:pt>
                <c:pt idx="50">
                  <c:v>-1020.1126162348121</c:v>
                </c:pt>
                <c:pt idx="51">
                  <c:v>-1008.6825639320508</c:v>
                </c:pt>
                <c:pt idx="52">
                  <c:v>-997.25251162928942</c:v>
                </c:pt>
                <c:pt idx="53">
                  <c:v>-985.82245932652813</c:v>
                </c:pt>
                <c:pt idx="54">
                  <c:v>-974.39240702376674</c:v>
                </c:pt>
                <c:pt idx="55">
                  <c:v>-962.96235472100545</c:v>
                </c:pt>
                <c:pt idx="56">
                  <c:v>-951.53230241824417</c:v>
                </c:pt>
                <c:pt idx="57">
                  <c:v>-940.10225011548278</c:v>
                </c:pt>
                <c:pt idx="58">
                  <c:v>-928.67219781272138</c:v>
                </c:pt>
                <c:pt idx="59">
                  <c:v>-917.2421455099601</c:v>
                </c:pt>
                <c:pt idx="60">
                  <c:v>-905.81209320719881</c:v>
                </c:pt>
                <c:pt idx="61">
                  <c:v>-894.38204090443742</c:v>
                </c:pt>
                <c:pt idx="62">
                  <c:v>-882.95198860167602</c:v>
                </c:pt>
                <c:pt idx="63">
                  <c:v>-871.52193629891474</c:v>
                </c:pt>
                <c:pt idx="64">
                  <c:v>-860.09188399615346</c:v>
                </c:pt>
                <c:pt idx="65">
                  <c:v>-848.66183169339206</c:v>
                </c:pt>
                <c:pt idx="66">
                  <c:v>-837.23177939063078</c:v>
                </c:pt>
                <c:pt idx="67">
                  <c:v>-825.80172708786938</c:v>
                </c:pt>
                <c:pt idx="68">
                  <c:v>-814.3716747851081</c:v>
                </c:pt>
                <c:pt idx="69">
                  <c:v>-802.9416224823467</c:v>
                </c:pt>
                <c:pt idx="70">
                  <c:v>-791.51157017958542</c:v>
                </c:pt>
                <c:pt idx="71">
                  <c:v>-780.08151787682402</c:v>
                </c:pt>
                <c:pt idx="72">
                  <c:v>-768.65146557406274</c:v>
                </c:pt>
                <c:pt idx="73">
                  <c:v>-757.22141327130134</c:v>
                </c:pt>
                <c:pt idx="74">
                  <c:v>-745.79136096854006</c:v>
                </c:pt>
                <c:pt idx="75">
                  <c:v>-734.36130866577878</c:v>
                </c:pt>
                <c:pt idx="76">
                  <c:v>-722.93125636301738</c:v>
                </c:pt>
                <c:pt idx="77">
                  <c:v>-711.5012040602561</c:v>
                </c:pt>
                <c:pt idx="78">
                  <c:v>-700.0711517574947</c:v>
                </c:pt>
                <c:pt idx="79">
                  <c:v>-688.64109945473342</c:v>
                </c:pt>
                <c:pt idx="80">
                  <c:v>-677.21104715197202</c:v>
                </c:pt>
                <c:pt idx="81">
                  <c:v>-665.78099484921074</c:v>
                </c:pt>
                <c:pt idx="82">
                  <c:v>-654.35094254644935</c:v>
                </c:pt>
                <c:pt idx="83">
                  <c:v>-642.92089024368806</c:v>
                </c:pt>
                <c:pt idx="84">
                  <c:v>-631.49083794092667</c:v>
                </c:pt>
                <c:pt idx="85">
                  <c:v>-620.06078563816538</c:v>
                </c:pt>
                <c:pt idx="86">
                  <c:v>-608.6307333354041</c:v>
                </c:pt>
                <c:pt idx="87">
                  <c:v>-597.20068103264271</c:v>
                </c:pt>
                <c:pt idx="88">
                  <c:v>-585.77062872988131</c:v>
                </c:pt>
                <c:pt idx="89">
                  <c:v>-574.34057642712003</c:v>
                </c:pt>
                <c:pt idx="90">
                  <c:v>-562.91052412435874</c:v>
                </c:pt>
                <c:pt idx="91">
                  <c:v>-551.48047182159735</c:v>
                </c:pt>
                <c:pt idx="92">
                  <c:v>-540.05041951883595</c:v>
                </c:pt>
                <c:pt idx="93">
                  <c:v>-528.62036721607467</c:v>
                </c:pt>
                <c:pt idx="94">
                  <c:v>-517.19031491331339</c:v>
                </c:pt>
                <c:pt idx="95">
                  <c:v>-505.76026261055199</c:v>
                </c:pt>
                <c:pt idx="96">
                  <c:v>-494.33021030779071</c:v>
                </c:pt>
                <c:pt idx="97">
                  <c:v>-482.90015800502931</c:v>
                </c:pt>
                <c:pt idx="98">
                  <c:v>-471.47010570226803</c:v>
                </c:pt>
                <c:pt idx="99">
                  <c:v>-460.04005339950669</c:v>
                </c:pt>
                <c:pt idx="100">
                  <c:v>-448.61000109674535</c:v>
                </c:pt>
                <c:pt idx="101">
                  <c:v>-437.17994879398401</c:v>
                </c:pt>
                <c:pt idx="102">
                  <c:v>-425.74989649122267</c:v>
                </c:pt>
                <c:pt idx="103">
                  <c:v>-414.31984418846133</c:v>
                </c:pt>
                <c:pt idx="104">
                  <c:v>-402.88979188569999</c:v>
                </c:pt>
                <c:pt idx="105">
                  <c:v>-391.45973958293865</c:v>
                </c:pt>
                <c:pt idx="106">
                  <c:v>-380.02968728017731</c:v>
                </c:pt>
                <c:pt idx="107">
                  <c:v>-368.59963497741597</c:v>
                </c:pt>
                <c:pt idx="108">
                  <c:v>-357.16958267465463</c:v>
                </c:pt>
                <c:pt idx="109">
                  <c:v>-345.7395303718933</c:v>
                </c:pt>
                <c:pt idx="110">
                  <c:v>-334.30947806913196</c:v>
                </c:pt>
                <c:pt idx="111">
                  <c:v>-322.87942576637062</c:v>
                </c:pt>
                <c:pt idx="112">
                  <c:v>-311.44937346360928</c:v>
                </c:pt>
                <c:pt idx="113">
                  <c:v>-300.01932116084794</c:v>
                </c:pt>
                <c:pt idx="114">
                  <c:v>-288.5892688580866</c:v>
                </c:pt>
                <c:pt idx="115">
                  <c:v>-277.15921655532532</c:v>
                </c:pt>
                <c:pt idx="116">
                  <c:v>-265.72916425256398</c:v>
                </c:pt>
                <c:pt idx="117">
                  <c:v>-254.29911194980264</c:v>
                </c:pt>
                <c:pt idx="118">
                  <c:v>-242.8690596470413</c:v>
                </c:pt>
                <c:pt idx="119">
                  <c:v>-231.43900734427996</c:v>
                </c:pt>
                <c:pt idx="120">
                  <c:v>-220.00895504151856</c:v>
                </c:pt>
                <c:pt idx="121">
                  <c:v>-208.57890273875728</c:v>
                </c:pt>
                <c:pt idx="122">
                  <c:v>-197.148850435996</c:v>
                </c:pt>
                <c:pt idx="123">
                  <c:v>-185.7187981332346</c:v>
                </c:pt>
                <c:pt idx="124">
                  <c:v>-174.28874583047332</c:v>
                </c:pt>
                <c:pt idx="125">
                  <c:v>-162.85869352771192</c:v>
                </c:pt>
                <c:pt idx="126">
                  <c:v>-151.42864122495064</c:v>
                </c:pt>
                <c:pt idx="127">
                  <c:v>-139.99858892218924</c:v>
                </c:pt>
                <c:pt idx="128">
                  <c:v>-128.56853661942796</c:v>
                </c:pt>
                <c:pt idx="129">
                  <c:v>-117.13848431666656</c:v>
                </c:pt>
                <c:pt idx="130">
                  <c:v>-105.70843201390528</c:v>
                </c:pt>
                <c:pt idx="131">
                  <c:v>-94.278379711143884</c:v>
                </c:pt>
                <c:pt idx="132">
                  <c:v>-82.848327408382602</c:v>
                </c:pt>
                <c:pt idx="133">
                  <c:v>-71.418275105621206</c:v>
                </c:pt>
                <c:pt idx="134">
                  <c:v>-59.988222802859923</c:v>
                </c:pt>
                <c:pt idx="135">
                  <c:v>-48.558170500098527</c:v>
                </c:pt>
                <c:pt idx="136">
                  <c:v>-37.128118197337244</c:v>
                </c:pt>
                <c:pt idx="137">
                  <c:v>-25.698065894575848</c:v>
                </c:pt>
                <c:pt idx="138">
                  <c:v>-14.268013591814565</c:v>
                </c:pt>
                <c:pt idx="139">
                  <c:v>-2.8379612890532826</c:v>
                </c:pt>
                <c:pt idx="140">
                  <c:v>8.5920910137081137</c:v>
                </c:pt>
                <c:pt idx="141">
                  <c:v>20.022143316469396</c:v>
                </c:pt>
                <c:pt idx="142">
                  <c:v>31.452195619230793</c:v>
                </c:pt>
                <c:pt idx="143">
                  <c:v>42.882247921992075</c:v>
                </c:pt>
                <c:pt idx="144">
                  <c:v>54.312300224753471</c:v>
                </c:pt>
                <c:pt idx="145">
                  <c:v>65.742352527514754</c:v>
                </c:pt>
                <c:pt idx="146">
                  <c:v>77.17240483027615</c:v>
                </c:pt>
                <c:pt idx="147">
                  <c:v>88.602457133037433</c:v>
                </c:pt>
                <c:pt idx="148">
                  <c:v>100.03250943579883</c:v>
                </c:pt>
                <c:pt idx="149">
                  <c:v>111.46256173856011</c:v>
                </c:pt>
                <c:pt idx="150">
                  <c:v>122.89261404132151</c:v>
                </c:pt>
                <c:pt idx="151">
                  <c:v>134.32266634408279</c:v>
                </c:pt>
                <c:pt idx="152">
                  <c:v>145.75271864684419</c:v>
                </c:pt>
                <c:pt idx="153">
                  <c:v>157.18277094960547</c:v>
                </c:pt>
                <c:pt idx="154">
                  <c:v>168.61282325236687</c:v>
                </c:pt>
                <c:pt idx="155">
                  <c:v>180.04287555512815</c:v>
                </c:pt>
                <c:pt idx="156">
                  <c:v>191.47292785788943</c:v>
                </c:pt>
                <c:pt idx="157">
                  <c:v>202.90298016065083</c:v>
                </c:pt>
                <c:pt idx="158">
                  <c:v>214.33303246341211</c:v>
                </c:pt>
                <c:pt idx="159">
                  <c:v>225.76308476617351</c:v>
                </c:pt>
                <c:pt idx="160">
                  <c:v>237.19313706893479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8CC-4B8A-9498-D68AB41E6B8A}"/>
            </c:ext>
          </c:extLst>
        </c:ser>
        <c:ser>
          <c:idx val="7"/>
          <c:order val="7"/>
          <c:tx>
            <c:v>Flow 2 line tangent to W.C.</c:v>
          </c:tx>
          <c:spPr>
            <a:ln w="28575">
              <a:solidFill>
                <a:schemeClr val="bg1">
                  <a:lumMod val="85000"/>
                </a:schemeClr>
              </a:solidFill>
              <a:prstDash val="dash"/>
              <a:headEnd type="none" w="lg" len="lg"/>
              <a:tailEnd type="none" w="lg" len="lg"/>
            </a:ln>
          </c:spPr>
          <c:marker>
            <c:symbol val="dot"/>
            <c:size val="2"/>
            <c:spPr>
              <a:ln>
                <a:noFill/>
              </a:ln>
            </c:spPr>
          </c:marker>
          <c:trendline>
            <c:spPr>
              <a:ln w="15875">
                <a:solidFill>
                  <a:srgbClr val="7030A0"/>
                </a:solidFill>
                <a:prstDash val="lgDash"/>
                <a:headEnd type="oval" w="lg" len="lg"/>
                <a:tailEnd type="stealth" w="lg" len="lg"/>
              </a:ln>
            </c:spPr>
            <c:trendlineType val="linear"/>
            <c:forward val="100"/>
            <c:dispRSqr val="0"/>
            <c:dispEq val="0"/>
          </c:trendline>
          <c:xVal>
            <c:numRef>
              <c:f>'θ ϵ (90,180)'!$R$11:$R$336</c:f>
              <c:numCache>
                <c:formatCode>General</c:formatCode>
                <c:ptCount val="326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77</c:v>
                </c:pt>
                <c:pt idx="4">
                  <c:v>76</c:v>
                </c:pt>
                <c:pt idx="5">
                  <c:v>75</c:v>
                </c:pt>
                <c:pt idx="6">
                  <c:v>74</c:v>
                </c:pt>
                <c:pt idx="7">
                  <c:v>73</c:v>
                </c:pt>
                <c:pt idx="8">
                  <c:v>72</c:v>
                </c:pt>
                <c:pt idx="9">
                  <c:v>71</c:v>
                </c:pt>
                <c:pt idx="10">
                  <c:v>70</c:v>
                </c:pt>
                <c:pt idx="11">
                  <c:v>69</c:v>
                </c:pt>
                <c:pt idx="12">
                  <c:v>68</c:v>
                </c:pt>
                <c:pt idx="13">
                  <c:v>67</c:v>
                </c:pt>
                <c:pt idx="14">
                  <c:v>66</c:v>
                </c:pt>
                <c:pt idx="15">
                  <c:v>65</c:v>
                </c:pt>
                <c:pt idx="16">
                  <c:v>64</c:v>
                </c:pt>
                <c:pt idx="17">
                  <c:v>63</c:v>
                </c:pt>
                <c:pt idx="18">
                  <c:v>62</c:v>
                </c:pt>
                <c:pt idx="19">
                  <c:v>61</c:v>
                </c:pt>
                <c:pt idx="20">
                  <c:v>60</c:v>
                </c:pt>
                <c:pt idx="21">
                  <c:v>59</c:v>
                </c:pt>
                <c:pt idx="22">
                  <c:v>58</c:v>
                </c:pt>
                <c:pt idx="23">
                  <c:v>57</c:v>
                </c:pt>
                <c:pt idx="24">
                  <c:v>56</c:v>
                </c:pt>
                <c:pt idx="25">
                  <c:v>55</c:v>
                </c:pt>
                <c:pt idx="26">
                  <c:v>54</c:v>
                </c:pt>
                <c:pt idx="27">
                  <c:v>53</c:v>
                </c:pt>
                <c:pt idx="28">
                  <c:v>52</c:v>
                </c:pt>
                <c:pt idx="29">
                  <c:v>51</c:v>
                </c:pt>
                <c:pt idx="30">
                  <c:v>50</c:v>
                </c:pt>
                <c:pt idx="31">
                  <c:v>49</c:v>
                </c:pt>
                <c:pt idx="32">
                  <c:v>48</c:v>
                </c:pt>
                <c:pt idx="33">
                  <c:v>47</c:v>
                </c:pt>
                <c:pt idx="34">
                  <c:v>46</c:v>
                </c:pt>
                <c:pt idx="35">
                  <c:v>45</c:v>
                </c:pt>
                <c:pt idx="36">
                  <c:v>44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40</c:v>
                </c:pt>
                <c:pt idx="41">
                  <c:v>39</c:v>
                </c:pt>
                <c:pt idx="42">
                  <c:v>38</c:v>
                </c:pt>
                <c:pt idx="43">
                  <c:v>37</c:v>
                </c:pt>
                <c:pt idx="44">
                  <c:v>36</c:v>
                </c:pt>
                <c:pt idx="45">
                  <c:v>35</c:v>
                </c:pt>
                <c:pt idx="46">
                  <c:v>34</c:v>
                </c:pt>
                <c:pt idx="47">
                  <c:v>33</c:v>
                </c:pt>
                <c:pt idx="48">
                  <c:v>32</c:v>
                </c:pt>
                <c:pt idx="49">
                  <c:v>31</c:v>
                </c:pt>
                <c:pt idx="50">
                  <c:v>30</c:v>
                </c:pt>
                <c:pt idx="51">
                  <c:v>29</c:v>
                </c:pt>
                <c:pt idx="52">
                  <c:v>28</c:v>
                </c:pt>
                <c:pt idx="53">
                  <c:v>27</c:v>
                </c:pt>
                <c:pt idx="54">
                  <c:v>26</c:v>
                </c:pt>
                <c:pt idx="55">
                  <c:v>25</c:v>
                </c:pt>
                <c:pt idx="56">
                  <c:v>24</c:v>
                </c:pt>
                <c:pt idx="57">
                  <c:v>23</c:v>
                </c:pt>
                <c:pt idx="58">
                  <c:v>22</c:v>
                </c:pt>
                <c:pt idx="59">
                  <c:v>21</c:v>
                </c:pt>
                <c:pt idx="60">
                  <c:v>20</c:v>
                </c:pt>
                <c:pt idx="61">
                  <c:v>19</c:v>
                </c:pt>
                <c:pt idx="62">
                  <c:v>18</c:v>
                </c:pt>
                <c:pt idx="63">
                  <c:v>17</c:v>
                </c:pt>
                <c:pt idx="64">
                  <c:v>16</c:v>
                </c:pt>
                <c:pt idx="65">
                  <c:v>15</c:v>
                </c:pt>
                <c:pt idx="66">
                  <c:v>14</c:v>
                </c:pt>
                <c:pt idx="67">
                  <c:v>13</c:v>
                </c:pt>
                <c:pt idx="68">
                  <c:v>12</c:v>
                </c:pt>
                <c:pt idx="69">
                  <c:v>11</c:v>
                </c:pt>
                <c:pt idx="70">
                  <c:v>10</c:v>
                </c:pt>
                <c:pt idx="71">
                  <c:v>9</c:v>
                </c:pt>
                <c:pt idx="72">
                  <c:v>8</c:v>
                </c:pt>
                <c:pt idx="73">
                  <c:v>7</c:v>
                </c:pt>
                <c:pt idx="74">
                  <c:v>6</c:v>
                </c:pt>
                <c:pt idx="75">
                  <c:v>5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0</c:v>
                </c:pt>
                <c:pt idx="81">
                  <c:v>-1</c:v>
                </c:pt>
                <c:pt idx="82">
                  <c:v>-2</c:v>
                </c:pt>
                <c:pt idx="83">
                  <c:v>-3</c:v>
                </c:pt>
                <c:pt idx="84">
                  <c:v>-4</c:v>
                </c:pt>
                <c:pt idx="85">
                  <c:v>-5</c:v>
                </c:pt>
                <c:pt idx="86">
                  <c:v>-6</c:v>
                </c:pt>
                <c:pt idx="87">
                  <c:v>-7</c:v>
                </c:pt>
                <c:pt idx="88">
                  <c:v>-8</c:v>
                </c:pt>
                <c:pt idx="89">
                  <c:v>-9</c:v>
                </c:pt>
                <c:pt idx="90">
                  <c:v>-10</c:v>
                </c:pt>
                <c:pt idx="91">
                  <c:v>-11</c:v>
                </c:pt>
                <c:pt idx="92">
                  <c:v>-12</c:v>
                </c:pt>
                <c:pt idx="93">
                  <c:v>-13</c:v>
                </c:pt>
                <c:pt idx="94">
                  <c:v>-14</c:v>
                </c:pt>
                <c:pt idx="95">
                  <c:v>-15</c:v>
                </c:pt>
                <c:pt idx="96">
                  <c:v>-16</c:v>
                </c:pt>
                <c:pt idx="97">
                  <c:v>-17</c:v>
                </c:pt>
                <c:pt idx="98">
                  <c:v>-18</c:v>
                </c:pt>
                <c:pt idx="99">
                  <c:v>-19</c:v>
                </c:pt>
                <c:pt idx="100">
                  <c:v>-20</c:v>
                </c:pt>
                <c:pt idx="101">
                  <c:v>-21</c:v>
                </c:pt>
                <c:pt idx="102">
                  <c:v>-22</c:v>
                </c:pt>
                <c:pt idx="103">
                  <c:v>-23</c:v>
                </c:pt>
                <c:pt idx="104">
                  <c:v>-24</c:v>
                </c:pt>
                <c:pt idx="105">
                  <c:v>-25</c:v>
                </c:pt>
                <c:pt idx="106">
                  <c:v>-26</c:v>
                </c:pt>
                <c:pt idx="107">
                  <c:v>-27</c:v>
                </c:pt>
                <c:pt idx="108">
                  <c:v>-28</c:v>
                </c:pt>
                <c:pt idx="109">
                  <c:v>-29</c:v>
                </c:pt>
                <c:pt idx="110">
                  <c:v>-30</c:v>
                </c:pt>
                <c:pt idx="111">
                  <c:v>-31</c:v>
                </c:pt>
                <c:pt idx="112">
                  <c:v>-32</c:v>
                </c:pt>
                <c:pt idx="113">
                  <c:v>-33</c:v>
                </c:pt>
                <c:pt idx="114">
                  <c:v>-34</c:v>
                </c:pt>
                <c:pt idx="115">
                  <c:v>-35</c:v>
                </c:pt>
                <c:pt idx="116">
                  <c:v>-36</c:v>
                </c:pt>
                <c:pt idx="117">
                  <c:v>-37</c:v>
                </c:pt>
                <c:pt idx="118">
                  <c:v>-38</c:v>
                </c:pt>
                <c:pt idx="119">
                  <c:v>-39</c:v>
                </c:pt>
                <c:pt idx="120">
                  <c:v>-40</c:v>
                </c:pt>
                <c:pt idx="121">
                  <c:v>-41</c:v>
                </c:pt>
                <c:pt idx="122">
                  <c:v>-42</c:v>
                </c:pt>
                <c:pt idx="123">
                  <c:v>-43</c:v>
                </c:pt>
                <c:pt idx="124">
                  <c:v>-44</c:v>
                </c:pt>
                <c:pt idx="125">
                  <c:v>-45</c:v>
                </c:pt>
                <c:pt idx="126">
                  <c:v>-46</c:v>
                </c:pt>
                <c:pt idx="127">
                  <c:v>-47</c:v>
                </c:pt>
                <c:pt idx="128">
                  <c:v>-48</c:v>
                </c:pt>
                <c:pt idx="129">
                  <c:v>-49</c:v>
                </c:pt>
                <c:pt idx="130">
                  <c:v>-50</c:v>
                </c:pt>
                <c:pt idx="131">
                  <c:v>-51</c:v>
                </c:pt>
                <c:pt idx="132">
                  <c:v>-52</c:v>
                </c:pt>
                <c:pt idx="133">
                  <c:v>-53</c:v>
                </c:pt>
                <c:pt idx="134">
                  <c:v>-54</c:v>
                </c:pt>
                <c:pt idx="135">
                  <c:v>-55</c:v>
                </c:pt>
                <c:pt idx="136">
                  <c:v>-56</c:v>
                </c:pt>
                <c:pt idx="137">
                  <c:v>-57</c:v>
                </c:pt>
                <c:pt idx="138">
                  <c:v>-58</c:v>
                </c:pt>
                <c:pt idx="139">
                  <c:v>-59</c:v>
                </c:pt>
                <c:pt idx="140">
                  <c:v>-60</c:v>
                </c:pt>
                <c:pt idx="141">
                  <c:v>-61</c:v>
                </c:pt>
                <c:pt idx="142">
                  <c:v>-62</c:v>
                </c:pt>
                <c:pt idx="143">
                  <c:v>-63</c:v>
                </c:pt>
                <c:pt idx="144">
                  <c:v>-64</c:v>
                </c:pt>
                <c:pt idx="145">
                  <c:v>-65</c:v>
                </c:pt>
                <c:pt idx="146">
                  <c:v>-66</c:v>
                </c:pt>
                <c:pt idx="147">
                  <c:v>-67</c:v>
                </c:pt>
                <c:pt idx="148">
                  <c:v>-68</c:v>
                </c:pt>
                <c:pt idx="149">
                  <c:v>-69</c:v>
                </c:pt>
                <c:pt idx="150">
                  <c:v>-70</c:v>
                </c:pt>
                <c:pt idx="151">
                  <c:v>-71</c:v>
                </c:pt>
                <c:pt idx="152">
                  <c:v>-72</c:v>
                </c:pt>
                <c:pt idx="153">
                  <c:v>-73</c:v>
                </c:pt>
                <c:pt idx="154">
                  <c:v>-74</c:v>
                </c:pt>
                <c:pt idx="155">
                  <c:v>-75</c:v>
                </c:pt>
                <c:pt idx="156">
                  <c:v>-76</c:v>
                </c:pt>
                <c:pt idx="157">
                  <c:v>-77</c:v>
                </c:pt>
                <c:pt idx="158">
                  <c:v>-78</c:v>
                </c:pt>
                <c:pt idx="159">
                  <c:v>-79</c:v>
                </c:pt>
                <c:pt idx="160">
                  <c:v>-80</c:v>
                </c:pt>
                <c:pt idx="161">
                  <c:v>-81</c:v>
                </c:pt>
                <c:pt idx="162">
                  <c:v>-82</c:v>
                </c:pt>
                <c:pt idx="163">
                  <c:v>-83</c:v>
                </c:pt>
                <c:pt idx="164">
                  <c:v>-84</c:v>
                </c:pt>
                <c:pt idx="165">
                  <c:v>-85</c:v>
                </c:pt>
                <c:pt idx="166">
                  <c:v>-86</c:v>
                </c:pt>
                <c:pt idx="167">
                  <c:v>-87</c:v>
                </c:pt>
                <c:pt idx="168">
                  <c:v>-88</c:v>
                </c:pt>
                <c:pt idx="169">
                  <c:v>-89</c:v>
                </c:pt>
                <c:pt idx="170">
                  <c:v>-90</c:v>
                </c:pt>
                <c:pt idx="171">
                  <c:v>-91</c:v>
                </c:pt>
                <c:pt idx="172">
                  <c:v>-92</c:v>
                </c:pt>
                <c:pt idx="173">
                  <c:v>-93</c:v>
                </c:pt>
                <c:pt idx="174">
                  <c:v>-94</c:v>
                </c:pt>
                <c:pt idx="175">
                  <c:v>-95</c:v>
                </c:pt>
                <c:pt idx="176">
                  <c:v>-96</c:v>
                </c:pt>
                <c:pt idx="177">
                  <c:v>-97</c:v>
                </c:pt>
                <c:pt idx="178">
                  <c:v>-98</c:v>
                </c:pt>
                <c:pt idx="179">
                  <c:v>-99</c:v>
                </c:pt>
                <c:pt idx="180">
                  <c:v>-100</c:v>
                </c:pt>
                <c:pt idx="181">
                  <c:v>-101</c:v>
                </c:pt>
                <c:pt idx="182">
                  <c:v>-102</c:v>
                </c:pt>
                <c:pt idx="183">
                  <c:v>-103</c:v>
                </c:pt>
                <c:pt idx="184">
                  <c:v>-104</c:v>
                </c:pt>
                <c:pt idx="185">
                  <c:v>-105</c:v>
                </c:pt>
                <c:pt idx="186">
                  <c:v>-106</c:v>
                </c:pt>
                <c:pt idx="187">
                  <c:v>-107</c:v>
                </c:pt>
                <c:pt idx="188">
                  <c:v>-108</c:v>
                </c:pt>
                <c:pt idx="189">
                  <c:v>-109</c:v>
                </c:pt>
                <c:pt idx="190">
                  <c:v>-110</c:v>
                </c:pt>
                <c:pt idx="191">
                  <c:v>-111</c:v>
                </c:pt>
                <c:pt idx="192">
                  <c:v>-112</c:v>
                </c:pt>
                <c:pt idx="193">
                  <c:v>-113</c:v>
                </c:pt>
                <c:pt idx="194">
                  <c:v>-114</c:v>
                </c:pt>
                <c:pt idx="195">
                  <c:v>-115</c:v>
                </c:pt>
                <c:pt idx="196">
                  <c:v>-116</c:v>
                </c:pt>
                <c:pt idx="197">
                  <c:v>-117</c:v>
                </c:pt>
                <c:pt idx="198">
                  <c:v>-118</c:v>
                </c:pt>
                <c:pt idx="199">
                  <c:v>-119</c:v>
                </c:pt>
                <c:pt idx="200">
                  <c:v>-120</c:v>
                </c:pt>
                <c:pt idx="201">
                  <c:v>-121</c:v>
                </c:pt>
                <c:pt idx="202">
                  <c:v>-122</c:v>
                </c:pt>
                <c:pt idx="203">
                  <c:v>-123</c:v>
                </c:pt>
                <c:pt idx="204">
                  <c:v>-124</c:v>
                </c:pt>
                <c:pt idx="205">
                  <c:v>-125</c:v>
                </c:pt>
                <c:pt idx="206">
                  <c:v>-126</c:v>
                </c:pt>
                <c:pt idx="207">
                  <c:v>-127</c:v>
                </c:pt>
                <c:pt idx="208">
                  <c:v>-128</c:v>
                </c:pt>
                <c:pt idx="209">
                  <c:v>-129</c:v>
                </c:pt>
                <c:pt idx="210">
                  <c:v>-130</c:v>
                </c:pt>
                <c:pt idx="211">
                  <c:v>-131</c:v>
                </c:pt>
                <c:pt idx="212">
                  <c:v>-132</c:v>
                </c:pt>
                <c:pt idx="213">
                  <c:v>-133</c:v>
                </c:pt>
                <c:pt idx="214">
                  <c:v>-134</c:v>
                </c:pt>
                <c:pt idx="215">
                  <c:v>-135</c:v>
                </c:pt>
                <c:pt idx="216">
                  <c:v>-136</c:v>
                </c:pt>
                <c:pt idx="217">
                  <c:v>-137</c:v>
                </c:pt>
                <c:pt idx="218">
                  <c:v>-138</c:v>
                </c:pt>
                <c:pt idx="219">
                  <c:v>-139</c:v>
                </c:pt>
                <c:pt idx="220">
                  <c:v>-140</c:v>
                </c:pt>
                <c:pt idx="221">
                  <c:v>-141</c:v>
                </c:pt>
                <c:pt idx="222">
                  <c:v>-142</c:v>
                </c:pt>
                <c:pt idx="223">
                  <c:v>-143</c:v>
                </c:pt>
                <c:pt idx="224">
                  <c:v>-144</c:v>
                </c:pt>
                <c:pt idx="225">
                  <c:v>-145</c:v>
                </c:pt>
                <c:pt idx="226">
                  <c:v>-146</c:v>
                </c:pt>
                <c:pt idx="227">
                  <c:v>-147</c:v>
                </c:pt>
                <c:pt idx="228">
                  <c:v>-148</c:v>
                </c:pt>
                <c:pt idx="229">
                  <c:v>-149</c:v>
                </c:pt>
                <c:pt idx="230">
                  <c:v>-150</c:v>
                </c:pt>
                <c:pt idx="231">
                  <c:v>-151</c:v>
                </c:pt>
                <c:pt idx="232">
                  <c:v>-152</c:v>
                </c:pt>
                <c:pt idx="233">
                  <c:v>-153</c:v>
                </c:pt>
                <c:pt idx="234">
                  <c:v>-154</c:v>
                </c:pt>
                <c:pt idx="235">
                  <c:v>-155</c:v>
                </c:pt>
                <c:pt idx="236">
                  <c:v>-156</c:v>
                </c:pt>
                <c:pt idx="237">
                  <c:v>-157</c:v>
                </c:pt>
                <c:pt idx="238">
                  <c:v>-158</c:v>
                </c:pt>
                <c:pt idx="239">
                  <c:v>-159</c:v>
                </c:pt>
                <c:pt idx="240">
                  <c:v>-160</c:v>
                </c:pt>
                <c:pt idx="241">
                  <c:v>-161</c:v>
                </c:pt>
                <c:pt idx="242">
                  <c:v>-162</c:v>
                </c:pt>
                <c:pt idx="243">
                  <c:v>-163</c:v>
                </c:pt>
                <c:pt idx="244">
                  <c:v>-164</c:v>
                </c:pt>
                <c:pt idx="245">
                  <c:v>-165</c:v>
                </c:pt>
                <c:pt idx="246">
                  <c:v>-166</c:v>
                </c:pt>
                <c:pt idx="247">
                  <c:v>-167</c:v>
                </c:pt>
                <c:pt idx="248">
                  <c:v>-168</c:v>
                </c:pt>
                <c:pt idx="249">
                  <c:v>-169</c:v>
                </c:pt>
                <c:pt idx="250">
                  <c:v>-170</c:v>
                </c:pt>
                <c:pt idx="251">
                  <c:v>-171</c:v>
                </c:pt>
                <c:pt idx="252">
                  <c:v>-172</c:v>
                </c:pt>
                <c:pt idx="253">
                  <c:v>-173</c:v>
                </c:pt>
                <c:pt idx="254">
                  <c:v>-174</c:v>
                </c:pt>
                <c:pt idx="255">
                  <c:v>-175</c:v>
                </c:pt>
                <c:pt idx="256">
                  <c:v>-176</c:v>
                </c:pt>
                <c:pt idx="257">
                  <c:v>-177</c:v>
                </c:pt>
                <c:pt idx="258">
                  <c:v>-178</c:v>
                </c:pt>
                <c:pt idx="259">
                  <c:v>-179</c:v>
                </c:pt>
                <c:pt idx="260">
                  <c:v>-180</c:v>
                </c:pt>
                <c:pt idx="261">
                  <c:v>-181</c:v>
                </c:pt>
                <c:pt idx="262">
                  <c:v>-182</c:v>
                </c:pt>
                <c:pt idx="263">
                  <c:v>-183</c:v>
                </c:pt>
                <c:pt idx="264">
                  <c:v>-184</c:v>
                </c:pt>
                <c:pt idx="265">
                  <c:v>-185</c:v>
                </c:pt>
                <c:pt idx="266">
                  <c:v>-186</c:v>
                </c:pt>
                <c:pt idx="267">
                  <c:v>-187</c:v>
                </c:pt>
                <c:pt idx="268">
                  <c:v>-188</c:v>
                </c:pt>
                <c:pt idx="269">
                  <c:v>-189</c:v>
                </c:pt>
                <c:pt idx="270">
                  <c:v>-190</c:v>
                </c:pt>
                <c:pt idx="271">
                  <c:v>-191</c:v>
                </c:pt>
                <c:pt idx="272">
                  <c:v>-192</c:v>
                </c:pt>
                <c:pt idx="273">
                  <c:v>-193</c:v>
                </c:pt>
                <c:pt idx="274">
                  <c:v>-194</c:v>
                </c:pt>
                <c:pt idx="275">
                  <c:v>-195</c:v>
                </c:pt>
                <c:pt idx="276">
                  <c:v>-196</c:v>
                </c:pt>
                <c:pt idx="277">
                  <c:v>-197</c:v>
                </c:pt>
                <c:pt idx="278">
                  <c:v>-198</c:v>
                </c:pt>
                <c:pt idx="279">
                  <c:v>-199</c:v>
                </c:pt>
                <c:pt idx="280">
                  <c:v>-200</c:v>
                </c:pt>
                <c:pt idx="281">
                  <c:v>-201</c:v>
                </c:pt>
                <c:pt idx="282">
                  <c:v>-202</c:v>
                </c:pt>
                <c:pt idx="283">
                  <c:v>-203</c:v>
                </c:pt>
                <c:pt idx="284">
                  <c:v>-204</c:v>
                </c:pt>
                <c:pt idx="285">
                  <c:v>-205</c:v>
                </c:pt>
                <c:pt idx="286">
                  <c:v>-206</c:v>
                </c:pt>
                <c:pt idx="287">
                  <c:v>-207</c:v>
                </c:pt>
                <c:pt idx="288">
                  <c:v>-208</c:v>
                </c:pt>
                <c:pt idx="289">
                  <c:v>-209</c:v>
                </c:pt>
                <c:pt idx="290">
                  <c:v>-210</c:v>
                </c:pt>
                <c:pt idx="291">
                  <c:v>-211</c:v>
                </c:pt>
                <c:pt idx="292">
                  <c:v>-212</c:v>
                </c:pt>
                <c:pt idx="293">
                  <c:v>-213</c:v>
                </c:pt>
                <c:pt idx="294">
                  <c:v>-214</c:v>
                </c:pt>
                <c:pt idx="295">
                  <c:v>-215</c:v>
                </c:pt>
                <c:pt idx="296">
                  <c:v>-216</c:v>
                </c:pt>
                <c:pt idx="297">
                  <c:v>-217</c:v>
                </c:pt>
                <c:pt idx="298">
                  <c:v>-218</c:v>
                </c:pt>
                <c:pt idx="299">
                  <c:v>-219</c:v>
                </c:pt>
                <c:pt idx="300">
                  <c:v>-220</c:v>
                </c:pt>
                <c:pt idx="301">
                  <c:v>-221</c:v>
                </c:pt>
                <c:pt idx="302">
                  <c:v>-222</c:v>
                </c:pt>
                <c:pt idx="303">
                  <c:v>-223</c:v>
                </c:pt>
                <c:pt idx="304">
                  <c:v>-224</c:v>
                </c:pt>
                <c:pt idx="305">
                  <c:v>-225</c:v>
                </c:pt>
                <c:pt idx="306">
                  <c:v>-226</c:v>
                </c:pt>
                <c:pt idx="307">
                  <c:v>-227</c:v>
                </c:pt>
                <c:pt idx="308">
                  <c:v>-228</c:v>
                </c:pt>
                <c:pt idx="309">
                  <c:v>-229</c:v>
                </c:pt>
                <c:pt idx="310">
                  <c:v>-230</c:v>
                </c:pt>
                <c:pt idx="311">
                  <c:v>-231</c:v>
                </c:pt>
                <c:pt idx="312">
                  <c:v>-232</c:v>
                </c:pt>
                <c:pt idx="313">
                  <c:v>-233</c:v>
                </c:pt>
                <c:pt idx="314">
                  <c:v>-234</c:v>
                </c:pt>
                <c:pt idx="315">
                  <c:v>-235</c:v>
                </c:pt>
                <c:pt idx="316">
                  <c:v>-236</c:v>
                </c:pt>
                <c:pt idx="317">
                  <c:v>-237</c:v>
                </c:pt>
                <c:pt idx="318">
                  <c:v>-238</c:v>
                </c:pt>
                <c:pt idx="319">
                  <c:v>-239</c:v>
                </c:pt>
                <c:pt idx="320">
                  <c:v>-240</c:v>
                </c:pt>
                <c:pt idx="321">
                  <c:v>-241</c:v>
                </c:pt>
                <c:pt idx="322">
                  <c:v>-242</c:v>
                </c:pt>
                <c:pt idx="323">
                  <c:v>-243</c:v>
                </c:pt>
                <c:pt idx="324">
                  <c:v>-244</c:v>
                </c:pt>
                <c:pt idx="325">
                  <c:v>-245</c:v>
                </c:pt>
              </c:numCache>
            </c:numRef>
          </c:xVal>
          <c:yVal>
            <c:numRef>
              <c:f>'θ ϵ (90,180)'!$Q$11:$Q$336</c:f>
              <c:numCache>
                <c:formatCode>General</c:formatCode>
                <c:ptCount val="326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65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  <c:pt idx="21">
                  <c:v>65</c:v>
                </c:pt>
                <c:pt idx="22">
                  <c:v>65</c:v>
                </c:pt>
                <c:pt idx="23">
                  <c:v>65</c:v>
                </c:pt>
                <c:pt idx="24">
                  <c:v>65</c:v>
                </c:pt>
                <c:pt idx="25">
                  <c:v>65</c:v>
                </c:pt>
                <c:pt idx="26">
                  <c:v>65</c:v>
                </c:pt>
                <c:pt idx="27">
                  <c:v>65</c:v>
                </c:pt>
                <c:pt idx="28">
                  <c:v>65</c:v>
                </c:pt>
                <c:pt idx="29">
                  <c:v>65</c:v>
                </c:pt>
                <c:pt idx="30">
                  <c:v>65</c:v>
                </c:pt>
                <c:pt idx="31">
                  <c:v>65</c:v>
                </c:pt>
                <c:pt idx="32">
                  <c:v>65</c:v>
                </c:pt>
                <c:pt idx="33">
                  <c:v>65</c:v>
                </c:pt>
                <c:pt idx="34">
                  <c:v>65</c:v>
                </c:pt>
                <c:pt idx="35">
                  <c:v>65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65</c:v>
                </c:pt>
                <c:pt idx="117">
                  <c:v>65</c:v>
                </c:pt>
                <c:pt idx="118">
                  <c:v>65</c:v>
                </c:pt>
                <c:pt idx="119">
                  <c:v>65</c:v>
                </c:pt>
                <c:pt idx="120">
                  <c:v>65</c:v>
                </c:pt>
                <c:pt idx="121">
                  <c:v>65</c:v>
                </c:pt>
                <c:pt idx="122">
                  <c:v>65</c:v>
                </c:pt>
                <c:pt idx="123">
                  <c:v>65</c:v>
                </c:pt>
                <c:pt idx="124">
                  <c:v>65</c:v>
                </c:pt>
                <c:pt idx="125">
                  <c:v>65</c:v>
                </c:pt>
                <c:pt idx="126">
                  <c:v>65</c:v>
                </c:pt>
                <c:pt idx="127">
                  <c:v>65</c:v>
                </c:pt>
                <c:pt idx="128">
                  <c:v>65</c:v>
                </c:pt>
                <c:pt idx="129">
                  <c:v>65</c:v>
                </c:pt>
                <c:pt idx="130">
                  <c:v>65</c:v>
                </c:pt>
                <c:pt idx="131">
                  <c:v>65</c:v>
                </c:pt>
                <c:pt idx="132">
                  <c:v>65</c:v>
                </c:pt>
                <c:pt idx="133">
                  <c:v>65</c:v>
                </c:pt>
                <c:pt idx="134">
                  <c:v>65</c:v>
                </c:pt>
                <c:pt idx="135">
                  <c:v>65</c:v>
                </c:pt>
                <c:pt idx="136">
                  <c:v>65</c:v>
                </c:pt>
                <c:pt idx="137">
                  <c:v>65</c:v>
                </c:pt>
                <c:pt idx="138">
                  <c:v>65</c:v>
                </c:pt>
                <c:pt idx="139">
                  <c:v>65</c:v>
                </c:pt>
                <c:pt idx="140">
                  <c:v>65</c:v>
                </c:pt>
                <c:pt idx="141">
                  <c:v>65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65</c:v>
                </c:pt>
                <c:pt idx="147">
                  <c:v>65</c:v>
                </c:pt>
                <c:pt idx="148">
                  <c:v>65</c:v>
                </c:pt>
                <c:pt idx="149">
                  <c:v>65</c:v>
                </c:pt>
                <c:pt idx="150">
                  <c:v>65</c:v>
                </c:pt>
                <c:pt idx="151">
                  <c:v>65</c:v>
                </c:pt>
                <c:pt idx="152">
                  <c:v>65</c:v>
                </c:pt>
                <c:pt idx="153">
                  <c:v>65</c:v>
                </c:pt>
                <c:pt idx="154">
                  <c:v>65</c:v>
                </c:pt>
                <c:pt idx="155">
                  <c:v>65</c:v>
                </c:pt>
                <c:pt idx="156">
                  <c:v>65</c:v>
                </c:pt>
                <c:pt idx="157">
                  <c:v>65</c:v>
                </c:pt>
                <c:pt idx="158">
                  <c:v>65</c:v>
                </c:pt>
                <c:pt idx="159">
                  <c:v>65</c:v>
                </c:pt>
                <c:pt idx="160">
                  <c:v>65</c:v>
                </c:pt>
                <c:pt idx="161">
                  <c:v>65</c:v>
                </c:pt>
                <c:pt idx="162">
                  <c:v>65</c:v>
                </c:pt>
                <c:pt idx="163">
                  <c:v>65</c:v>
                </c:pt>
                <c:pt idx="164">
                  <c:v>65</c:v>
                </c:pt>
                <c:pt idx="165">
                  <c:v>65</c:v>
                </c:pt>
                <c:pt idx="166">
                  <c:v>65</c:v>
                </c:pt>
                <c:pt idx="167">
                  <c:v>65</c:v>
                </c:pt>
                <c:pt idx="168">
                  <c:v>65</c:v>
                </c:pt>
                <c:pt idx="169">
                  <c:v>65</c:v>
                </c:pt>
                <c:pt idx="170">
                  <c:v>65</c:v>
                </c:pt>
                <c:pt idx="171">
                  <c:v>65</c:v>
                </c:pt>
                <c:pt idx="172">
                  <c:v>65</c:v>
                </c:pt>
                <c:pt idx="173">
                  <c:v>65</c:v>
                </c:pt>
                <c:pt idx="174">
                  <c:v>65</c:v>
                </c:pt>
                <c:pt idx="175">
                  <c:v>65</c:v>
                </c:pt>
                <c:pt idx="176">
                  <c:v>65</c:v>
                </c:pt>
                <c:pt idx="177">
                  <c:v>65</c:v>
                </c:pt>
                <c:pt idx="178">
                  <c:v>65</c:v>
                </c:pt>
                <c:pt idx="179">
                  <c:v>65</c:v>
                </c:pt>
                <c:pt idx="180">
                  <c:v>65</c:v>
                </c:pt>
                <c:pt idx="181">
                  <c:v>65</c:v>
                </c:pt>
                <c:pt idx="182">
                  <c:v>65</c:v>
                </c:pt>
                <c:pt idx="183">
                  <c:v>65</c:v>
                </c:pt>
                <c:pt idx="184">
                  <c:v>65</c:v>
                </c:pt>
                <c:pt idx="185">
                  <c:v>65</c:v>
                </c:pt>
                <c:pt idx="186">
                  <c:v>65</c:v>
                </c:pt>
                <c:pt idx="187">
                  <c:v>65</c:v>
                </c:pt>
                <c:pt idx="188">
                  <c:v>65</c:v>
                </c:pt>
                <c:pt idx="189">
                  <c:v>65</c:v>
                </c:pt>
                <c:pt idx="190">
                  <c:v>65</c:v>
                </c:pt>
                <c:pt idx="191">
                  <c:v>65</c:v>
                </c:pt>
                <c:pt idx="192">
                  <c:v>65</c:v>
                </c:pt>
                <c:pt idx="193">
                  <c:v>65</c:v>
                </c:pt>
                <c:pt idx="194">
                  <c:v>65</c:v>
                </c:pt>
                <c:pt idx="195">
                  <c:v>65</c:v>
                </c:pt>
                <c:pt idx="196">
                  <c:v>65</c:v>
                </c:pt>
                <c:pt idx="197">
                  <c:v>65</c:v>
                </c:pt>
                <c:pt idx="198">
                  <c:v>65</c:v>
                </c:pt>
                <c:pt idx="199">
                  <c:v>65</c:v>
                </c:pt>
                <c:pt idx="200">
                  <c:v>65</c:v>
                </c:pt>
                <c:pt idx="201">
                  <c:v>65</c:v>
                </c:pt>
                <c:pt idx="202">
                  <c:v>65</c:v>
                </c:pt>
                <c:pt idx="203">
                  <c:v>65</c:v>
                </c:pt>
                <c:pt idx="204">
                  <c:v>65</c:v>
                </c:pt>
                <c:pt idx="205">
                  <c:v>65</c:v>
                </c:pt>
                <c:pt idx="206">
                  <c:v>65</c:v>
                </c:pt>
                <c:pt idx="207">
                  <c:v>65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65</c:v>
                </c:pt>
                <c:pt idx="212">
                  <c:v>65</c:v>
                </c:pt>
                <c:pt idx="213">
                  <c:v>65</c:v>
                </c:pt>
                <c:pt idx="214">
                  <c:v>65</c:v>
                </c:pt>
                <c:pt idx="215">
                  <c:v>65</c:v>
                </c:pt>
                <c:pt idx="216">
                  <c:v>65</c:v>
                </c:pt>
                <c:pt idx="217">
                  <c:v>65</c:v>
                </c:pt>
                <c:pt idx="218">
                  <c:v>65</c:v>
                </c:pt>
                <c:pt idx="219">
                  <c:v>65</c:v>
                </c:pt>
                <c:pt idx="220">
                  <c:v>65</c:v>
                </c:pt>
                <c:pt idx="221">
                  <c:v>65</c:v>
                </c:pt>
                <c:pt idx="222">
                  <c:v>65</c:v>
                </c:pt>
                <c:pt idx="223">
                  <c:v>65</c:v>
                </c:pt>
                <c:pt idx="224">
                  <c:v>65</c:v>
                </c:pt>
                <c:pt idx="225">
                  <c:v>65</c:v>
                </c:pt>
                <c:pt idx="226">
                  <c:v>65</c:v>
                </c:pt>
                <c:pt idx="227">
                  <c:v>65</c:v>
                </c:pt>
                <c:pt idx="228">
                  <c:v>65</c:v>
                </c:pt>
                <c:pt idx="229">
                  <c:v>65</c:v>
                </c:pt>
                <c:pt idx="230">
                  <c:v>65</c:v>
                </c:pt>
                <c:pt idx="231">
                  <c:v>65</c:v>
                </c:pt>
                <c:pt idx="232">
                  <c:v>65</c:v>
                </c:pt>
                <c:pt idx="233">
                  <c:v>65</c:v>
                </c:pt>
                <c:pt idx="234">
                  <c:v>65</c:v>
                </c:pt>
                <c:pt idx="235">
                  <c:v>65</c:v>
                </c:pt>
                <c:pt idx="236">
                  <c:v>65</c:v>
                </c:pt>
                <c:pt idx="237">
                  <c:v>65</c:v>
                </c:pt>
                <c:pt idx="238">
                  <c:v>65</c:v>
                </c:pt>
                <c:pt idx="239">
                  <c:v>65</c:v>
                </c:pt>
                <c:pt idx="240">
                  <c:v>65</c:v>
                </c:pt>
                <c:pt idx="241">
                  <c:v>65</c:v>
                </c:pt>
                <c:pt idx="242">
                  <c:v>65</c:v>
                </c:pt>
                <c:pt idx="243">
                  <c:v>65</c:v>
                </c:pt>
                <c:pt idx="244">
                  <c:v>65</c:v>
                </c:pt>
                <c:pt idx="245">
                  <c:v>65</c:v>
                </c:pt>
                <c:pt idx="246">
                  <c:v>65</c:v>
                </c:pt>
                <c:pt idx="247">
                  <c:v>65</c:v>
                </c:pt>
                <c:pt idx="248">
                  <c:v>65</c:v>
                </c:pt>
                <c:pt idx="249">
                  <c:v>65</c:v>
                </c:pt>
                <c:pt idx="250">
                  <c:v>65</c:v>
                </c:pt>
                <c:pt idx="251">
                  <c:v>65</c:v>
                </c:pt>
                <c:pt idx="252">
                  <c:v>65</c:v>
                </c:pt>
                <c:pt idx="253">
                  <c:v>65</c:v>
                </c:pt>
                <c:pt idx="254">
                  <c:v>65</c:v>
                </c:pt>
                <c:pt idx="255">
                  <c:v>65</c:v>
                </c:pt>
                <c:pt idx="256">
                  <c:v>65</c:v>
                </c:pt>
                <c:pt idx="257">
                  <c:v>65</c:v>
                </c:pt>
                <c:pt idx="258">
                  <c:v>65</c:v>
                </c:pt>
                <c:pt idx="259">
                  <c:v>65</c:v>
                </c:pt>
                <c:pt idx="260">
                  <c:v>65</c:v>
                </c:pt>
                <c:pt idx="261">
                  <c:v>65</c:v>
                </c:pt>
                <c:pt idx="262">
                  <c:v>65</c:v>
                </c:pt>
                <c:pt idx="263">
                  <c:v>65</c:v>
                </c:pt>
                <c:pt idx="264">
                  <c:v>65</c:v>
                </c:pt>
                <c:pt idx="265">
                  <c:v>65</c:v>
                </c:pt>
                <c:pt idx="266">
                  <c:v>65</c:v>
                </c:pt>
                <c:pt idx="267">
                  <c:v>65</c:v>
                </c:pt>
                <c:pt idx="268">
                  <c:v>65</c:v>
                </c:pt>
                <c:pt idx="269">
                  <c:v>65</c:v>
                </c:pt>
                <c:pt idx="270">
                  <c:v>65</c:v>
                </c:pt>
                <c:pt idx="271">
                  <c:v>65</c:v>
                </c:pt>
                <c:pt idx="272">
                  <c:v>65</c:v>
                </c:pt>
                <c:pt idx="273">
                  <c:v>65</c:v>
                </c:pt>
                <c:pt idx="274">
                  <c:v>65</c:v>
                </c:pt>
                <c:pt idx="275">
                  <c:v>65</c:v>
                </c:pt>
                <c:pt idx="276">
                  <c:v>65</c:v>
                </c:pt>
                <c:pt idx="277">
                  <c:v>65</c:v>
                </c:pt>
                <c:pt idx="278">
                  <c:v>65</c:v>
                </c:pt>
                <c:pt idx="279">
                  <c:v>65</c:v>
                </c:pt>
                <c:pt idx="280">
                  <c:v>65</c:v>
                </c:pt>
                <c:pt idx="281">
                  <c:v>65</c:v>
                </c:pt>
                <c:pt idx="282">
                  <c:v>65</c:v>
                </c:pt>
                <c:pt idx="283">
                  <c:v>65</c:v>
                </c:pt>
                <c:pt idx="284">
                  <c:v>65</c:v>
                </c:pt>
                <c:pt idx="285">
                  <c:v>65</c:v>
                </c:pt>
                <c:pt idx="286">
                  <c:v>65</c:v>
                </c:pt>
                <c:pt idx="287">
                  <c:v>65</c:v>
                </c:pt>
                <c:pt idx="288">
                  <c:v>65</c:v>
                </c:pt>
                <c:pt idx="289">
                  <c:v>65</c:v>
                </c:pt>
                <c:pt idx="290">
                  <c:v>65</c:v>
                </c:pt>
                <c:pt idx="291">
                  <c:v>65</c:v>
                </c:pt>
                <c:pt idx="292">
                  <c:v>65</c:v>
                </c:pt>
                <c:pt idx="293">
                  <c:v>65</c:v>
                </c:pt>
                <c:pt idx="294">
                  <c:v>65</c:v>
                </c:pt>
                <c:pt idx="295">
                  <c:v>65</c:v>
                </c:pt>
                <c:pt idx="296">
                  <c:v>65</c:v>
                </c:pt>
                <c:pt idx="297">
                  <c:v>65</c:v>
                </c:pt>
                <c:pt idx="298">
                  <c:v>65</c:v>
                </c:pt>
                <c:pt idx="299">
                  <c:v>65</c:v>
                </c:pt>
                <c:pt idx="300">
                  <c:v>65</c:v>
                </c:pt>
                <c:pt idx="301">
                  <c:v>65</c:v>
                </c:pt>
                <c:pt idx="302">
                  <c:v>65</c:v>
                </c:pt>
                <c:pt idx="303">
                  <c:v>65</c:v>
                </c:pt>
                <c:pt idx="304">
                  <c:v>65</c:v>
                </c:pt>
                <c:pt idx="305">
                  <c:v>65</c:v>
                </c:pt>
                <c:pt idx="306">
                  <c:v>65</c:v>
                </c:pt>
                <c:pt idx="307">
                  <c:v>65</c:v>
                </c:pt>
                <c:pt idx="308">
                  <c:v>65</c:v>
                </c:pt>
                <c:pt idx="309">
                  <c:v>65</c:v>
                </c:pt>
                <c:pt idx="310">
                  <c:v>65</c:v>
                </c:pt>
                <c:pt idx="311">
                  <c:v>65</c:v>
                </c:pt>
                <c:pt idx="312">
                  <c:v>65</c:v>
                </c:pt>
                <c:pt idx="313">
                  <c:v>65</c:v>
                </c:pt>
                <c:pt idx="314">
                  <c:v>65</c:v>
                </c:pt>
                <c:pt idx="315">
                  <c:v>65</c:v>
                </c:pt>
                <c:pt idx="316">
                  <c:v>65</c:v>
                </c:pt>
                <c:pt idx="317">
                  <c:v>65</c:v>
                </c:pt>
                <c:pt idx="318">
                  <c:v>65</c:v>
                </c:pt>
                <c:pt idx="319">
                  <c:v>65</c:v>
                </c:pt>
                <c:pt idx="320">
                  <c:v>65</c:v>
                </c:pt>
                <c:pt idx="321">
                  <c:v>65</c:v>
                </c:pt>
                <c:pt idx="322">
                  <c:v>65</c:v>
                </c:pt>
                <c:pt idx="323">
                  <c:v>65</c:v>
                </c:pt>
                <c:pt idx="324">
                  <c:v>65</c:v>
                </c:pt>
                <c:pt idx="325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8CC-4B8A-9498-D68AB41E6B8A}"/>
            </c:ext>
          </c:extLst>
        </c:ser>
        <c:ser>
          <c:idx val="8"/>
          <c:order val="8"/>
          <c:tx>
            <c:v>Flow 1 orig.</c:v>
          </c:tx>
          <c:spPr>
            <a:ln w="31750">
              <a:solidFill>
                <a:srgbClr val="FF0000"/>
              </a:solidFill>
              <a:headEnd type="oval" w="lg" len="lg"/>
              <a:tailEnd type="stealth" w="lg" len="lg"/>
            </a:ln>
          </c:spPr>
          <c:marker>
            <c:symbol val="dash"/>
            <c:size val="2"/>
            <c:spPr>
              <a:ln>
                <a:solidFill>
                  <a:srgbClr val="FF0000">
                    <a:alpha val="0"/>
                  </a:srgbClr>
                </a:solidFill>
              </a:ln>
            </c:spPr>
          </c:marker>
          <c:xVal>
            <c:numRef>
              <c:f>'θ ϵ (90,180)'!$D$11:$D$171</c:f>
              <c:numCache>
                <c:formatCode>General</c:formatCode>
                <c:ptCount val="161"/>
                <c:pt idx="0">
                  <c:v>59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55</c:v>
                </c:pt>
                <c:pt idx="5">
                  <c:v>54</c:v>
                </c:pt>
                <c:pt idx="6">
                  <c:v>53</c:v>
                </c:pt>
                <c:pt idx="7">
                  <c:v>52</c:v>
                </c:pt>
                <c:pt idx="8">
                  <c:v>51</c:v>
                </c:pt>
                <c:pt idx="9">
                  <c:v>50</c:v>
                </c:pt>
                <c:pt idx="10">
                  <c:v>49</c:v>
                </c:pt>
                <c:pt idx="11">
                  <c:v>48</c:v>
                </c:pt>
                <c:pt idx="12">
                  <c:v>47</c:v>
                </c:pt>
                <c:pt idx="13">
                  <c:v>46</c:v>
                </c:pt>
                <c:pt idx="14">
                  <c:v>45</c:v>
                </c:pt>
                <c:pt idx="15">
                  <c:v>44</c:v>
                </c:pt>
                <c:pt idx="16">
                  <c:v>43</c:v>
                </c:pt>
                <c:pt idx="17">
                  <c:v>42</c:v>
                </c:pt>
                <c:pt idx="18">
                  <c:v>41</c:v>
                </c:pt>
                <c:pt idx="19">
                  <c:v>40</c:v>
                </c:pt>
                <c:pt idx="20">
                  <c:v>39</c:v>
                </c:pt>
                <c:pt idx="21">
                  <c:v>38</c:v>
                </c:pt>
                <c:pt idx="22">
                  <c:v>37</c:v>
                </c:pt>
                <c:pt idx="23">
                  <c:v>36</c:v>
                </c:pt>
                <c:pt idx="24">
                  <c:v>35</c:v>
                </c:pt>
                <c:pt idx="25">
                  <c:v>34</c:v>
                </c:pt>
                <c:pt idx="26">
                  <c:v>33</c:v>
                </c:pt>
                <c:pt idx="27">
                  <c:v>32</c:v>
                </c:pt>
                <c:pt idx="28">
                  <c:v>31</c:v>
                </c:pt>
                <c:pt idx="29">
                  <c:v>30</c:v>
                </c:pt>
                <c:pt idx="30">
                  <c:v>29</c:v>
                </c:pt>
                <c:pt idx="31">
                  <c:v>28</c:v>
                </c:pt>
                <c:pt idx="32">
                  <c:v>27</c:v>
                </c:pt>
                <c:pt idx="33">
                  <c:v>26</c:v>
                </c:pt>
                <c:pt idx="34">
                  <c:v>25</c:v>
                </c:pt>
                <c:pt idx="35">
                  <c:v>24</c:v>
                </c:pt>
                <c:pt idx="36">
                  <c:v>23</c:v>
                </c:pt>
                <c:pt idx="37">
                  <c:v>22</c:v>
                </c:pt>
                <c:pt idx="38">
                  <c:v>21</c:v>
                </c:pt>
                <c:pt idx="39">
                  <c:v>20</c:v>
                </c:pt>
                <c:pt idx="40">
                  <c:v>19</c:v>
                </c:pt>
                <c:pt idx="41">
                  <c:v>18</c:v>
                </c:pt>
                <c:pt idx="42">
                  <c:v>17</c:v>
                </c:pt>
                <c:pt idx="43">
                  <c:v>16</c:v>
                </c:pt>
                <c:pt idx="44">
                  <c:v>15</c:v>
                </c:pt>
                <c:pt idx="45">
                  <c:v>14</c:v>
                </c:pt>
                <c:pt idx="46">
                  <c:v>13</c:v>
                </c:pt>
                <c:pt idx="47">
                  <c:v>12</c:v>
                </c:pt>
                <c:pt idx="48">
                  <c:v>11</c:v>
                </c:pt>
                <c:pt idx="49">
                  <c:v>10</c:v>
                </c:pt>
                <c:pt idx="50">
                  <c:v>9</c:v>
                </c:pt>
                <c:pt idx="51">
                  <c:v>8</c:v>
                </c:pt>
                <c:pt idx="52">
                  <c:v>7</c:v>
                </c:pt>
                <c:pt idx="53">
                  <c:v>6</c:v>
                </c:pt>
                <c:pt idx="54">
                  <c:v>5</c:v>
                </c:pt>
                <c:pt idx="55">
                  <c:v>4</c:v>
                </c:pt>
                <c:pt idx="56">
                  <c:v>3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-1</c:v>
                </c:pt>
                <c:pt idx="61">
                  <c:v>-2</c:v>
                </c:pt>
                <c:pt idx="62">
                  <c:v>-3</c:v>
                </c:pt>
                <c:pt idx="63">
                  <c:v>-4</c:v>
                </c:pt>
                <c:pt idx="64">
                  <c:v>-5</c:v>
                </c:pt>
                <c:pt idx="65">
                  <c:v>-6</c:v>
                </c:pt>
                <c:pt idx="66">
                  <c:v>-7</c:v>
                </c:pt>
                <c:pt idx="67">
                  <c:v>-8</c:v>
                </c:pt>
                <c:pt idx="68">
                  <c:v>-9</c:v>
                </c:pt>
                <c:pt idx="69">
                  <c:v>-10</c:v>
                </c:pt>
                <c:pt idx="70">
                  <c:v>-11</c:v>
                </c:pt>
                <c:pt idx="71">
                  <c:v>-12</c:v>
                </c:pt>
                <c:pt idx="72">
                  <c:v>-13</c:v>
                </c:pt>
                <c:pt idx="73">
                  <c:v>-14</c:v>
                </c:pt>
                <c:pt idx="74">
                  <c:v>-15</c:v>
                </c:pt>
                <c:pt idx="75">
                  <c:v>-16</c:v>
                </c:pt>
                <c:pt idx="76">
                  <c:v>-17</c:v>
                </c:pt>
                <c:pt idx="77">
                  <c:v>-18</c:v>
                </c:pt>
                <c:pt idx="78">
                  <c:v>-19</c:v>
                </c:pt>
                <c:pt idx="79">
                  <c:v>-20</c:v>
                </c:pt>
                <c:pt idx="80">
                  <c:v>-21</c:v>
                </c:pt>
                <c:pt idx="81">
                  <c:v>-22</c:v>
                </c:pt>
                <c:pt idx="82">
                  <c:v>-23</c:v>
                </c:pt>
                <c:pt idx="83">
                  <c:v>-24</c:v>
                </c:pt>
                <c:pt idx="84">
                  <c:v>-25</c:v>
                </c:pt>
                <c:pt idx="85">
                  <c:v>-26</c:v>
                </c:pt>
                <c:pt idx="86">
                  <c:v>-27</c:v>
                </c:pt>
                <c:pt idx="87">
                  <c:v>-28</c:v>
                </c:pt>
                <c:pt idx="88">
                  <c:v>-29</c:v>
                </c:pt>
                <c:pt idx="89">
                  <c:v>-30</c:v>
                </c:pt>
                <c:pt idx="90">
                  <c:v>-31</c:v>
                </c:pt>
                <c:pt idx="91">
                  <c:v>-32</c:v>
                </c:pt>
                <c:pt idx="92">
                  <c:v>-33</c:v>
                </c:pt>
                <c:pt idx="93">
                  <c:v>-34</c:v>
                </c:pt>
                <c:pt idx="94">
                  <c:v>-35</c:v>
                </c:pt>
                <c:pt idx="95">
                  <c:v>-36</c:v>
                </c:pt>
                <c:pt idx="96">
                  <c:v>-37</c:v>
                </c:pt>
                <c:pt idx="97">
                  <c:v>-38</c:v>
                </c:pt>
                <c:pt idx="98">
                  <c:v>-39</c:v>
                </c:pt>
                <c:pt idx="99">
                  <c:v>-40</c:v>
                </c:pt>
                <c:pt idx="100">
                  <c:v>-41</c:v>
                </c:pt>
                <c:pt idx="101">
                  <c:v>-42</c:v>
                </c:pt>
                <c:pt idx="102">
                  <c:v>-43</c:v>
                </c:pt>
                <c:pt idx="103">
                  <c:v>-44</c:v>
                </c:pt>
                <c:pt idx="104">
                  <c:v>-45</c:v>
                </c:pt>
                <c:pt idx="105">
                  <c:v>-46</c:v>
                </c:pt>
                <c:pt idx="106">
                  <c:v>-47</c:v>
                </c:pt>
                <c:pt idx="107">
                  <c:v>-48</c:v>
                </c:pt>
                <c:pt idx="108">
                  <c:v>-49</c:v>
                </c:pt>
                <c:pt idx="109">
                  <c:v>-50</c:v>
                </c:pt>
                <c:pt idx="110">
                  <c:v>-51</c:v>
                </c:pt>
                <c:pt idx="111">
                  <c:v>-52</c:v>
                </c:pt>
                <c:pt idx="112">
                  <c:v>-53</c:v>
                </c:pt>
                <c:pt idx="113">
                  <c:v>-54</c:v>
                </c:pt>
                <c:pt idx="114">
                  <c:v>-55</c:v>
                </c:pt>
                <c:pt idx="115">
                  <c:v>-56</c:v>
                </c:pt>
                <c:pt idx="116">
                  <c:v>-57</c:v>
                </c:pt>
                <c:pt idx="117">
                  <c:v>-58</c:v>
                </c:pt>
                <c:pt idx="118">
                  <c:v>-59</c:v>
                </c:pt>
                <c:pt idx="119">
                  <c:v>-60</c:v>
                </c:pt>
                <c:pt idx="120">
                  <c:v>-61</c:v>
                </c:pt>
                <c:pt idx="121">
                  <c:v>-62</c:v>
                </c:pt>
                <c:pt idx="122">
                  <c:v>-63</c:v>
                </c:pt>
                <c:pt idx="123">
                  <c:v>-64</c:v>
                </c:pt>
                <c:pt idx="124">
                  <c:v>-65</c:v>
                </c:pt>
                <c:pt idx="125">
                  <c:v>-66</c:v>
                </c:pt>
                <c:pt idx="126">
                  <c:v>-67</c:v>
                </c:pt>
                <c:pt idx="127">
                  <c:v>-68</c:v>
                </c:pt>
                <c:pt idx="128">
                  <c:v>-69</c:v>
                </c:pt>
                <c:pt idx="129">
                  <c:v>-70</c:v>
                </c:pt>
                <c:pt idx="130">
                  <c:v>-71</c:v>
                </c:pt>
                <c:pt idx="131">
                  <c:v>-72</c:v>
                </c:pt>
                <c:pt idx="132">
                  <c:v>-73</c:v>
                </c:pt>
                <c:pt idx="133">
                  <c:v>-74</c:v>
                </c:pt>
                <c:pt idx="134">
                  <c:v>-75</c:v>
                </c:pt>
                <c:pt idx="135">
                  <c:v>-76</c:v>
                </c:pt>
                <c:pt idx="136">
                  <c:v>-77</c:v>
                </c:pt>
                <c:pt idx="137">
                  <c:v>-78</c:v>
                </c:pt>
                <c:pt idx="138">
                  <c:v>-79</c:v>
                </c:pt>
                <c:pt idx="139">
                  <c:v>-80</c:v>
                </c:pt>
                <c:pt idx="140">
                  <c:v>-81</c:v>
                </c:pt>
                <c:pt idx="141">
                  <c:v>-82</c:v>
                </c:pt>
                <c:pt idx="142">
                  <c:v>-83</c:v>
                </c:pt>
                <c:pt idx="143">
                  <c:v>-84</c:v>
                </c:pt>
                <c:pt idx="144">
                  <c:v>-85</c:v>
                </c:pt>
                <c:pt idx="145">
                  <c:v>-86</c:v>
                </c:pt>
                <c:pt idx="146">
                  <c:v>-87</c:v>
                </c:pt>
                <c:pt idx="147">
                  <c:v>-88</c:v>
                </c:pt>
                <c:pt idx="148">
                  <c:v>-89</c:v>
                </c:pt>
                <c:pt idx="149">
                  <c:v>-90</c:v>
                </c:pt>
                <c:pt idx="150">
                  <c:v>-91</c:v>
                </c:pt>
                <c:pt idx="151">
                  <c:v>-92</c:v>
                </c:pt>
                <c:pt idx="152">
                  <c:v>-93</c:v>
                </c:pt>
                <c:pt idx="153">
                  <c:v>-94</c:v>
                </c:pt>
                <c:pt idx="154">
                  <c:v>-95</c:v>
                </c:pt>
                <c:pt idx="155">
                  <c:v>-96</c:v>
                </c:pt>
                <c:pt idx="156">
                  <c:v>-97</c:v>
                </c:pt>
                <c:pt idx="157">
                  <c:v>-98</c:v>
                </c:pt>
                <c:pt idx="158">
                  <c:v>-99</c:v>
                </c:pt>
                <c:pt idx="159">
                  <c:v>-100</c:v>
                </c:pt>
                <c:pt idx="160">
                  <c:v>-101</c:v>
                </c:pt>
              </c:numCache>
            </c:numRef>
          </c:xVal>
          <c:yVal>
            <c:numRef>
              <c:f>'θ ϵ (90,180)'!$C$11:$C$171</c:f>
              <c:numCache>
                <c:formatCode>General</c:formatCode>
                <c:ptCount val="161"/>
                <c:pt idx="0">
                  <c:v>-684.37308586291886</c:v>
                </c:pt>
                <c:pt idx="1">
                  <c:v>-672.94303356015746</c:v>
                </c:pt>
                <c:pt idx="2">
                  <c:v>-661.51298125739618</c:v>
                </c:pt>
                <c:pt idx="3">
                  <c:v>-650.08292895463478</c:v>
                </c:pt>
                <c:pt idx="4">
                  <c:v>-638.6528766518735</c:v>
                </c:pt>
                <c:pt idx="5">
                  <c:v>-627.2228243491121</c:v>
                </c:pt>
                <c:pt idx="6">
                  <c:v>-615.79277204635082</c:v>
                </c:pt>
                <c:pt idx="7">
                  <c:v>-604.36271974358942</c:v>
                </c:pt>
                <c:pt idx="8">
                  <c:v>-592.93266744082814</c:v>
                </c:pt>
                <c:pt idx="9">
                  <c:v>-581.50261513806674</c:v>
                </c:pt>
                <c:pt idx="10">
                  <c:v>-570.07256283530546</c:v>
                </c:pt>
                <c:pt idx="11">
                  <c:v>-558.64251053254407</c:v>
                </c:pt>
                <c:pt idx="12">
                  <c:v>-547.21245822978278</c:v>
                </c:pt>
                <c:pt idx="13">
                  <c:v>-535.7824059270215</c:v>
                </c:pt>
                <c:pt idx="14">
                  <c:v>-524.3523536242601</c:v>
                </c:pt>
                <c:pt idx="15">
                  <c:v>-512.92230132149871</c:v>
                </c:pt>
                <c:pt idx="16">
                  <c:v>-501.49224901873743</c:v>
                </c:pt>
                <c:pt idx="17">
                  <c:v>-490.06219671597609</c:v>
                </c:pt>
                <c:pt idx="18">
                  <c:v>-478.63214441321475</c:v>
                </c:pt>
                <c:pt idx="19">
                  <c:v>-467.20209211045346</c:v>
                </c:pt>
                <c:pt idx="20">
                  <c:v>-455.77203980769212</c:v>
                </c:pt>
                <c:pt idx="21">
                  <c:v>-444.34198750493078</c:v>
                </c:pt>
                <c:pt idx="22">
                  <c:v>-432.91193520216945</c:v>
                </c:pt>
                <c:pt idx="23">
                  <c:v>-421.48188289940811</c:v>
                </c:pt>
                <c:pt idx="24">
                  <c:v>-410.05183059664677</c:v>
                </c:pt>
                <c:pt idx="25">
                  <c:v>-398.62177829388543</c:v>
                </c:pt>
                <c:pt idx="26">
                  <c:v>-387.19172599112409</c:v>
                </c:pt>
                <c:pt idx="27">
                  <c:v>-375.76167368836275</c:v>
                </c:pt>
                <c:pt idx="28">
                  <c:v>-364.33162138560141</c:v>
                </c:pt>
                <c:pt idx="29">
                  <c:v>-352.90156908284007</c:v>
                </c:pt>
                <c:pt idx="30">
                  <c:v>-341.47151678007873</c:v>
                </c:pt>
                <c:pt idx="31">
                  <c:v>-330.04146447731739</c:v>
                </c:pt>
                <c:pt idx="32">
                  <c:v>-318.61141217455605</c:v>
                </c:pt>
                <c:pt idx="33">
                  <c:v>-307.18135987179471</c:v>
                </c:pt>
                <c:pt idx="34">
                  <c:v>-295.75130756903337</c:v>
                </c:pt>
                <c:pt idx="35">
                  <c:v>-284.32125526627203</c:v>
                </c:pt>
                <c:pt idx="36">
                  <c:v>-272.89120296351075</c:v>
                </c:pt>
                <c:pt idx="37">
                  <c:v>-261.46115066074935</c:v>
                </c:pt>
                <c:pt idx="38">
                  <c:v>-250.03109835798804</c:v>
                </c:pt>
                <c:pt idx="39">
                  <c:v>-238.60104605522673</c:v>
                </c:pt>
                <c:pt idx="40">
                  <c:v>-227.17099375246539</c:v>
                </c:pt>
                <c:pt idx="41">
                  <c:v>-215.74094144970405</c:v>
                </c:pt>
                <c:pt idx="42">
                  <c:v>-204.31088914694271</c:v>
                </c:pt>
                <c:pt idx="43">
                  <c:v>-192.88083684418137</c:v>
                </c:pt>
                <c:pt idx="44">
                  <c:v>-181.45078454142003</c:v>
                </c:pt>
                <c:pt idx="45">
                  <c:v>-170.0207322386587</c:v>
                </c:pt>
                <c:pt idx="46">
                  <c:v>-158.59067993589736</c:v>
                </c:pt>
                <c:pt idx="47">
                  <c:v>-147.16062763313602</c:v>
                </c:pt>
                <c:pt idx="48">
                  <c:v>-135.73057533037468</c:v>
                </c:pt>
                <c:pt idx="49">
                  <c:v>-124.30052302761337</c:v>
                </c:pt>
                <c:pt idx="50">
                  <c:v>-112.87047072485203</c:v>
                </c:pt>
                <c:pt idx="51">
                  <c:v>-101.44041842209069</c:v>
                </c:pt>
                <c:pt idx="52">
                  <c:v>-90.010366119329348</c:v>
                </c:pt>
                <c:pt idx="53">
                  <c:v>-78.580313816568008</c:v>
                </c:pt>
                <c:pt idx="54">
                  <c:v>-67.150261513806683</c:v>
                </c:pt>
                <c:pt idx="55">
                  <c:v>-55.720209211045344</c:v>
                </c:pt>
                <c:pt idx="56">
                  <c:v>-44.290156908284004</c:v>
                </c:pt>
                <c:pt idx="57">
                  <c:v>-32.860104605522672</c:v>
                </c:pt>
                <c:pt idx="58">
                  <c:v>-21.430052302761336</c:v>
                </c:pt>
                <c:pt idx="59">
                  <c:v>-10</c:v>
                </c:pt>
                <c:pt idx="60">
                  <c:v>1.4300523027613359</c:v>
                </c:pt>
                <c:pt idx="61">
                  <c:v>12.860104605522672</c:v>
                </c:pt>
                <c:pt idx="62">
                  <c:v>24.290156908284004</c:v>
                </c:pt>
                <c:pt idx="63">
                  <c:v>35.720209211045344</c:v>
                </c:pt>
                <c:pt idx="64">
                  <c:v>47.150261513806683</c:v>
                </c:pt>
                <c:pt idx="65">
                  <c:v>58.580313816568008</c:v>
                </c:pt>
                <c:pt idx="66">
                  <c:v>70.010366119329348</c:v>
                </c:pt>
                <c:pt idx="67">
                  <c:v>81.440418422090687</c:v>
                </c:pt>
                <c:pt idx="68">
                  <c:v>92.870470724852026</c:v>
                </c:pt>
                <c:pt idx="69">
                  <c:v>104.30052302761337</c:v>
                </c:pt>
                <c:pt idx="70">
                  <c:v>115.73057533037469</c:v>
                </c:pt>
                <c:pt idx="71">
                  <c:v>127.16062763313602</c:v>
                </c:pt>
                <c:pt idx="72">
                  <c:v>138.59067993589736</c:v>
                </c:pt>
                <c:pt idx="73">
                  <c:v>150.0207322386587</c:v>
                </c:pt>
                <c:pt idx="74">
                  <c:v>161.45078454142003</c:v>
                </c:pt>
                <c:pt idx="75">
                  <c:v>172.88083684418137</c:v>
                </c:pt>
                <c:pt idx="76">
                  <c:v>184.31088914694271</c:v>
                </c:pt>
                <c:pt idx="77">
                  <c:v>195.74094144970405</c:v>
                </c:pt>
                <c:pt idx="78">
                  <c:v>207.17099375246539</c:v>
                </c:pt>
                <c:pt idx="79">
                  <c:v>218.60104605522673</c:v>
                </c:pt>
                <c:pt idx="80">
                  <c:v>230.03109835798804</c:v>
                </c:pt>
                <c:pt idx="81">
                  <c:v>241.46115066074938</c:v>
                </c:pt>
                <c:pt idx="82">
                  <c:v>252.89120296351075</c:v>
                </c:pt>
                <c:pt idx="83">
                  <c:v>264.32125526627203</c:v>
                </c:pt>
                <c:pt idx="84">
                  <c:v>275.75130756903337</c:v>
                </c:pt>
                <c:pt idx="85">
                  <c:v>287.18135987179471</c:v>
                </c:pt>
                <c:pt idx="86">
                  <c:v>298.61141217455605</c:v>
                </c:pt>
                <c:pt idx="87">
                  <c:v>310.04146447731739</c:v>
                </c:pt>
                <c:pt idx="88">
                  <c:v>321.47151678007873</c:v>
                </c:pt>
                <c:pt idx="89">
                  <c:v>332.90156908284007</c:v>
                </c:pt>
                <c:pt idx="90">
                  <c:v>344.33162138560141</c:v>
                </c:pt>
                <c:pt idx="91">
                  <c:v>355.76167368836275</c:v>
                </c:pt>
                <c:pt idx="92">
                  <c:v>367.19172599112409</c:v>
                </c:pt>
                <c:pt idx="93">
                  <c:v>378.62177829388543</c:v>
                </c:pt>
                <c:pt idx="94">
                  <c:v>390.05183059664677</c:v>
                </c:pt>
                <c:pt idx="95">
                  <c:v>401.48188289940811</c:v>
                </c:pt>
                <c:pt idx="96">
                  <c:v>412.91193520216945</c:v>
                </c:pt>
                <c:pt idx="97">
                  <c:v>424.34198750493078</c:v>
                </c:pt>
                <c:pt idx="98">
                  <c:v>435.77203980769212</c:v>
                </c:pt>
                <c:pt idx="99">
                  <c:v>447.20209211045346</c:v>
                </c:pt>
                <c:pt idx="100">
                  <c:v>458.63214441321475</c:v>
                </c:pt>
                <c:pt idx="101">
                  <c:v>470.06219671597609</c:v>
                </c:pt>
                <c:pt idx="102">
                  <c:v>481.49224901873743</c:v>
                </c:pt>
                <c:pt idx="103">
                  <c:v>492.92230132149876</c:v>
                </c:pt>
                <c:pt idx="104">
                  <c:v>504.3523536242601</c:v>
                </c:pt>
                <c:pt idx="105">
                  <c:v>515.7824059270215</c:v>
                </c:pt>
                <c:pt idx="106">
                  <c:v>527.21245822978278</c:v>
                </c:pt>
                <c:pt idx="107">
                  <c:v>538.64251053254407</c:v>
                </c:pt>
                <c:pt idx="108">
                  <c:v>550.07256283530546</c:v>
                </c:pt>
                <c:pt idx="109">
                  <c:v>561.50261513806674</c:v>
                </c:pt>
                <c:pt idx="110">
                  <c:v>572.93266744082814</c:v>
                </c:pt>
                <c:pt idx="111">
                  <c:v>584.36271974358942</c:v>
                </c:pt>
                <c:pt idx="112">
                  <c:v>595.79277204635082</c:v>
                </c:pt>
                <c:pt idx="113">
                  <c:v>607.2228243491121</c:v>
                </c:pt>
                <c:pt idx="114">
                  <c:v>618.6528766518735</c:v>
                </c:pt>
                <c:pt idx="115">
                  <c:v>630.08292895463478</c:v>
                </c:pt>
                <c:pt idx="116">
                  <c:v>641.51298125739618</c:v>
                </c:pt>
                <c:pt idx="117">
                  <c:v>652.94303356015746</c:v>
                </c:pt>
                <c:pt idx="118">
                  <c:v>664.37308586291886</c:v>
                </c:pt>
                <c:pt idx="119">
                  <c:v>675.80313816568014</c:v>
                </c:pt>
                <c:pt idx="120">
                  <c:v>687.23319046844153</c:v>
                </c:pt>
                <c:pt idx="121">
                  <c:v>698.66324277120282</c:v>
                </c:pt>
                <c:pt idx="122">
                  <c:v>710.09329507396421</c:v>
                </c:pt>
                <c:pt idx="123">
                  <c:v>721.5233473767255</c:v>
                </c:pt>
                <c:pt idx="124">
                  <c:v>732.95339967948678</c:v>
                </c:pt>
                <c:pt idx="125">
                  <c:v>744.38345198224818</c:v>
                </c:pt>
                <c:pt idx="126">
                  <c:v>755.81350428500946</c:v>
                </c:pt>
                <c:pt idx="127">
                  <c:v>767.24355658777085</c:v>
                </c:pt>
                <c:pt idx="128">
                  <c:v>778.67360889053214</c:v>
                </c:pt>
                <c:pt idx="129">
                  <c:v>790.10366119329353</c:v>
                </c:pt>
                <c:pt idx="130">
                  <c:v>801.53371349605482</c:v>
                </c:pt>
                <c:pt idx="131">
                  <c:v>812.96376579881621</c:v>
                </c:pt>
                <c:pt idx="132">
                  <c:v>824.39381810157749</c:v>
                </c:pt>
                <c:pt idx="133">
                  <c:v>835.82387040433889</c:v>
                </c:pt>
                <c:pt idx="134">
                  <c:v>847.25392270710017</c:v>
                </c:pt>
                <c:pt idx="135">
                  <c:v>858.68397500986157</c:v>
                </c:pt>
                <c:pt idx="136">
                  <c:v>870.11402731262285</c:v>
                </c:pt>
                <c:pt idx="137">
                  <c:v>881.54407961538425</c:v>
                </c:pt>
                <c:pt idx="138">
                  <c:v>892.97413191814553</c:v>
                </c:pt>
                <c:pt idx="139">
                  <c:v>904.40418422090693</c:v>
                </c:pt>
                <c:pt idx="140">
                  <c:v>915.83423652366821</c:v>
                </c:pt>
                <c:pt idx="141">
                  <c:v>927.26428882642949</c:v>
                </c:pt>
                <c:pt idx="142">
                  <c:v>938.69434112919089</c:v>
                </c:pt>
                <c:pt idx="143">
                  <c:v>950.12439343195217</c:v>
                </c:pt>
                <c:pt idx="144">
                  <c:v>961.55444573471357</c:v>
                </c:pt>
                <c:pt idx="145">
                  <c:v>972.98449803747485</c:v>
                </c:pt>
                <c:pt idx="146">
                  <c:v>984.41455034023625</c:v>
                </c:pt>
                <c:pt idx="147">
                  <c:v>995.84460264299753</c:v>
                </c:pt>
                <c:pt idx="148">
                  <c:v>1007.2746549457589</c:v>
                </c:pt>
                <c:pt idx="149">
                  <c:v>1018.7047072485202</c:v>
                </c:pt>
                <c:pt idx="150">
                  <c:v>1030.1347595512816</c:v>
                </c:pt>
                <c:pt idx="151">
                  <c:v>1041.564811854043</c:v>
                </c:pt>
                <c:pt idx="152">
                  <c:v>1052.9948641568042</c:v>
                </c:pt>
                <c:pt idx="153">
                  <c:v>1064.4249164595656</c:v>
                </c:pt>
                <c:pt idx="154">
                  <c:v>1075.854968762327</c:v>
                </c:pt>
                <c:pt idx="155">
                  <c:v>1087.2850210650881</c:v>
                </c:pt>
                <c:pt idx="156">
                  <c:v>1098.7150733678495</c:v>
                </c:pt>
                <c:pt idx="157">
                  <c:v>1110.1451256706109</c:v>
                </c:pt>
                <c:pt idx="158">
                  <c:v>1121.5751779733723</c:v>
                </c:pt>
                <c:pt idx="159">
                  <c:v>1133.0052302761335</c:v>
                </c:pt>
                <c:pt idx="160">
                  <c:v>1144.4352825788949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8CC-4B8A-9498-D68AB41E6B8A}"/>
            </c:ext>
          </c:extLst>
        </c:ser>
        <c:ser>
          <c:idx val="9"/>
          <c:order val="9"/>
          <c:tx>
            <c:v>Flow 2 orig.</c:v>
          </c:tx>
          <c:spPr>
            <a:ln w="31750">
              <a:solidFill>
                <a:srgbClr val="7030A0"/>
              </a:solidFill>
              <a:headEnd type="stealth" w="lg" len="lg"/>
              <a:tailEnd type="oval" w="lg" len="lg"/>
            </a:ln>
          </c:spPr>
          <c:marker>
            <c:symbol val="diamond"/>
            <c:size val="2"/>
            <c:spPr>
              <a:ln>
                <a:solidFill>
                  <a:schemeClr val="accent4">
                    <a:tint val="77000"/>
                    <a:shade val="95000"/>
                    <a:satMod val="105000"/>
                    <a:alpha val="0"/>
                  </a:schemeClr>
                </a:solidFill>
              </a:ln>
            </c:spPr>
          </c:marker>
          <c:xVal>
            <c:numRef>
              <c:f>'θ ϵ (90,180)'!$N$11:$N$336</c:f>
              <c:numCache>
                <c:formatCode>General</c:formatCode>
                <c:ptCount val="326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  <c:pt idx="101">
                  <c:v>-1</c:v>
                </c:pt>
                <c:pt idx="102">
                  <c:v>-2</c:v>
                </c:pt>
                <c:pt idx="103">
                  <c:v>-3</c:v>
                </c:pt>
                <c:pt idx="104">
                  <c:v>-4</c:v>
                </c:pt>
                <c:pt idx="105">
                  <c:v>-5</c:v>
                </c:pt>
                <c:pt idx="106">
                  <c:v>-6</c:v>
                </c:pt>
                <c:pt idx="107">
                  <c:v>-7</c:v>
                </c:pt>
                <c:pt idx="108">
                  <c:v>-8</c:v>
                </c:pt>
                <c:pt idx="109">
                  <c:v>-9</c:v>
                </c:pt>
                <c:pt idx="110">
                  <c:v>-10</c:v>
                </c:pt>
                <c:pt idx="111">
                  <c:v>-11</c:v>
                </c:pt>
                <c:pt idx="112">
                  <c:v>-12</c:v>
                </c:pt>
                <c:pt idx="113">
                  <c:v>-13</c:v>
                </c:pt>
                <c:pt idx="114">
                  <c:v>-14</c:v>
                </c:pt>
                <c:pt idx="115">
                  <c:v>-15</c:v>
                </c:pt>
                <c:pt idx="116">
                  <c:v>-16</c:v>
                </c:pt>
                <c:pt idx="117">
                  <c:v>-17</c:v>
                </c:pt>
                <c:pt idx="118">
                  <c:v>-18</c:v>
                </c:pt>
                <c:pt idx="119">
                  <c:v>-19</c:v>
                </c:pt>
                <c:pt idx="120">
                  <c:v>-20</c:v>
                </c:pt>
                <c:pt idx="121">
                  <c:v>-21</c:v>
                </c:pt>
                <c:pt idx="122">
                  <c:v>-22</c:v>
                </c:pt>
                <c:pt idx="123">
                  <c:v>-23</c:v>
                </c:pt>
                <c:pt idx="124">
                  <c:v>-24</c:v>
                </c:pt>
                <c:pt idx="125">
                  <c:v>-25</c:v>
                </c:pt>
                <c:pt idx="126">
                  <c:v>-26</c:v>
                </c:pt>
                <c:pt idx="127">
                  <c:v>-27</c:v>
                </c:pt>
                <c:pt idx="128">
                  <c:v>-28</c:v>
                </c:pt>
                <c:pt idx="129">
                  <c:v>-29</c:v>
                </c:pt>
                <c:pt idx="130">
                  <c:v>-30</c:v>
                </c:pt>
                <c:pt idx="131">
                  <c:v>-31</c:v>
                </c:pt>
                <c:pt idx="132">
                  <c:v>-32</c:v>
                </c:pt>
                <c:pt idx="133">
                  <c:v>-33</c:v>
                </c:pt>
                <c:pt idx="134">
                  <c:v>-34</c:v>
                </c:pt>
                <c:pt idx="135">
                  <c:v>-35</c:v>
                </c:pt>
                <c:pt idx="136">
                  <c:v>-36</c:v>
                </c:pt>
                <c:pt idx="137">
                  <c:v>-37</c:v>
                </c:pt>
                <c:pt idx="138">
                  <c:v>-38</c:v>
                </c:pt>
                <c:pt idx="139">
                  <c:v>-39</c:v>
                </c:pt>
                <c:pt idx="140">
                  <c:v>-40</c:v>
                </c:pt>
                <c:pt idx="141">
                  <c:v>-41</c:v>
                </c:pt>
                <c:pt idx="142">
                  <c:v>-42</c:v>
                </c:pt>
                <c:pt idx="143">
                  <c:v>-43</c:v>
                </c:pt>
                <c:pt idx="144">
                  <c:v>-44</c:v>
                </c:pt>
                <c:pt idx="145">
                  <c:v>-45</c:v>
                </c:pt>
                <c:pt idx="146">
                  <c:v>-46</c:v>
                </c:pt>
                <c:pt idx="147">
                  <c:v>-47</c:v>
                </c:pt>
                <c:pt idx="148">
                  <c:v>-48</c:v>
                </c:pt>
                <c:pt idx="149">
                  <c:v>-49</c:v>
                </c:pt>
                <c:pt idx="150">
                  <c:v>-50</c:v>
                </c:pt>
                <c:pt idx="151">
                  <c:v>-51</c:v>
                </c:pt>
                <c:pt idx="152">
                  <c:v>-52</c:v>
                </c:pt>
                <c:pt idx="153">
                  <c:v>-53</c:v>
                </c:pt>
                <c:pt idx="154">
                  <c:v>-54</c:v>
                </c:pt>
                <c:pt idx="155">
                  <c:v>-55</c:v>
                </c:pt>
                <c:pt idx="156">
                  <c:v>-56</c:v>
                </c:pt>
                <c:pt idx="157">
                  <c:v>-57</c:v>
                </c:pt>
                <c:pt idx="158">
                  <c:v>-58</c:v>
                </c:pt>
                <c:pt idx="159">
                  <c:v>-59</c:v>
                </c:pt>
                <c:pt idx="160">
                  <c:v>-60</c:v>
                </c:pt>
                <c:pt idx="161">
                  <c:v>-61</c:v>
                </c:pt>
                <c:pt idx="162">
                  <c:v>-62</c:v>
                </c:pt>
                <c:pt idx="163">
                  <c:v>-63</c:v>
                </c:pt>
                <c:pt idx="164">
                  <c:v>-64</c:v>
                </c:pt>
                <c:pt idx="165">
                  <c:v>-65</c:v>
                </c:pt>
                <c:pt idx="166">
                  <c:v>-66</c:v>
                </c:pt>
                <c:pt idx="167">
                  <c:v>-67</c:v>
                </c:pt>
                <c:pt idx="168">
                  <c:v>-68</c:v>
                </c:pt>
                <c:pt idx="169">
                  <c:v>-69</c:v>
                </c:pt>
                <c:pt idx="170">
                  <c:v>-70</c:v>
                </c:pt>
                <c:pt idx="171">
                  <c:v>-71</c:v>
                </c:pt>
                <c:pt idx="172">
                  <c:v>-72</c:v>
                </c:pt>
                <c:pt idx="173">
                  <c:v>-73</c:v>
                </c:pt>
                <c:pt idx="174">
                  <c:v>-74</c:v>
                </c:pt>
                <c:pt idx="175">
                  <c:v>-75</c:v>
                </c:pt>
                <c:pt idx="176">
                  <c:v>-76</c:v>
                </c:pt>
                <c:pt idx="177">
                  <c:v>-77</c:v>
                </c:pt>
                <c:pt idx="178">
                  <c:v>-78</c:v>
                </c:pt>
                <c:pt idx="179">
                  <c:v>-79</c:v>
                </c:pt>
                <c:pt idx="180">
                  <c:v>-80</c:v>
                </c:pt>
                <c:pt idx="181">
                  <c:v>-81</c:v>
                </c:pt>
                <c:pt idx="182">
                  <c:v>-82</c:v>
                </c:pt>
                <c:pt idx="183">
                  <c:v>-83</c:v>
                </c:pt>
                <c:pt idx="184">
                  <c:v>-84</c:v>
                </c:pt>
                <c:pt idx="185">
                  <c:v>-85</c:v>
                </c:pt>
                <c:pt idx="186">
                  <c:v>-86</c:v>
                </c:pt>
                <c:pt idx="187">
                  <c:v>-87</c:v>
                </c:pt>
                <c:pt idx="188">
                  <c:v>-88</c:v>
                </c:pt>
                <c:pt idx="189">
                  <c:v>-89</c:v>
                </c:pt>
                <c:pt idx="190">
                  <c:v>-90</c:v>
                </c:pt>
                <c:pt idx="191">
                  <c:v>-91</c:v>
                </c:pt>
                <c:pt idx="192">
                  <c:v>-92</c:v>
                </c:pt>
                <c:pt idx="193">
                  <c:v>-93</c:v>
                </c:pt>
                <c:pt idx="194">
                  <c:v>-94</c:v>
                </c:pt>
                <c:pt idx="195">
                  <c:v>-95</c:v>
                </c:pt>
                <c:pt idx="196">
                  <c:v>-96</c:v>
                </c:pt>
                <c:pt idx="197">
                  <c:v>-97</c:v>
                </c:pt>
                <c:pt idx="198">
                  <c:v>-98</c:v>
                </c:pt>
                <c:pt idx="199">
                  <c:v>-99</c:v>
                </c:pt>
                <c:pt idx="200">
                  <c:v>-100</c:v>
                </c:pt>
                <c:pt idx="201">
                  <c:v>-101</c:v>
                </c:pt>
                <c:pt idx="202">
                  <c:v>-102</c:v>
                </c:pt>
                <c:pt idx="203">
                  <c:v>-103</c:v>
                </c:pt>
                <c:pt idx="204">
                  <c:v>-104</c:v>
                </c:pt>
                <c:pt idx="205">
                  <c:v>-105</c:v>
                </c:pt>
                <c:pt idx="206">
                  <c:v>-106</c:v>
                </c:pt>
                <c:pt idx="207">
                  <c:v>-107</c:v>
                </c:pt>
                <c:pt idx="208">
                  <c:v>-108</c:v>
                </c:pt>
                <c:pt idx="209">
                  <c:v>-109</c:v>
                </c:pt>
                <c:pt idx="210">
                  <c:v>-110</c:v>
                </c:pt>
                <c:pt idx="211">
                  <c:v>-111</c:v>
                </c:pt>
                <c:pt idx="212">
                  <c:v>-112</c:v>
                </c:pt>
                <c:pt idx="213">
                  <c:v>-113</c:v>
                </c:pt>
                <c:pt idx="214">
                  <c:v>-114</c:v>
                </c:pt>
                <c:pt idx="215">
                  <c:v>-115</c:v>
                </c:pt>
                <c:pt idx="216">
                  <c:v>-116</c:v>
                </c:pt>
                <c:pt idx="217">
                  <c:v>-117</c:v>
                </c:pt>
                <c:pt idx="218">
                  <c:v>-118</c:v>
                </c:pt>
                <c:pt idx="219">
                  <c:v>-119</c:v>
                </c:pt>
                <c:pt idx="220">
                  <c:v>-120</c:v>
                </c:pt>
                <c:pt idx="221">
                  <c:v>-121</c:v>
                </c:pt>
                <c:pt idx="222">
                  <c:v>-122</c:v>
                </c:pt>
                <c:pt idx="223">
                  <c:v>-123</c:v>
                </c:pt>
                <c:pt idx="224">
                  <c:v>-124</c:v>
                </c:pt>
                <c:pt idx="225">
                  <c:v>-125</c:v>
                </c:pt>
                <c:pt idx="226">
                  <c:v>-126</c:v>
                </c:pt>
                <c:pt idx="227">
                  <c:v>-127</c:v>
                </c:pt>
                <c:pt idx="228">
                  <c:v>-128</c:v>
                </c:pt>
                <c:pt idx="229">
                  <c:v>-129</c:v>
                </c:pt>
                <c:pt idx="230">
                  <c:v>-130</c:v>
                </c:pt>
                <c:pt idx="231">
                  <c:v>-131</c:v>
                </c:pt>
                <c:pt idx="232">
                  <c:v>-132</c:v>
                </c:pt>
                <c:pt idx="233">
                  <c:v>-133</c:v>
                </c:pt>
                <c:pt idx="234">
                  <c:v>-134</c:v>
                </c:pt>
                <c:pt idx="235">
                  <c:v>-135</c:v>
                </c:pt>
                <c:pt idx="236">
                  <c:v>-136</c:v>
                </c:pt>
                <c:pt idx="237">
                  <c:v>-137</c:v>
                </c:pt>
                <c:pt idx="238">
                  <c:v>-138</c:v>
                </c:pt>
                <c:pt idx="239">
                  <c:v>-139</c:v>
                </c:pt>
                <c:pt idx="240">
                  <c:v>-140</c:v>
                </c:pt>
                <c:pt idx="241">
                  <c:v>-141</c:v>
                </c:pt>
                <c:pt idx="242">
                  <c:v>-142</c:v>
                </c:pt>
                <c:pt idx="243">
                  <c:v>-143</c:v>
                </c:pt>
                <c:pt idx="244">
                  <c:v>-144</c:v>
                </c:pt>
                <c:pt idx="245">
                  <c:v>-145</c:v>
                </c:pt>
                <c:pt idx="246">
                  <c:v>-146</c:v>
                </c:pt>
                <c:pt idx="247">
                  <c:v>-147</c:v>
                </c:pt>
                <c:pt idx="248">
                  <c:v>-148</c:v>
                </c:pt>
                <c:pt idx="249">
                  <c:v>-149</c:v>
                </c:pt>
                <c:pt idx="250">
                  <c:v>-150</c:v>
                </c:pt>
                <c:pt idx="251">
                  <c:v>-151</c:v>
                </c:pt>
                <c:pt idx="252">
                  <c:v>-152</c:v>
                </c:pt>
                <c:pt idx="253">
                  <c:v>-153</c:v>
                </c:pt>
                <c:pt idx="254">
                  <c:v>-154</c:v>
                </c:pt>
                <c:pt idx="255">
                  <c:v>-155</c:v>
                </c:pt>
                <c:pt idx="256">
                  <c:v>-156</c:v>
                </c:pt>
                <c:pt idx="257">
                  <c:v>-157</c:v>
                </c:pt>
                <c:pt idx="258">
                  <c:v>-158</c:v>
                </c:pt>
                <c:pt idx="259">
                  <c:v>-159</c:v>
                </c:pt>
                <c:pt idx="260">
                  <c:v>-160</c:v>
                </c:pt>
                <c:pt idx="261">
                  <c:v>-161</c:v>
                </c:pt>
                <c:pt idx="262">
                  <c:v>-162</c:v>
                </c:pt>
                <c:pt idx="263">
                  <c:v>-163</c:v>
                </c:pt>
                <c:pt idx="264">
                  <c:v>-164</c:v>
                </c:pt>
                <c:pt idx="265">
                  <c:v>-165</c:v>
                </c:pt>
                <c:pt idx="266">
                  <c:v>-166</c:v>
                </c:pt>
                <c:pt idx="267">
                  <c:v>-167</c:v>
                </c:pt>
                <c:pt idx="268">
                  <c:v>-168</c:v>
                </c:pt>
                <c:pt idx="269">
                  <c:v>-169</c:v>
                </c:pt>
                <c:pt idx="270">
                  <c:v>-170</c:v>
                </c:pt>
                <c:pt idx="271">
                  <c:v>-171</c:v>
                </c:pt>
                <c:pt idx="272">
                  <c:v>-172</c:v>
                </c:pt>
                <c:pt idx="273">
                  <c:v>-173</c:v>
                </c:pt>
                <c:pt idx="274">
                  <c:v>-174</c:v>
                </c:pt>
                <c:pt idx="275">
                  <c:v>-175</c:v>
                </c:pt>
                <c:pt idx="276">
                  <c:v>-176</c:v>
                </c:pt>
                <c:pt idx="277">
                  <c:v>-177</c:v>
                </c:pt>
                <c:pt idx="278">
                  <c:v>-178</c:v>
                </c:pt>
                <c:pt idx="279">
                  <c:v>-179</c:v>
                </c:pt>
                <c:pt idx="280">
                  <c:v>-180</c:v>
                </c:pt>
                <c:pt idx="281">
                  <c:v>-181</c:v>
                </c:pt>
                <c:pt idx="282">
                  <c:v>-182</c:v>
                </c:pt>
                <c:pt idx="283">
                  <c:v>-183</c:v>
                </c:pt>
                <c:pt idx="284">
                  <c:v>-184</c:v>
                </c:pt>
                <c:pt idx="285">
                  <c:v>-185</c:v>
                </c:pt>
                <c:pt idx="286">
                  <c:v>-186</c:v>
                </c:pt>
                <c:pt idx="287">
                  <c:v>-187</c:v>
                </c:pt>
                <c:pt idx="288">
                  <c:v>-188</c:v>
                </c:pt>
                <c:pt idx="289">
                  <c:v>-189</c:v>
                </c:pt>
                <c:pt idx="290">
                  <c:v>-190</c:v>
                </c:pt>
                <c:pt idx="291">
                  <c:v>-191</c:v>
                </c:pt>
                <c:pt idx="292">
                  <c:v>-192</c:v>
                </c:pt>
                <c:pt idx="293">
                  <c:v>-193</c:v>
                </c:pt>
                <c:pt idx="294">
                  <c:v>-194</c:v>
                </c:pt>
                <c:pt idx="295">
                  <c:v>-195</c:v>
                </c:pt>
                <c:pt idx="296">
                  <c:v>-196</c:v>
                </c:pt>
                <c:pt idx="297">
                  <c:v>-197</c:v>
                </c:pt>
                <c:pt idx="298">
                  <c:v>-198</c:v>
                </c:pt>
                <c:pt idx="299">
                  <c:v>-199</c:v>
                </c:pt>
                <c:pt idx="300">
                  <c:v>-200</c:v>
                </c:pt>
                <c:pt idx="301">
                  <c:v>-201</c:v>
                </c:pt>
                <c:pt idx="302">
                  <c:v>-202</c:v>
                </c:pt>
                <c:pt idx="303">
                  <c:v>-203</c:v>
                </c:pt>
                <c:pt idx="304">
                  <c:v>-204</c:v>
                </c:pt>
                <c:pt idx="305">
                  <c:v>-205</c:v>
                </c:pt>
                <c:pt idx="306">
                  <c:v>-206</c:v>
                </c:pt>
                <c:pt idx="307">
                  <c:v>-207</c:v>
                </c:pt>
                <c:pt idx="308">
                  <c:v>-208</c:v>
                </c:pt>
                <c:pt idx="309">
                  <c:v>-209</c:v>
                </c:pt>
                <c:pt idx="310">
                  <c:v>-210</c:v>
                </c:pt>
                <c:pt idx="311">
                  <c:v>-211</c:v>
                </c:pt>
                <c:pt idx="312">
                  <c:v>-212</c:v>
                </c:pt>
                <c:pt idx="313">
                  <c:v>-213</c:v>
                </c:pt>
                <c:pt idx="314">
                  <c:v>-214</c:v>
                </c:pt>
                <c:pt idx="315">
                  <c:v>-215</c:v>
                </c:pt>
                <c:pt idx="316">
                  <c:v>-216</c:v>
                </c:pt>
                <c:pt idx="317">
                  <c:v>-217</c:v>
                </c:pt>
                <c:pt idx="318">
                  <c:v>-218</c:v>
                </c:pt>
                <c:pt idx="319">
                  <c:v>-219</c:v>
                </c:pt>
                <c:pt idx="320">
                  <c:v>-220</c:v>
                </c:pt>
                <c:pt idx="321">
                  <c:v>-221</c:v>
                </c:pt>
                <c:pt idx="322">
                  <c:v>-222</c:v>
                </c:pt>
                <c:pt idx="323">
                  <c:v>-223</c:v>
                </c:pt>
                <c:pt idx="324">
                  <c:v>-224</c:v>
                </c:pt>
                <c:pt idx="325">
                  <c:v>-225</c:v>
                </c:pt>
              </c:numCache>
            </c:numRef>
          </c:xVal>
          <c:yVal>
            <c:numRef>
              <c:f>'θ ϵ (90,180)'!$M$11:$M$336</c:f>
              <c:numCache>
                <c:formatCode>General</c:formatCode>
                <c:ptCount val="32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8CC-4B8A-9498-D68AB41E6B8A}"/>
            </c:ext>
          </c:extLst>
        </c:ser>
        <c:ser>
          <c:idx val="10"/>
          <c:order val="10"/>
          <c:tx>
            <c:v>CZnew</c:v>
          </c:tx>
          <c:spPr>
            <a:ln w="34925">
              <a:prstDash val="sysDash"/>
            </a:ln>
          </c:spPr>
          <c:marker>
            <c:symbol val="dot"/>
            <c:size val="2"/>
            <c:spPr>
              <a:ln>
                <a:solidFill>
                  <a:schemeClr val="accent5">
                    <a:shade val="95000"/>
                    <a:satMod val="105000"/>
                    <a:alpha val="0"/>
                  </a:schemeClr>
                </a:solidFill>
              </a:ln>
            </c:spPr>
          </c:marker>
          <c:xVal>
            <c:numRef>
              <c:f>'θ ϵ (90,180)'!$BE$442:$BE$802</c:f>
              <c:numCache>
                <c:formatCode>General</c:formatCode>
                <c:ptCount val="361"/>
                <c:pt idx="0">
                  <c:v>-41.875298883893024</c:v>
                </c:pt>
                <c:pt idx="1">
                  <c:v>-41.8788048557699</c:v>
                </c:pt>
                <c:pt idx="2">
                  <c:v>-41.88932170344755</c:v>
                </c:pt>
                <c:pt idx="3">
                  <c:v>-41.906846223392293</c:v>
                </c:pt>
                <c:pt idx="4">
                  <c:v>-41.931373077465572</c:v>
                </c:pt>
                <c:pt idx="5">
                  <c:v>-41.962894794550053</c:v>
                </c:pt>
                <c:pt idx="6">
                  <c:v>-42.001401772825353</c:v>
                </c:pt>
                <c:pt idx="7">
                  <c:v>-42.046882282692863</c:v>
                </c:pt>
                <c:pt idx="8">
                  <c:v>-42.099322470348696</c:v>
                </c:pt>
                <c:pt idx="9">
                  <c:v>-42.158706362003691</c:v>
                </c:pt>
                <c:pt idx="10">
                  <c:v>-42.225015868749189</c:v>
                </c:pt>
                <c:pt idx="11">
                  <c:v>-42.298230792067081</c:v>
                </c:pt>
                <c:pt idx="12">
                  <c:v>-42.378328829982472</c:v>
                </c:pt>
                <c:pt idx="13">
                  <c:v>-42.465285583857096</c:v>
                </c:pt>
                <c:pt idx="14">
                  <c:v>-42.559074565821334</c:v>
                </c:pt>
                <c:pt idx="15">
                  <c:v>-42.659667206842741</c:v>
                </c:pt>
                <c:pt idx="16">
                  <c:v>-42.767032865428398</c:v>
                </c:pt>
                <c:pt idx="17">
                  <c:v>-42.881138836958627</c:v>
                </c:pt>
                <c:pt idx="18">
                  <c:v>-43.001950363649115</c:v>
                </c:pt>
                <c:pt idx="19">
                  <c:v>-43.12943064513852</c:v>
                </c:pt>
                <c:pt idx="20">
                  <c:v>-43.263540849698167</c:v>
                </c:pt>
                <c:pt idx="21">
                  <c:v>-43.404240126060593</c:v>
                </c:pt>
                <c:pt idx="22">
                  <c:v>-43.551485615863228</c:v>
                </c:pt>
                <c:pt idx="23">
                  <c:v>-43.705232466703492</c:v>
                </c:pt>
                <c:pt idx="24">
                  <c:v>-43.865433845801228</c:v>
                </c:pt>
                <c:pt idx="25">
                  <c:v>-44.03204095426446</c:v>
                </c:pt>
                <c:pt idx="26">
                  <c:v>-44.205003041953987</c:v>
                </c:pt>
                <c:pt idx="27">
                  <c:v>-44.384267422942386</c:v>
                </c:pt>
                <c:pt idx="28">
                  <c:v>-44.569779491562628</c:v>
                </c:pt>
                <c:pt idx="29">
                  <c:v>-44.761482739041526</c:v>
                </c:pt>
                <c:pt idx="30">
                  <c:v>-44.959318770712812</c:v>
                </c:pt>
                <c:pt idx="31">
                  <c:v>-45.163227323804776</c:v>
                </c:pt>
                <c:pt idx="32">
                  <c:v>-45.373146285796821</c:v>
                </c:pt>
                <c:pt idx="33">
                  <c:v>-45.589011713339602</c:v>
                </c:pt>
                <c:pt idx="34">
                  <c:v>-45.810757851732752</c:v>
                </c:pt>
                <c:pt idx="35">
                  <c:v>-46.038317154954413</c:v>
                </c:pt>
                <c:pt idx="36">
                  <c:v>-46.271620306236414</c:v>
                </c:pt>
                <c:pt idx="37">
                  <c:v>-46.51059623917881</c:v>
                </c:pt>
                <c:pt idx="38">
                  <c:v>-46.755172159397418</c:v>
                </c:pt>
                <c:pt idx="39">
                  <c:v>-47.005273566697682</c:v>
                </c:pt>
                <c:pt idx="40">
                  <c:v>-47.260824277768137</c:v>
                </c:pt>
                <c:pt idx="41">
                  <c:v>-47.521746449386633</c:v>
                </c:pt>
                <c:pt idx="42">
                  <c:v>-47.787960602132081</c:v>
                </c:pt>
                <c:pt idx="43">
                  <c:v>-48.05938564459467</c:v>
                </c:pt>
                <c:pt idx="44">
                  <c:v>-48.335938898077124</c:v>
                </c:pt>
                <c:pt idx="45">
                  <c:v>-48.617536121779395</c:v>
                </c:pt>
                <c:pt idx="46">
                  <c:v>-48.904091538459255</c:v>
                </c:pt>
                <c:pt idx="47">
                  <c:v>-49.195517860560855</c:v>
                </c:pt>
                <c:pt idx="48">
                  <c:v>-49.491726316803366</c:v>
                </c:pt>
                <c:pt idx="49">
                  <c:v>-49.792626679221591</c:v>
                </c:pt>
                <c:pt idx="50">
                  <c:v>-50.098127290650247</c:v>
                </c:pt>
                <c:pt idx="51">
                  <c:v>-50.40813509264364</c:v>
                </c:pt>
                <c:pt idx="52">
                  <c:v>-50.72255565382217</c:v>
                </c:pt>
                <c:pt idx="53">
                  <c:v>-51.041293198637049</c:v>
                </c:pt>
                <c:pt idx="54">
                  <c:v>-51.36425063654444</c:v>
                </c:pt>
                <c:pt idx="55">
                  <c:v>-51.691329591580192</c:v>
                </c:pt>
                <c:pt idx="56">
                  <c:v>-52.022430432326125</c:v>
                </c:pt>
                <c:pt idx="57">
                  <c:v>-52.3574523022587</c:v>
                </c:pt>
                <c:pt idx="58">
                  <c:v>-52.696293150470908</c:v>
                </c:pt>
                <c:pt idx="59">
                  <c:v>-53.038849762757948</c:v>
                </c:pt>
                <c:pt idx="60">
                  <c:v>-53.385017793057308</c:v>
                </c:pt>
                <c:pt idx="61">
                  <c:v>-53.734691795233545</c:v>
                </c:pt>
                <c:pt idx="62">
                  <c:v>-54.087765255198242</c:v>
                </c:pt>
                <c:pt idx="63">
                  <c:v>-54.444130623355178</c:v>
                </c:pt>
                <c:pt idx="64">
                  <c:v>-54.80367934736104</c:v>
                </c:pt>
                <c:pt idx="65">
                  <c:v>-55.166301905191453</c:v>
                </c:pt>
                <c:pt idx="66">
                  <c:v>-55.531887838502506</c:v>
                </c:pt>
                <c:pt idx="67">
                  <c:v>-55.900325786277399</c:v>
                </c:pt>
                <c:pt idx="68">
                  <c:v>-56.271503518748119</c:v>
                </c:pt>
                <c:pt idx="69">
                  <c:v>-56.645307971581644</c:v>
                </c:pt>
                <c:pt idx="70">
                  <c:v>-57.021625280320535</c:v>
                </c:pt>
                <c:pt idx="71">
                  <c:v>-57.400340815067082</c:v>
                </c:pt>
                <c:pt idx="72">
                  <c:v>-57.781339215400699</c:v>
                </c:pt>
                <c:pt idx="73">
                  <c:v>-58.164504425517833</c:v>
                </c:pt>
                <c:pt idx="74">
                  <c:v>-58.549719729583671</c:v>
                </c:pt>
                <c:pt idx="75">
                  <c:v>-58.936867787284939</c:v>
                </c:pt>
                <c:pt idx="76">
                  <c:v>-59.325830669572859</c:v>
                </c:pt>
                <c:pt idx="77">
                  <c:v>-59.716489894585543</c:v>
                </c:pt>
                <c:pt idx="78">
                  <c:v>-60.108726463738627</c:v>
                </c:pt>
                <c:pt idx="79">
                  <c:v>-60.502420897973472</c:v>
                </c:pt>
                <c:pt idx="80">
                  <c:v>-60.897453274151616</c:v>
                </c:pt>
                <c:pt idx="81">
                  <c:v>-61.293703261584504</c:v>
                </c:pt>
                <c:pt idx="82">
                  <c:v>-61.691050158687396</c:v>
                </c:pt>
                <c:pt idx="83">
                  <c:v>-62.089372929746268</c:v>
                </c:pt>
                <c:pt idx="84">
                  <c:v>-62.488550241786399</c:v>
                </c:pt>
                <c:pt idx="85">
                  <c:v>-62.888460501531632</c:v>
                </c:pt>
                <c:pt idx="86">
                  <c:v>-63.288981892442827</c:v>
                </c:pt>
                <c:pt idx="87">
                  <c:v>-63.689992411824377</c:v>
                </c:pt>
                <c:pt idx="88">
                  <c:v>-64.091369907987399</c:v>
                </c:pt>
                <c:pt idx="89">
                  <c:v>-64.492992117458357</c:v>
                </c:pt>
                <c:pt idx="90">
                  <c:v>-64.894736702221593</c:v>
                </c:pt>
                <c:pt idx="91">
                  <c:v>-65.296481286984843</c:v>
                </c:pt>
                <c:pt idx="92">
                  <c:v>-65.698103496455772</c:v>
                </c:pt>
                <c:pt idx="93">
                  <c:v>-66.099480992618794</c:v>
                </c:pt>
                <c:pt idx="94">
                  <c:v>-66.500491512000352</c:v>
                </c:pt>
                <c:pt idx="95">
                  <c:v>-66.901012902911546</c:v>
                </c:pt>
                <c:pt idx="96">
                  <c:v>-67.300923162656787</c:v>
                </c:pt>
                <c:pt idx="97">
                  <c:v>-67.70010047469691</c:v>
                </c:pt>
                <c:pt idx="98">
                  <c:v>-68.098423245755782</c:v>
                </c:pt>
                <c:pt idx="99">
                  <c:v>-68.495770142858689</c:v>
                </c:pt>
                <c:pt idx="100">
                  <c:v>-68.89202013029157</c:v>
                </c:pt>
                <c:pt idx="101">
                  <c:v>-69.287052506469706</c:v>
                </c:pt>
                <c:pt idx="102">
                  <c:v>-69.680746940704552</c:v>
                </c:pt>
                <c:pt idx="103">
                  <c:v>-70.072983509857636</c:v>
                </c:pt>
                <c:pt idx="104">
                  <c:v>-70.463642734870319</c:v>
                </c:pt>
                <c:pt idx="105">
                  <c:v>-70.852605617158247</c:v>
                </c:pt>
                <c:pt idx="106">
                  <c:v>-71.239753674859514</c:v>
                </c:pt>
                <c:pt idx="107">
                  <c:v>-71.624968978925352</c:v>
                </c:pt>
                <c:pt idx="108">
                  <c:v>-72.00813418904248</c:v>
                </c:pt>
                <c:pt idx="109">
                  <c:v>-72.389132589376089</c:v>
                </c:pt>
                <c:pt idx="110">
                  <c:v>-72.767848124122651</c:v>
                </c:pt>
                <c:pt idx="111">
                  <c:v>-73.144165432861541</c:v>
                </c:pt>
                <c:pt idx="112">
                  <c:v>-73.517969885695067</c:v>
                </c:pt>
                <c:pt idx="113">
                  <c:v>-73.889147618165779</c:v>
                </c:pt>
                <c:pt idx="114">
                  <c:v>-74.257585565940673</c:v>
                </c:pt>
                <c:pt idx="115">
                  <c:v>-74.623171499251725</c:v>
                </c:pt>
                <c:pt idx="116">
                  <c:v>-74.985794057082146</c:v>
                </c:pt>
                <c:pt idx="117">
                  <c:v>-75.345342781087993</c:v>
                </c:pt>
                <c:pt idx="118">
                  <c:v>-75.701708149244936</c:v>
                </c:pt>
                <c:pt idx="119">
                  <c:v>-76.054781609209641</c:v>
                </c:pt>
                <c:pt idx="120">
                  <c:v>-76.40445561138587</c:v>
                </c:pt>
                <c:pt idx="121">
                  <c:v>-76.750623641685237</c:v>
                </c:pt>
                <c:pt idx="122">
                  <c:v>-77.093180253972278</c:v>
                </c:pt>
                <c:pt idx="123">
                  <c:v>-77.432021102184478</c:v>
                </c:pt>
                <c:pt idx="124">
                  <c:v>-77.767042972117054</c:v>
                </c:pt>
                <c:pt idx="125">
                  <c:v>-78.098143812862986</c:v>
                </c:pt>
                <c:pt idx="126">
                  <c:v>-78.425222767898745</c:v>
                </c:pt>
                <c:pt idx="127">
                  <c:v>-78.748180205806136</c:v>
                </c:pt>
                <c:pt idx="128">
                  <c:v>-79.066917750621016</c:v>
                </c:pt>
                <c:pt idx="129">
                  <c:v>-79.381338311799539</c:v>
                </c:pt>
                <c:pt idx="130">
                  <c:v>-79.691346113792946</c:v>
                </c:pt>
                <c:pt idx="131">
                  <c:v>-79.996846725221602</c:v>
                </c:pt>
                <c:pt idx="132">
                  <c:v>-80.29774708763982</c:v>
                </c:pt>
                <c:pt idx="133">
                  <c:v>-80.593955543882331</c:v>
                </c:pt>
                <c:pt idx="134">
                  <c:v>-80.885381865983931</c:v>
                </c:pt>
                <c:pt idx="135">
                  <c:v>-81.171937282663791</c:v>
                </c:pt>
                <c:pt idx="136">
                  <c:v>-81.453534506366054</c:v>
                </c:pt>
                <c:pt idx="137">
                  <c:v>-81.730087759848516</c:v>
                </c:pt>
                <c:pt idx="138">
                  <c:v>-82.001512802311098</c:v>
                </c:pt>
                <c:pt idx="139">
                  <c:v>-82.267726955056546</c:v>
                </c:pt>
                <c:pt idx="140">
                  <c:v>-82.528649126675049</c:v>
                </c:pt>
                <c:pt idx="141">
                  <c:v>-82.784199837745504</c:v>
                </c:pt>
                <c:pt idx="142">
                  <c:v>-83.034301245045768</c:v>
                </c:pt>
                <c:pt idx="143">
                  <c:v>-83.278877165264376</c:v>
                </c:pt>
                <c:pt idx="144">
                  <c:v>-83.517853098206771</c:v>
                </c:pt>
                <c:pt idx="145">
                  <c:v>-83.751156249488758</c:v>
                </c:pt>
                <c:pt idx="146">
                  <c:v>-83.97871555271044</c:v>
                </c:pt>
                <c:pt idx="147">
                  <c:v>-84.200461691103584</c:v>
                </c:pt>
                <c:pt idx="148">
                  <c:v>-84.416327118646365</c:v>
                </c:pt>
                <c:pt idx="149">
                  <c:v>-84.62624608063841</c:v>
                </c:pt>
                <c:pt idx="150">
                  <c:v>-84.830154633730373</c:v>
                </c:pt>
                <c:pt idx="151">
                  <c:v>-85.02799066540166</c:v>
                </c:pt>
                <c:pt idx="152">
                  <c:v>-85.219693912880544</c:v>
                </c:pt>
                <c:pt idx="153">
                  <c:v>-85.405205981500799</c:v>
                </c:pt>
                <c:pt idx="154">
                  <c:v>-85.584470362489199</c:v>
                </c:pt>
                <c:pt idx="155">
                  <c:v>-85.757432450178726</c:v>
                </c:pt>
                <c:pt idx="156">
                  <c:v>-85.924039558641965</c:v>
                </c:pt>
                <c:pt idx="157">
                  <c:v>-86.084240937739693</c:v>
                </c:pt>
                <c:pt idx="158">
                  <c:v>-86.237987788579957</c:v>
                </c:pt>
                <c:pt idx="159">
                  <c:v>-86.3852332783826</c:v>
                </c:pt>
                <c:pt idx="160">
                  <c:v>-86.525932554745026</c:v>
                </c:pt>
                <c:pt idx="161">
                  <c:v>-86.660042759304673</c:v>
                </c:pt>
                <c:pt idx="162">
                  <c:v>-86.787523040794071</c:v>
                </c:pt>
                <c:pt idx="163">
                  <c:v>-86.908334567484559</c:v>
                </c:pt>
                <c:pt idx="164">
                  <c:v>-87.022440539014781</c:v>
                </c:pt>
                <c:pt idx="165">
                  <c:v>-87.129806197600445</c:v>
                </c:pt>
                <c:pt idx="166">
                  <c:v>-87.230398838621852</c:v>
                </c:pt>
                <c:pt idx="167">
                  <c:v>-87.32418782058609</c:v>
                </c:pt>
                <c:pt idx="168">
                  <c:v>-87.411144574460707</c:v>
                </c:pt>
                <c:pt idx="169">
                  <c:v>-87.491242612376112</c:v>
                </c:pt>
                <c:pt idx="170">
                  <c:v>-87.564457535694004</c:v>
                </c:pt>
                <c:pt idx="171">
                  <c:v>-87.630767042439487</c:v>
                </c:pt>
                <c:pt idx="172">
                  <c:v>-87.69015093409449</c:v>
                </c:pt>
                <c:pt idx="173">
                  <c:v>-87.742591121750323</c:v>
                </c:pt>
                <c:pt idx="174">
                  <c:v>-87.788071631617839</c:v>
                </c:pt>
                <c:pt idx="175">
                  <c:v>-87.826578609893133</c:v>
                </c:pt>
                <c:pt idx="176">
                  <c:v>-87.85810032697762</c:v>
                </c:pt>
                <c:pt idx="177">
                  <c:v>-87.882627181050893</c:v>
                </c:pt>
                <c:pt idx="178">
                  <c:v>-87.900151700995636</c:v>
                </c:pt>
                <c:pt idx="179">
                  <c:v>-87.910668548673286</c:v>
                </c:pt>
                <c:pt idx="180">
                  <c:v>-87.914174520550162</c:v>
                </c:pt>
                <c:pt idx="181">
                  <c:v>-87.910668548673286</c:v>
                </c:pt>
                <c:pt idx="182">
                  <c:v>-87.900151700995636</c:v>
                </c:pt>
                <c:pt idx="183">
                  <c:v>-87.882627181050893</c:v>
                </c:pt>
                <c:pt idx="184">
                  <c:v>-87.85810032697762</c:v>
                </c:pt>
                <c:pt idx="185">
                  <c:v>-87.826578609893133</c:v>
                </c:pt>
                <c:pt idx="186">
                  <c:v>-87.788071631617839</c:v>
                </c:pt>
                <c:pt idx="187">
                  <c:v>-87.742591121750323</c:v>
                </c:pt>
                <c:pt idx="188">
                  <c:v>-87.69015093409449</c:v>
                </c:pt>
                <c:pt idx="189">
                  <c:v>-87.630767042439487</c:v>
                </c:pt>
                <c:pt idx="190">
                  <c:v>-87.564457535694004</c:v>
                </c:pt>
                <c:pt idx="191">
                  <c:v>-87.491242612376112</c:v>
                </c:pt>
                <c:pt idx="192">
                  <c:v>-87.411144574460707</c:v>
                </c:pt>
                <c:pt idx="193">
                  <c:v>-87.32418782058609</c:v>
                </c:pt>
                <c:pt idx="194">
                  <c:v>-87.230398838621852</c:v>
                </c:pt>
                <c:pt idx="195">
                  <c:v>-87.129806197600445</c:v>
                </c:pt>
                <c:pt idx="196">
                  <c:v>-87.022440539014781</c:v>
                </c:pt>
                <c:pt idx="197">
                  <c:v>-86.908334567484559</c:v>
                </c:pt>
                <c:pt idx="198">
                  <c:v>-86.787523040794071</c:v>
                </c:pt>
                <c:pt idx="199">
                  <c:v>-86.660042759304673</c:v>
                </c:pt>
                <c:pt idx="200">
                  <c:v>-86.525932554745026</c:v>
                </c:pt>
                <c:pt idx="201">
                  <c:v>-86.3852332783826</c:v>
                </c:pt>
                <c:pt idx="202">
                  <c:v>-86.237987788579957</c:v>
                </c:pt>
                <c:pt idx="203">
                  <c:v>-86.084240937739693</c:v>
                </c:pt>
                <c:pt idx="204">
                  <c:v>-85.924039558641965</c:v>
                </c:pt>
                <c:pt idx="205">
                  <c:v>-85.757432450178726</c:v>
                </c:pt>
                <c:pt idx="206">
                  <c:v>-85.584470362489199</c:v>
                </c:pt>
                <c:pt idx="207">
                  <c:v>-85.405205981500799</c:v>
                </c:pt>
                <c:pt idx="208">
                  <c:v>-85.219693912880558</c:v>
                </c:pt>
                <c:pt idx="209">
                  <c:v>-85.02799066540166</c:v>
                </c:pt>
                <c:pt idx="210">
                  <c:v>-84.830154633730373</c:v>
                </c:pt>
                <c:pt idx="211">
                  <c:v>-84.62624608063841</c:v>
                </c:pt>
                <c:pt idx="212">
                  <c:v>-84.416327118646365</c:v>
                </c:pt>
                <c:pt idx="213">
                  <c:v>-84.200461691103584</c:v>
                </c:pt>
                <c:pt idx="214">
                  <c:v>-83.97871555271044</c:v>
                </c:pt>
                <c:pt idx="215">
                  <c:v>-83.751156249488773</c:v>
                </c:pt>
                <c:pt idx="216">
                  <c:v>-83.517853098206771</c:v>
                </c:pt>
                <c:pt idx="217">
                  <c:v>-83.278877165264376</c:v>
                </c:pt>
                <c:pt idx="218">
                  <c:v>-83.034301245045768</c:v>
                </c:pt>
                <c:pt idx="219">
                  <c:v>-82.784199837745504</c:v>
                </c:pt>
                <c:pt idx="220">
                  <c:v>-82.528649126675049</c:v>
                </c:pt>
                <c:pt idx="221">
                  <c:v>-82.267726955056546</c:v>
                </c:pt>
                <c:pt idx="222">
                  <c:v>-82.001512802311112</c:v>
                </c:pt>
                <c:pt idx="223">
                  <c:v>-81.730087759848516</c:v>
                </c:pt>
                <c:pt idx="224">
                  <c:v>-81.453534506366054</c:v>
                </c:pt>
                <c:pt idx="225">
                  <c:v>-81.171937282663791</c:v>
                </c:pt>
                <c:pt idx="226">
                  <c:v>-80.885381865983945</c:v>
                </c:pt>
                <c:pt idx="227">
                  <c:v>-80.593955543882345</c:v>
                </c:pt>
                <c:pt idx="228">
                  <c:v>-80.297747087639834</c:v>
                </c:pt>
                <c:pt idx="229">
                  <c:v>-79.996846725221602</c:v>
                </c:pt>
                <c:pt idx="230">
                  <c:v>-79.691346113792946</c:v>
                </c:pt>
                <c:pt idx="231">
                  <c:v>-79.381338311799539</c:v>
                </c:pt>
                <c:pt idx="232">
                  <c:v>-79.066917750621002</c:v>
                </c:pt>
                <c:pt idx="233">
                  <c:v>-78.748180205806136</c:v>
                </c:pt>
                <c:pt idx="234">
                  <c:v>-78.425222767898745</c:v>
                </c:pt>
                <c:pt idx="235">
                  <c:v>-78.098143812863</c:v>
                </c:pt>
                <c:pt idx="236">
                  <c:v>-77.767042972117068</c:v>
                </c:pt>
                <c:pt idx="237">
                  <c:v>-77.432021102184478</c:v>
                </c:pt>
                <c:pt idx="238">
                  <c:v>-77.093180253972278</c:v>
                </c:pt>
                <c:pt idx="239">
                  <c:v>-76.750623641685252</c:v>
                </c:pt>
                <c:pt idx="240">
                  <c:v>-76.404455611385885</c:v>
                </c:pt>
                <c:pt idx="241">
                  <c:v>-76.054781609209627</c:v>
                </c:pt>
                <c:pt idx="242">
                  <c:v>-75.701708149244936</c:v>
                </c:pt>
                <c:pt idx="243">
                  <c:v>-75.345342781088007</c:v>
                </c:pt>
                <c:pt idx="244">
                  <c:v>-74.98579405708216</c:v>
                </c:pt>
                <c:pt idx="245">
                  <c:v>-74.62317149925174</c:v>
                </c:pt>
                <c:pt idx="246">
                  <c:v>-74.257585565940673</c:v>
                </c:pt>
                <c:pt idx="247">
                  <c:v>-73.889147618165779</c:v>
                </c:pt>
                <c:pt idx="248">
                  <c:v>-73.517969885695081</c:v>
                </c:pt>
                <c:pt idx="249">
                  <c:v>-73.144165432861556</c:v>
                </c:pt>
                <c:pt idx="250">
                  <c:v>-72.767848124122665</c:v>
                </c:pt>
                <c:pt idx="251">
                  <c:v>-72.389132589376104</c:v>
                </c:pt>
                <c:pt idx="252">
                  <c:v>-72.008134189042494</c:v>
                </c:pt>
                <c:pt idx="253">
                  <c:v>-71.624968978925367</c:v>
                </c:pt>
                <c:pt idx="254">
                  <c:v>-71.2397536748595</c:v>
                </c:pt>
                <c:pt idx="255">
                  <c:v>-70.852605617158247</c:v>
                </c:pt>
                <c:pt idx="256">
                  <c:v>-70.463642734870319</c:v>
                </c:pt>
                <c:pt idx="257">
                  <c:v>-70.07298350985765</c:v>
                </c:pt>
                <c:pt idx="258">
                  <c:v>-69.680746940704566</c:v>
                </c:pt>
                <c:pt idx="259">
                  <c:v>-69.28705250646972</c:v>
                </c:pt>
                <c:pt idx="260">
                  <c:v>-68.89202013029157</c:v>
                </c:pt>
                <c:pt idx="261">
                  <c:v>-68.495770142858689</c:v>
                </c:pt>
                <c:pt idx="262">
                  <c:v>-68.098423245755768</c:v>
                </c:pt>
                <c:pt idx="263">
                  <c:v>-67.70010047469691</c:v>
                </c:pt>
                <c:pt idx="264">
                  <c:v>-67.300923162656787</c:v>
                </c:pt>
                <c:pt idx="265">
                  <c:v>-66.90101290291156</c:v>
                </c:pt>
                <c:pt idx="266">
                  <c:v>-66.500491512000366</c:v>
                </c:pt>
                <c:pt idx="267">
                  <c:v>-66.099480992618808</c:v>
                </c:pt>
                <c:pt idx="268">
                  <c:v>-65.698103496455786</c:v>
                </c:pt>
                <c:pt idx="269">
                  <c:v>-65.296481286984843</c:v>
                </c:pt>
                <c:pt idx="270">
                  <c:v>-64.894736702221593</c:v>
                </c:pt>
                <c:pt idx="271">
                  <c:v>-64.492992117458357</c:v>
                </c:pt>
                <c:pt idx="272">
                  <c:v>-64.091369907987399</c:v>
                </c:pt>
                <c:pt idx="273">
                  <c:v>-63.689992411824377</c:v>
                </c:pt>
                <c:pt idx="274">
                  <c:v>-63.288981892442834</c:v>
                </c:pt>
                <c:pt idx="275">
                  <c:v>-62.88846050153164</c:v>
                </c:pt>
                <c:pt idx="276">
                  <c:v>-62.488550241786413</c:v>
                </c:pt>
                <c:pt idx="277">
                  <c:v>-62.089372929746261</c:v>
                </c:pt>
                <c:pt idx="278">
                  <c:v>-61.691050158687403</c:v>
                </c:pt>
                <c:pt idx="279">
                  <c:v>-61.293703261584511</c:v>
                </c:pt>
                <c:pt idx="280">
                  <c:v>-60.89745327415163</c:v>
                </c:pt>
                <c:pt idx="281">
                  <c:v>-60.502420897973487</c:v>
                </c:pt>
                <c:pt idx="282">
                  <c:v>-60.108726463738648</c:v>
                </c:pt>
                <c:pt idx="283">
                  <c:v>-59.716489894585543</c:v>
                </c:pt>
                <c:pt idx="284">
                  <c:v>-59.325830669572873</c:v>
                </c:pt>
                <c:pt idx="285">
                  <c:v>-58.936867787284932</c:v>
                </c:pt>
                <c:pt idx="286">
                  <c:v>-58.549719729583671</c:v>
                </c:pt>
                <c:pt idx="287">
                  <c:v>-58.164504425517833</c:v>
                </c:pt>
                <c:pt idx="288">
                  <c:v>-57.781339215400706</c:v>
                </c:pt>
                <c:pt idx="289">
                  <c:v>-57.400340815067089</c:v>
                </c:pt>
                <c:pt idx="290">
                  <c:v>-57.021625280320549</c:v>
                </c:pt>
                <c:pt idx="291">
                  <c:v>-56.645307971581659</c:v>
                </c:pt>
                <c:pt idx="292">
                  <c:v>-56.271503518748119</c:v>
                </c:pt>
                <c:pt idx="293">
                  <c:v>-55.900325786277413</c:v>
                </c:pt>
                <c:pt idx="294">
                  <c:v>-55.531887838502499</c:v>
                </c:pt>
                <c:pt idx="295">
                  <c:v>-55.166301905191446</c:v>
                </c:pt>
                <c:pt idx="296">
                  <c:v>-54.80367934736104</c:v>
                </c:pt>
                <c:pt idx="297">
                  <c:v>-54.444130623355186</c:v>
                </c:pt>
                <c:pt idx="298">
                  <c:v>-54.087765255198249</c:v>
                </c:pt>
                <c:pt idx="299">
                  <c:v>-53.734691795233559</c:v>
                </c:pt>
                <c:pt idx="300">
                  <c:v>-53.385017793057308</c:v>
                </c:pt>
                <c:pt idx="301">
                  <c:v>-53.038849762757948</c:v>
                </c:pt>
                <c:pt idx="302">
                  <c:v>-52.696293150470908</c:v>
                </c:pt>
                <c:pt idx="303">
                  <c:v>-52.357452302258707</c:v>
                </c:pt>
                <c:pt idx="304">
                  <c:v>-52.022430432326139</c:v>
                </c:pt>
                <c:pt idx="305">
                  <c:v>-51.691329591580192</c:v>
                </c:pt>
                <c:pt idx="306">
                  <c:v>-51.36425063654444</c:v>
                </c:pt>
                <c:pt idx="307">
                  <c:v>-51.041293198637057</c:v>
                </c:pt>
                <c:pt idx="308">
                  <c:v>-50.72255565382217</c:v>
                </c:pt>
                <c:pt idx="309">
                  <c:v>-50.40813509264364</c:v>
                </c:pt>
                <c:pt idx="310">
                  <c:v>-50.098127290650247</c:v>
                </c:pt>
                <c:pt idx="311">
                  <c:v>-49.792626679221598</c:v>
                </c:pt>
                <c:pt idx="312">
                  <c:v>-49.491726316803373</c:v>
                </c:pt>
                <c:pt idx="313">
                  <c:v>-49.195517860560862</c:v>
                </c:pt>
                <c:pt idx="314">
                  <c:v>-48.904091538459269</c:v>
                </c:pt>
                <c:pt idx="315">
                  <c:v>-48.617536121779402</c:v>
                </c:pt>
                <c:pt idx="316">
                  <c:v>-48.335938898077131</c:v>
                </c:pt>
                <c:pt idx="317">
                  <c:v>-48.05938564459467</c:v>
                </c:pt>
                <c:pt idx="318">
                  <c:v>-47.787960602132081</c:v>
                </c:pt>
                <c:pt idx="319">
                  <c:v>-47.52174644938664</c:v>
                </c:pt>
                <c:pt idx="320">
                  <c:v>-47.260824277768151</c:v>
                </c:pt>
                <c:pt idx="321">
                  <c:v>-47.005273566697689</c:v>
                </c:pt>
                <c:pt idx="322">
                  <c:v>-46.755172159397432</c:v>
                </c:pt>
                <c:pt idx="323">
                  <c:v>-46.51059623917881</c:v>
                </c:pt>
                <c:pt idx="324">
                  <c:v>-46.271620306236414</c:v>
                </c:pt>
                <c:pt idx="325">
                  <c:v>-46.03831715495442</c:v>
                </c:pt>
                <c:pt idx="326">
                  <c:v>-45.81075785173276</c:v>
                </c:pt>
                <c:pt idx="327">
                  <c:v>-45.589011713339602</c:v>
                </c:pt>
                <c:pt idx="328">
                  <c:v>-45.373146285796835</c:v>
                </c:pt>
                <c:pt idx="329">
                  <c:v>-45.163227323804776</c:v>
                </c:pt>
                <c:pt idx="330">
                  <c:v>-44.959318770712827</c:v>
                </c:pt>
                <c:pt idx="331">
                  <c:v>-44.761482739041526</c:v>
                </c:pt>
                <c:pt idx="332">
                  <c:v>-44.569779491562635</c:v>
                </c:pt>
                <c:pt idx="333">
                  <c:v>-44.384267422942386</c:v>
                </c:pt>
                <c:pt idx="334">
                  <c:v>-44.205003041953987</c:v>
                </c:pt>
                <c:pt idx="335">
                  <c:v>-44.03204095426446</c:v>
                </c:pt>
                <c:pt idx="336">
                  <c:v>-43.865433845801221</c:v>
                </c:pt>
                <c:pt idx="337">
                  <c:v>-43.705232466703499</c:v>
                </c:pt>
                <c:pt idx="338">
                  <c:v>-43.551485615863228</c:v>
                </c:pt>
                <c:pt idx="339">
                  <c:v>-43.4042401260606</c:v>
                </c:pt>
                <c:pt idx="340">
                  <c:v>-43.263540849698167</c:v>
                </c:pt>
                <c:pt idx="341">
                  <c:v>-43.129430645138527</c:v>
                </c:pt>
                <c:pt idx="342">
                  <c:v>-43.001950363649115</c:v>
                </c:pt>
                <c:pt idx="343">
                  <c:v>-42.881138836958613</c:v>
                </c:pt>
                <c:pt idx="344">
                  <c:v>-42.767032865428405</c:v>
                </c:pt>
                <c:pt idx="345">
                  <c:v>-42.659667206842741</c:v>
                </c:pt>
                <c:pt idx="346">
                  <c:v>-42.559074565821334</c:v>
                </c:pt>
                <c:pt idx="347">
                  <c:v>-42.465285583857096</c:v>
                </c:pt>
                <c:pt idx="348">
                  <c:v>-42.378328829982479</c:v>
                </c:pt>
                <c:pt idx="349">
                  <c:v>-42.298230792067081</c:v>
                </c:pt>
                <c:pt idx="350">
                  <c:v>-42.225015868749196</c:v>
                </c:pt>
                <c:pt idx="351">
                  <c:v>-42.158706362003691</c:v>
                </c:pt>
                <c:pt idx="352">
                  <c:v>-42.099322470348696</c:v>
                </c:pt>
                <c:pt idx="353">
                  <c:v>-42.046882282692863</c:v>
                </c:pt>
                <c:pt idx="354">
                  <c:v>-42.001401772825353</c:v>
                </c:pt>
                <c:pt idx="355">
                  <c:v>-41.962894794550053</c:v>
                </c:pt>
                <c:pt idx="356">
                  <c:v>-41.931373077465572</c:v>
                </c:pt>
                <c:pt idx="357">
                  <c:v>-41.906846223392293</c:v>
                </c:pt>
                <c:pt idx="358">
                  <c:v>-41.88932170344755</c:v>
                </c:pt>
                <c:pt idx="359">
                  <c:v>-41.8788048557699</c:v>
                </c:pt>
                <c:pt idx="360">
                  <c:v>-41.875298883893024</c:v>
                </c:pt>
              </c:numCache>
            </c:numRef>
          </c:xVal>
          <c:yVal>
            <c:numRef>
              <c:f>'θ ϵ (90,180)'!$BF$442:$BF$802</c:f>
              <c:numCache>
                <c:formatCode>General</c:formatCode>
                <c:ptCount val="361"/>
                <c:pt idx="0">
                  <c:v>59.465070269898305</c:v>
                </c:pt>
                <c:pt idx="1">
                  <c:v>59.866814854661548</c:v>
                </c:pt>
                <c:pt idx="2">
                  <c:v>60.268437064132492</c:v>
                </c:pt>
                <c:pt idx="3">
                  <c:v>60.669814560295514</c:v>
                </c:pt>
                <c:pt idx="4">
                  <c:v>61.070825079677064</c:v>
                </c:pt>
                <c:pt idx="5">
                  <c:v>61.471346470588266</c:v>
                </c:pt>
                <c:pt idx="6">
                  <c:v>61.871256730333499</c:v>
                </c:pt>
                <c:pt idx="7">
                  <c:v>62.27043404237363</c:v>
                </c:pt>
                <c:pt idx="8">
                  <c:v>62.668756813432495</c:v>
                </c:pt>
                <c:pt idx="9">
                  <c:v>63.066103710535394</c:v>
                </c:pt>
                <c:pt idx="10">
                  <c:v>63.462353697968283</c:v>
                </c:pt>
                <c:pt idx="11">
                  <c:v>63.857386074146419</c:v>
                </c:pt>
                <c:pt idx="12">
                  <c:v>64.251080508381278</c:v>
                </c:pt>
                <c:pt idx="13">
                  <c:v>64.643317077534363</c:v>
                </c:pt>
                <c:pt idx="14">
                  <c:v>65.033976302547032</c:v>
                </c:pt>
                <c:pt idx="15">
                  <c:v>65.422939184834959</c:v>
                </c:pt>
                <c:pt idx="16">
                  <c:v>65.810087242536227</c:v>
                </c:pt>
                <c:pt idx="17">
                  <c:v>66.195302546602065</c:v>
                </c:pt>
                <c:pt idx="18">
                  <c:v>66.578467756719192</c:v>
                </c:pt>
                <c:pt idx="19">
                  <c:v>66.959466157052816</c:v>
                </c:pt>
                <c:pt idx="20">
                  <c:v>67.338181691799363</c:v>
                </c:pt>
                <c:pt idx="21">
                  <c:v>67.714499000538254</c:v>
                </c:pt>
                <c:pt idx="22">
                  <c:v>68.088303453371779</c:v>
                </c:pt>
                <c:pt idx="23">
                  <c:v>68.459481185842492</c:v>
                </c:pt>
                <c:pt idx="24">
                  <c:v>68.827919133617385</c:v>
                </c:pt>
                <c:pt idx="25">
                  <c:v>69.193505066928438</c:v>
                </c:pt>
                <c:pt idx="26">
                  <c:v>69.556127624758858</c:v>
                </c:pt>
                <c:pt idx="27">
                  <c:v>69.91567634876472</c:v>
                </c:pt>
                <c:pt idx="28">
                  <c:v>70.272041716921649</c:v>
                </c:pt>
                <c:pt idx="29">
                  <c:v>70.625115176886354</c:v>
                </c:pt>
                <c:pt idx="30">
                  <c:v>70.974789179062583</c:v>
                </c:pt>
                <c:pt idx="31">
                  <c:v>71.32095720936195</c:v>
                </c:pt>
                <c:pt idx="32">
                  <c:v>71.663513821648991</c:v>
                </c:pt>
                <c:pt idx="33">
                  <c:v>72.002354669861205</c:v>
                </c:pt>
                <c:pt idx="34">
                  <c:v>72.33737653979378</c:v>
                </c:pt>
                <c:pt idx="35">
                  <c:v>72.668477380539699</c:v>
                </c:pt>
                <c:pt idx="36">
                  <c:v>72.995556335575458</c:v>
                </c:pt>
                <c:pt idx="37">
                  <c:v>73.318513773482849</c:v>
                </c:pt>
                <c:pt idx="38">
                  <c:v>73.637251318297729</c:v>
                </c:pt>
                <c:pt idx="39">
                  <c:v>73.951671879476251</c:v>
                </c:pt>
                <c:pt idx="40">
                  <c:v>74.261679681469644</c:v>
                </c:pt>
                <c:pt idx="41">
                  <c:v>74.5671802928983</c:v>
                </c:pt>
                <c:pt idx="42">
                  <c:v>74.868080655316533</c:v>
                </c:pt>
                <c:pt idx="43">
                  <c:v>75.164289111559043</c:v>
                </c:pt>
                <c:pt idx="44">
                  <c:v>75.455715433660643</c:v>
                </c:pt>
                <c:pt idx="45">
                  <c:v>75.742270850340503</c:v>
                </c:pt>
                <c:pt idx="46">
                  <c:v>76.023868074042781</c:v>
                </c:pt>
                <c:pt idx="47">
                  <c:v>76.300421327525228</c:v>
                </c:pt>
                <c:pt idx="48">
                  <c:v>76.57184636998781</c:v>
                </c:pt>
                <c:pt idx="49">
                  <c:v>76.838060522733258</c:v>
                </c:pt>
                <c:pt idx="50">
                  <c:v>77.098982694351761</c:v>
                </c:pt>
                <c:pt idx="51">
                  <c:v>77.354533405422217</c:v>
                </c:pt>
                <c:pt idx="52">
                  <c:v>77.60463481272248</c:v>
                </c:pt>
                <c:pt idx="53">
                  <c:v>77.849210732941089</c:v>
                </c:pt>
                <c:pt idx="54">
                  <c:v>78.088186665883484</c:v>
                </c:pt>
                <c:pt idx="55">
                  <c:v>78.321489817165485</c:v>
                </c:pt>
                <c:pt idx="56">
                  <c:v>78.549049120387153</c:v>
                </c:pt>
                <c:pt idx="57">
                  <c:v>78.770795258780296</c:v>
                </c:pt>
                <c:pt idx="58">
                  <c:v>78.986660686323077</c:v>
                </c:pt>
                <c:pt idx="59">
                  <c:v>79.196579648315122</c:v>
                </c:pt>
                <c:pt idx="60">
                  <c:v>79.400488201407086</c:v>
                </c:pt>
                <c:pt idx="61">
                  <c:v>79.598324233078372</c:v>
                </c:pt>
                <c:pt idx="62">
                  <c:v>79.790027480557256</c:v>
                </c:pt>
                <c:pt idx="63">
                  <c:v>79.975539549177512</c:v>
                </c:pt>
                <c:pt idx="64">
                  <c:v>80.154803930165912</c:v>
                </c:pt>
                <c:pt idx="65">
                  <c:v>80.327766017855438</c:v>
                </c:pt>
                <c:pt idx="66">
                  <c:v>80.494373126318663</c:v>
                </c:pt>
                <c:pt idx="67">
                  <c:v>80.654574505416406</c:v>
                </c:pt>
                <c:pt idx="68">
                  <c:v>80.80832135625667</c:v>
                </c:pt>
                <c:pt idx="69">
                  <c:v>80.955566846059298</c:v>
                </c:pt>
                <c:pt idx="70">
                  <c:v>81.096266122421724</c:v>
                </c:pt>
                <c:pt idx="71">
                  <c:v>81.230376326981371</c:v>
                </c:pt>
                <c:pt idx="72">
                  <c:v>81.357856608470783</c:v>
                </c:pt>
                <c:pt idx="73">
                  <c:v>81.478668135161271</c:v>
                </c:pt>
                <c:pt idx="74">
                  <c:v>81.592774106691508</c:v>
                </c:pt>
                <c:pt idx="75">
                  <c:v>81.700139765277157</c:v>
                </c:pt>
                <c:pt idx="76">
                  <c:v>81.800732406298565</c:v>
                </c:pt>
                <c:pt idx="77">
                  <c:v>81.894521388262802</c:v>
                </c:pt>
                <c:pt idx="78">
                  <c:v>81.981478142137419</c:v>
                </c:pt>
                <c:pt idx="79">
                  <c:v>82.061576180052811</c:v>
                </c:pt>
                <c:pt idx="80">
                  <c:v>82.134791103370702</c:v>
                </c:pt>
                <c:pt idx="81">
                  <c:v>82.201100610116214</c:v>
                </c:pt>
                <c:pt idx="82">
                  <c:v>82.260484501771202</c:v>
                </c:pt>
                <c:pt idx="83">
                  <c:v>82.312924689427035</c:v>
                </c:pt>
                <c:pt idx="84">
                  <c:v>82.358405199294538</c:v>
                </c:pt>
                <c:pt idx="85">
                  <c:v>82.396912177569845</c:v>
                </c:pt>
                <c:pt idx="86">
                  <c:v>82.428433894654319</c:v>
                </c:pt>
                <c:pt idx="87">
                  <c:v>82.452960748727605</c:v>
                </c:pt>
                <c:pt idx="88">
                  <c:v>82.470485268672348</c:v>
                </c:pt>
                <c:pt idx="89">
                  <c:v>82.481002116349998</c:v>
                </c:pt>
                <c:pt idx="90">
                  <c:v>82.484508088226875</c:v>
                </c:pt>
                <c:pt idx="91">
                  <c:v>82.481002116349998</c:v>
                </c:pt>
                <c:pt idx="92">
                  <c:v>82.470485268672348</c:v>
                </c:pt>
                <c:pt idx="93">
                  <c:v>82.452960748727605</c:v>
                </c:pt>
                <c:pt idx="94">
                  <c:v>82.428433894654319</c:v>
                </c:pt>
                <c:pt idx="95">
                  <c:v>82.396912177569845</c:v>
                </c:pt>
                <c:pt idx="96">
                  <c:v>82.358405199294538</c:v>
                </c:pt>
                <c:pt idx="97">
                  <c:v>82.312924689427035</c:v>
                </c:pt>
                <c:pt idx="98">
                  <c:v>82.260484501771202</c:v>
                </c:pt>
                <c:pt idx="99">
                  <c:v>82.201100610116214</c:v>
                </c:pt>
                <c:pt idx="100">
                  <c:v>82.134791103370702</c:v>
                </c:pt>
                <c:pt idx="101">
                  <c:v>82.061576180052811</c:v>
                </c:pt>
                <c:pt idx="102">
                  <c:v>81.981478142137433</c:v>
                </c:pt>
                <c:pt idx="103">
                  <c:v>81.894521388262802</c:v>
                </c:pt>
                <c:pt idx="104">
                  <c:v>81.800732406298565</c:v>
                </c:pt>
                <c:pt idx="105">
                  <c:v>81.700139765277157</c:v>
                </c:pt>
                <c:pt idx="106">
                  <c:v>81.592774106691508</c:v>
                </c:pt>
                <c:pt idx="107">
                  <c:v>81.478668135161286</c:v>
                </c:pt>
                <c:pt idx="108">
                  <c:v>81.357856608470783</c:v>
                </c:pt>
                <c:pt idx="109">
                  <c:v>81.230376326981371</c:v>
                </c:pt>
                <c:pt idx="110">
                  <c:v>81.096266122421724</c:v>
                </c:pt>
                <c:pt idx="111">
                  <c:v>80.955566846059298</c:v>
                </c:pt>
                <c:pt idx="112">
                  <c:v>80.80832135625667</c:v>
                </c:pt>
                <c:pt idx="113">
                  <c:v>80.654574505416406</c:v>
                </c:pt>
                <c:pt idx="114">
                  <c:v>80.494373126318678</c:v>
                </c:pt>
                <c:pt idx="115">
                  <c:v>80.327766017855438</c:v>
                </c:pt>
                <c:pt idx="116">
                  <c:v>80.154803930165912</c:v>
                </c:pt>
                <c:pt idx="117">
                  <c:v>79.975539549177512</c:v>
                </c:pt>
                <c:pt idx="118">
                  <c:v>79.790027480557271</c:v>
                </c:pt>
                <c:pt idx="119">
                  <c:v>79.598324233078372</c:v>
                </c:pt>
                <c:pt idx="120">
                  <c:v>79.400488201407086</c:v>
                </c:pt>
                <c:pt idx="121">
                  <c:v>79.196579648315122</c:v>
                </c:pt>
                <c:pt idx="122">
                  <c:v>78.986660686323091</c:v>
                </c:pt>
                <c:pt idx="123">
                  <c:v>78.770795258780296</c:v>
                </c:pt>
                <c:pt idx="124">
                  <c:v>78.549049120387153</c:v>
                </c:pt>
                <c:pt idx="125">
                  <c:v>78.321489817165485</c:v>
                </c:pt>
                <c:pt idx="126">
                  <c:v>78.088186665883484</c:v>
                </c:pt>
                <c:pt idx="127">
                  <c:v>77.849210732941089</c:v>
                </c:pt>
                <c:pt idx="128">
                  <c:v>77.60463481272248</c:v>
                </c:pt>
                <c:pt idx="129">
                  <c:v>77.354533405422217</c:v>
                </c:pt>
                <c:pt idx="130">
                  <c:v>77.098982694351761</c:v>
                </c:pt>
                <c:pt idx="131">
                  <c:v>76.838060522733258</c:v>
                </c:pt>
                <c:pt idx="132">
                  <c:v>76.57184636998781</c:v>
                </c:pt>
                <c:pt idx="133">
                  <c:v>76.300421327525228</c:v>
                </c:pt>
                <c:pt idx="134">
                  <c:v>76.023868074042781</c:v>
                </c:pt>
                <c:pt idx="135">
                  <c:v>75.742270850340503</c:v>
                </c:pt>
                <c:pt idx="136">
                  <c:v>75.455715433660643</c:v>
                </c:pt>
                <c:pt idx="137">
                  <c:v>75.164289111559043</c:v>
                </c:pt>
                <c:pt idx="138">
                  <c:v>74.868080655316533</c:v>
                </c:pt>
                <c:pt idx="139">
                  <c:v>74.567180292898314</c:v>
                </c:pt>
                <c:pt idx="140">
                  <c:v>74.261679681469658</c:v>
                </c:pt>
                <c:pt idx="141">
                  <c:v>73.951671879476265</c:v>
                </c:pt>
                <c:pt idx="142">
                  <c:v>73.637251318297729</c:v>
                </c:pt>
                <c:pt idx="143">
                  <c:v>73.318513773482849</c:v>
                </c:pt>
                <c:pt idx="144">
                  <c:v>72.995556335575458</c:v>
                </c:pt>
                <c:pt idx="145">
                  <c:v>72.668477380539713</c:v>
                </c:pt>
                <c:pt idx="146">
                  <c:v>72.33737653979378</c:v>
                </c:pt>
                <c:pt idx="147">
                  <c:v>72.002354669861191</c:v>
                </c:pt>
                <c:pt idx="148">
                  <c:v>71.663513821648991</c:v>
                </c:pt>
                <c:pt idx="149">
                  <c:v>71.32095720936195</c:v>
                </c:pt>
                <c:pt idx="150">
                  <c:v>70.974789179062583</c:v>
                </c:pt>
                <c:pt idx="151">
                  <c:v>70.625115176886354</c:v>
                </c:pt>
                <c:pt idx="152">
                  <c:v>70.272041716921663</c:v>
                </c:pt>
                <c:pt idx="153">
                  <c:v>69.91567634876472</c:v>
                </c:pt>
                <c:pt idx="154">
                  <c:v>69.556127624758858</c:v>
                </c:pt>
                <c:pt idx="155">
                  <c:v>69.193505066928452</c:v>
                </c:pt>
                <c:pt idx="156">
                  <c:v>68.827919133617399</c:v>
                </c:pt>
                <c:pt idx="157">
                  <c:v>68.459481185842506</c:v>
                </c:pt>
                <c:pt idx="158">
                  <c:v>68.088303453371793</c:v>
                </c:pt>
                <c:pt idx="159">
                  <c:v>67.714499000538254</c:v>
                </c:pt>
                <c:pt idx="160">
                  <c:v>67.338181691799363</c:v>
                </c:pt>
                <c:pt idx="161">
                  <c:v>66.959466157052816</c:v>
                </c:pt>
                <c:pt idx="162">
                  <c:v>66.578467756719192</c:v>
                </c:pt>
                <c:pt idx="163">
                  <c:v>66.195302546602079</c:v>
                </c:pt>
                <c:pt idx="164">
                  <c:v>65.810087242536241</c:v>
                </c:pt>
                <c:pt idx="165">
                  <c:v>65.422939184834959</c:v>
                </c:pt>
                <c:pt idx="166">
                  <c:v>65.033976302547032</c:v>
                </c:pt>
                <c:pt idx="167">
                  <c:v>64.643317077534348</c:v>
                </c:pt>
                <c:pt idx="168">
                  <c:v>64.251080508381278</c:v>
                </c:pt>
                <c:pt idx="169">
                  <c:v>63.857386074146426</c:v>
                </c:pt>
                <c:pt idx="170">
                  <c:v>63.462353697968275</c:v>
                </c:pt>
                <c:pt idx="171">
                  <c:v>63.066103710535394</c:v>
                </c:pt>
                <c:pt idx="172">
                  <c:v>62.668756813432502</c:v>
                </c:pt>
                <c:pt idx="173">
                  <c:v>62.27043404237363</c:v>
                </c:pt>
                <c:pt idx="174">
                  <c:v>61.871256730333499</c:v>
                </c:pt>
                <c:pt idx="175">
                  <c:v>61.471346470588273</c:v>
                </c:pt>
                <c:pt idx="176">
                  <c:v>61.070825079677071</c:v>
                </c:pt>
                <c:pt idx="177">
                  <c:v>60.669814560295514</c:v>
                </c:pt>
                <c:pt idx="178">
                  <c:v>60.268437064132485</c:v>
                </c:pt>
                <c:pt idx="179">
                  <c:v>59.866814854661548</c:v>
                </c:pt>
                <c:pt idx="180">
                  <c:v>59.465070269898305</c:v>
                </c:pt>
                <c:pt idx="181">
                  <c:v>59.063325685135069</c:v>
                </c:pt>
                <c:pt idx="182">
                  <c:v>58.661703475664126</c:v>
                </c:pt>
                <c:pt idx="183">
                  <c:v>58.260325979501104</c:v>
                </c:pt>
                <c:pt idx="184">
                  <c:v>57.859315460119554</c:v>
                </c:pt>
                <c:pt idx="185">
                  <c:v>57.458794069208352</c:v>
                </c:pt>
                <c:pt idx="186">
                  <c:v>57.058883809463126</c:v>
                </c:pt>
                <c:pt idx="187">
                  <c:v>56.659706497422974</c:v>
                </c:pt>
                <c:pt idx="188">
                  <c:v>56.261383726364116</c:v>
                </c:pt>
                <c:pt idx="189">
                  <c:v>55.864036829261217</c:v>
                </c:pt>
                <c:pt idx="190">
                  <c:v>55.467786841828328</c:v>
                </c:pt>
                <c:pt idx="191">
                  <c:v>55.072754465650192</c:v>
                </c:pt>
                <c:pt idx="192">
                  <c:v>54.679060031415347</c:v>
                </c:pt>
                <c:pt idx="193">
                  <c:v>54.286823462262255</c:v>
                </c:pt>
                <c:pt idx="194">
                  <c:v>53.896164237249586</c:v>
                </c:pt>
                <c:pt idx="195">
                  <c:v>53.507201354961659</c:v>
                </c:pt>
                <c:pt idx="196">
                  <c:v>53.120053297260391</c:v>
                </c:pt>
                <c:pt idx="197">
                  <c:v>52.734837993194553</c:v>
                </c:pt>
                <c:pt idx="198">
                  <c:v>52.351672783077404</c:v>
                </c:pt>
                <c:pt idx="199">
                  <c:v>51.970674382743795</c:v>
                </c:pt>
                <c:pt idx="200">
                  <c:v>51.591958847997248</c:v>
                </c:pt>
                <c:pt idx="201">
                  <c:v>51.21564153925835</c:v>
                </c:pt>
                <c:pt idx="202">
                  <c:v>50.841837086424825</c:v>
                </c:pt>
                <c:pt idx="203">
                  <c:v>50.470659353954119</c:v>
                </c:pt>
                <c:pt idx="204">
                  <c:v>50.102221406179233</c:v>
                </c:pt>
                <c:pt idx="205">
                  <c:v>49.736635472868173</c:v>
                </c:pt>
                <c:pt idx="206">
                  <c:v>49.37401291503776</c:v>
                </c:pt>
                <c:pt idx="207">
                  <c:v>49.014464191031905</c:v>
                </c:pt>
                <c:pt idx="208">
                  <c:v>48.658098822874955</c:v>
                </c:pt>
                <c:pt idx="209">
                  <c:v>48.305025362910264</c:v>
                </c:pt>
                <c:pt idx="210">
                  <c:v>47.955351360734021</c:v>
                </c:pt>
                <c:pt idx="211">
                  <c:v>47.609183330434661</c:v>
                </c:pt>
                <c:pt idx="212">
                  <c:v>47.26662671814762</c:v>
                </c:pt>
                <c:pt idx="213">
                  <c:v>46.927785869935413</c:v>
                </c:pt>
                <c:pt idx="214">
                  <c:v>46.592764000002845</c:v>
                </c:pt>
                <c:pt idx="215">
                  <c:v>46.261663159256912</c:v>
                </c:pt>
                <c:pt idx="216">
                  <c:v>45.934584204221153</c:v>
                </c:pt>
                <c:pt idx="217">
                  <c:v>45.611626766313769</c:v>
                </c:pt>
                <c:pt idx="218">
                  <c:v>45.292889221498896</c:v>
                </c:pt>
                <c:pt idx="219">
                  <c:v>44.978468660320345</c:v>
                </c:pt>
                <c:pt idx="220">
                  <c:v>44.668460858326959</c:v>
                </c:pt>
                <c:pt idx="221">
                  <c:v>44.362960246898297</c:v>
                </c:pt>
                <c:pt idx="222">
                  <c:v>44.062059884480078</c:v>
                </c:pt>
                <c:pt idx="223">
                  <c:v>43.765851428237568</c:v>
                </c:pt>
                <c:pt idx="224">
                  <c:v>43.474425106135968</c:v>
                </c:pt>
                <c:pt idx="225">
                  <c:v>43.187869689456107</c:v>
                </c:pt>
                <c:pt idx="226">
                  <c:v>42.906272465753844</c:v>
                </c:pt>
                <c:pt idx="227">
                  <c:v>42.629719212271397</c:v>
                </c:pt>
                <c:pt idx="228">
                  <c:v>42.358294169808801</c:v>
                </c:pt>
                <c:pt idx="229">
                  <c:v>42.092080017063353</c:v>
                </c:pt>
                <c:pt idx="230">
                  <c:v>41.831157845444856</c:v>
                </c:pt>
                <c:pt idx="231">
                  <c:v>41.575607134374387</c:v>
                </c:pt>
                <c:pt idx="232">
                  <c:v>41.32550572707413</c:v>
                </c:pt>
                <c:pt idx="233">
                  <c:v>41.080929806855522</c:v>
                </c:pt>
                <c:pt idx="234">
                  <c:v>40.841953873913127</c:v>
                </c:pt>
                <c:pt idx="235">
                  <c:v>40.608650722631133</c:v>
                </c:pt>
                <c:pt idx="236">
                  <c:v>40.381091419409472</c:v>
                </c:pt>
                <c:pt idx="237">
                  <c:v>40.159345281016314</c:v>
                </c:pt>
                <c:pt idx="238">
                  <c:v>39.943479853473534</c:v>
                </c:pt>
                <c:pt idx="239">
                  <c:v>39.733560891481488</c:v>
                </c:pt>
                <c:pt idx="240">
                  <c:v>39.529652338389539</c:v>
                </c:pt>
                <c:pt idx="241">
                  <c:v>39.331816306718238</c:v>
                </c:pt>
                <c:pt idx="242">
                  <c:v>39.14011305923934</c:v>
                </c:pt>
                <c:pt idx="243">
                  <c:v>38.954600990619099</c:v>
                </c:pt>
                <c:pt idx="244">
                  <c:v>38.775336609630706</c:v>
                </c:pt>
                <c:pt idx="245">
                  <c:v>38.602374521941172</c:v>
                </c:pt>
                <c:pt idx="246">
                  <c:v>38.435767413477933</c:v>
                </c:pt>
                <c:pt idx="247">
                  <c:v>38.275566034380205</c:v>
                </c:pt>
                <c:pt idx="248">
                  <c:v>38.121819183539941</c:v>
                </c:pt>
                <c:pt idx="249">
                  <c:v>37.974573693737305</c:v>
                </c:pt>
                <c:pt idx="250">
                  <c:v>37.833874417374886</c:v>
                </c:pt>
                <c:pt idx="251">
                  <c:v>37.699764212815232</c:v>
                </c:pt>
                <c:pt idx="252">
                  <c:v>37.572283931325828</c:v>
                </c:pt>
                <c:pt idx="253">
                  <c:v>37.451472404635339</c:v>
                </c:pt>
                <c:pt idx="254">
                  <c:v>37.337366433105103</c:v>
                </c:pt>
                <c:pt idx="255">
                  <c:v>37.230000774519453</c:v>
                </c:pt>
                <c:pt idx="256">
                  <c:v>37.129408133498046</c:v>
                </c:pt>
                <c:pt idx="257">
                  <c:v>37.035619151533808</c:v>
                </c:pt>
                <c:pt idx="258">
                  <c:v>36.948662397659191</c:v>
                </c:pt>
                <c:pt idx="259">
                  <c:v>36.8685643597438</c:v>
                </c:pt>
                <c:pt idx="260">
                  <c:v>36.795349436425902</c:v>
                </c:pt>
                <c:pt idx="261">
                  <c:v>36.729039929680404</c:v>
                </c:pt>
                <c:pt idx="262">
                  <c:v>36.669656038025408</c:v>
                </c:pt>
                <c:pt idx="263">
                  <c:v>36.617215850369575</c:v>
                </c:pt>
                <c:pt idx="264">
                  <c:v>36.571735340502066</c:v>
                </c:pt>
                <c:pt idx="265">
                  <c:v>36.533228362226765</c:v>
                </c:pt>
                <c:pt idx="266">
                  <c:v>36.501706645142285</c:v>
                </c:pt>
                <c:pt idx="267">
                  <c:v>36.477179791069005</c:v>
                </c:pt>
                <c:pt idx="268">
                  <c:v>36.459655271124269</c:v>
                </c:pt>
                <c:pt idx="269">
                  <c:v>36.449138423446612</c:v>
                </c:pt>
                <c:pt idx="270">
                  <c:v>36.445632451569736</c:v>
                </c:pt>
                <c:pt idx="271">
                  <c:v>36.449138423446612</c:v>
                </c:pt>
                <c:pt idx="272">
                  <c:v>36.459655271124262</c:v>
                </c:pt>
                <c:pt idx="273">
                  <c:v>36.477179791069005</c:v>
                </c:pt>
                <c:pt idx="274">
                  <c:v>36.501706645142285</c:v>
                </c:pt>
                <c:pt idx="275">
                  <c:v>36.533228362226765</c:v>
                </c:pt>
                <c:pt idx="276">
                  <c:v>36.571735340502066</c:v>
                </c:pt>
                <c:pt idx="277">
                  <c:v>36.617215850369575</c:v>
                </c:pt>
                <c:pt idx="278">
                  <c:v>36.669656038025408</c:v>
                </c:pt>
                <c:pt idx="279">
                  <c:v>36.729039929680404</c:v>
                </c:pt>
                <c:pt idx="280">
                  <c:v>36.795349436425902</c:v>
                </c:pt>
                <c:pt idx="281">
                  <c:v>36.868564359743786</c:v>
                </c:pt>
                <c:pt idx="282">
                  <c:v>36.948662397659177</c:v>
                </c:pt>
                <c:pt idx="283">
                  <c:v>37.035619151533808</c:v>
                </c:pt>
                <c:pt idx="284">
                  <c:v>37.129408133498046</c:v>
                </c:pt>
                <c:pt idx="285">
                  <c:v>37.230000774519453</c:v>
                </c:pt>
                <c:pt idx="286">
                  <c:v>37.33736643310511</c:v>
                </c:pt>
                <c:pt idx="287">
                  <c:v>37.451472404635339</c:v>
                </c:pt>
                <c:pt idx="288">
                  <c:v>37.572283931325828</c:v>
                </c:pt>
                <c:pt idx="289">
                  <c:v>37.699764212815225</c:v>
                </c:pt>
                <c:pt idx="290">
                  <c:v>37.833874417374872</c:v>
                </c:pt>
                <c:pt idx="291">
                  <c:v>37.974573693737298</c:v>
                </c:pt>
                <c:pt idx="292">
                  <c:v>38.121819183539941</c:v>
                </c:pt>
                <c:pt idx="293">
                  <c:v>38.275566034380198</c:v>
                </c:pt>
                <c:pt idx="294">
                  <c:v>38.43576741347794</c:v>
                </c:pt>
                <c:pt idx="295">
                  <c:v>38.602374521941172</c:v>
                </c:pt>
                <c:pt idx="296">
                  <c:v>38.775336609630699</c:v>
                </c:pt>
                <c:pt idx="297">
                  <c:v>38.954600990619099</c:v>
                </c:pt>
                <c:pt idx="298">
                  <c:v>39.14011305923934</c:v>
                </c:pt>
                <c:pt idx="299">
                  <c:v>39.331816306718238</c:v>
                </c:pt>
                <c:pt idx="300">
                  <c:v>39.529652338389525</c:v>
                </c:pt>
                <c:pt idx="301">
                  <c:v>39.733560891481488</c:v>
                </c:pt>
                <c:pt idx="302">
                  <c:v>39.943479853473526</c:v>
                </c:pt>
                <c:pt idx="303">
                  <c:v>40.159345281016307</c:v>
                </c:pt>
                <c:pt idx="304">
                  <c:v>40.381091419409458</c:v>
                </c:pt>
                <c:pt idx="305">
                  <c:v>40.608650722631126</c:v>
                </c:pt>
                <c:pt idx="306">
                  <c:v>40.841953873913127</c:v>
                </c:pt>
                <c:pt idx="307">
                  <c:v>41.080929806855522</c:v>
                </c:pt>
                <c:pt idx="308">
                  <c:v>41.325505727074137</c:v>
                </c:pt>
                <c:pt idx="309">
                  <c:v>41.575607134374394</c:v>
                </c:pt>
                <c:pt idx="310">
                  <c:v>41.831157845444849</c:v>
                </c:pt>
                <c:pt idx="311">
                  <c:v>42.092080017063338</c:v>
                </c:pt>
                <c:pt idx="312">
                  <c:v>42.358294169808786</c:v>
                </c:pt>
                <c:pt idx="313">
                  <c:v>42.629719212271368</c:v>
                </c:pt>
                <c:pt idx="314">
                  <c:v>42.906272465753823</c:v>
                </c:pt>
                <c:pt idx="315">
                  <c:v>43.187869689456107</c:v>
                </c:pt>
                <c:pt idx="316">
                  <c:v>43.474425106135961</c:v>
                </c:pt>
                <c:pt idx="317">
                  <c:v>43.765851428237568</c:v>
                </c:pt>
                <c:pt idx="318">
                  <c:v>44.062059884480078</c:v>
                </c:pt>
                <c:pt idx="319">
                  <c:v>44.362960246898297</c:v>
                </c:pt>
                <c:pt idx="320">
                  <c:v>44.668460858326952</c:v>
                </c:pt>
                <c:pt idx="321">
                  <c:v>44.978468660320345</c:v>
                </c:pt>
                <c:pt idx="322">
                  <c:v>45.292889221498875</c:v>
                </c:pt>
                <c:pt idx="323">
                  <c:v>45.611626766313762</c:v>
                </c:pt>
                <c:pt idx="324">
                  <c:v>45.934584204221146</c:v>
                </c:pt>
                <c:pt idx="325">
                  <c:v>46.261663159256898</c:v>
                </c:pt>
                <c:pt idx="326">
                  <c:v>46.59276400000283</c:v>
                </c:pt>
                <c:pt idx="327">
                  <c:v>46.92778586993542</c:v>
                </c:pt>
                <c:pt idx="328">
                  <c:v>47.266626718147599</c:v>
                </c:pt>
                <c:pt idx="329">
                  <c:v>47.609183330434654</c:v>
                </c:pt>
                <c:pt idx="330">
                  <c:v>47.955351360734014</c:v>
                </c:pt>
                <c:pt idx="331">
                  <c:v>48.305025362910264</c:v>
                </c:pt>
                <c:pt idx="332">
                  <c:v>48.658098822874955</c:v>
                </c:pt>
                <c:pt idx="333">
                  <c:v>49.014464191031891</c:v>
                </c:pt>
                <c:pt idx="334">
                  <c:v>49.37401291503776</c:v>
                </c:pt>
                <c:pt idx="335">
                  <c:v>49.736635472868151</c:v>
                </c:pt>
                <c:pt idx="336">
                  <c:v>50.102221406179225</c:v>
                </c:pt>
                <c:pt idx="337">
                  <c:v>50.470659353954098</c:v>
                </c:pt>
                <c:pt idx="338">
                  <c:v>50.841837086424817</c:v>
                </c:pt>
                <c:pt idx="339">
                  <c:v>51.215641539258343</c:v>
                </c:pt>
                <c:pt idx="340">
                  <c:v>51.591958847997255</c:v>
                </c:pt>
                <c:pt idx="341">
                  <c:v>51.970674382743773</c:v>
                </c:pt>
                <c:pt idx="342">
                  <c:v>52.351672783077412</c:v>
                </c:pt>
                <c:pt idx="343">
                  <c:v>52.73483799319456</c:v>
                </c:pt>
                <c:pt idx="344">
                  <c:v>53.12005329726037</c:v>
                </c:pt>
                <c:pt idx="345">
                  <c:v>53.507201354961651</c:v>
                </c:pt>
                <c:pt idx="346">
                  <c:v>53.896164237249579</c:v>
                </c:pt>
                <c:pt idx="347">
                  <c:v>54.286823462262248</c:v>
                </c:pt>
                <c:pt idx="348">
                  <c:v>54.679060031415325</c:v>
                </c:pt>
                <c:pt idx="349">
                  <c:v>55.072754465650192</c:v>
                </c:pt>
                <c:pt idx="350">
                  <c:v>55.467786841828307</c:v>
                </c:pt>
                <c:pt idx="351">
                  <c:v>55.86403682926121</c:v>
                </c:pt>
                <c:pt idx="352">
                  <c:v>56.261383726364102</c:v>
                </c:pt>
                <c:pt idx="353">
                  <c:v>56.659706497422967</c:v>
                </c:pt>
                <c:pt idx="354">
                  <c:v>57.058883809463119</c:v>
                </c:pt>
                <c:pt idx="355">
                  <c:v>57.458794069208345</c:v>
                </c:pt>
                <c:pt idx="356">
                  <c:v>57.859315460119554</c:v>
                </c:pt>
                <c:pt idx="357">
                  <c:v>58.260325979501083</c:v>
                </c:pt>
                <c:pt idx="358">
                  <c:v>58.661703475664126</c:v>
                </c:pt>
                <c:pt idx="359">
                  <c:v>59.063325685135041</c:v>
                </c:pt>
                <c:pt idx="360">
                  <c:v>59.465070269898298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8CC-4B8A-9498-D68AB41E6B8A}"/>
            </c:ext>
          </c:extLst>
        </c:ser>
        <c:ser>
          <c:idx val="11"/>
          <c:order val="11"/>
          <c:tx>
            <c:v>Flow 2 new projection line</c:v>
          </c:tx>
          <c:spPr>
            <a:ln w="12700">
              <a:solidFill>
                <a:srgbClr val="00B0F0"/>
              </a:solidFill>
              <a:headEnd type="none" w="lg" len="lg"/>
              <a:tailEnd type="none" w="lg" len="lg"/>
            </a:ln>
          </c:spPr>
          <c:marker>
            <c:symbol val="dot"/>
            <c:size val="2"/>
            <c:spPr>
              <a:ln>
                <a:solidFill>
                  <a:srgbClr val="00B0F0"/>
                </a:solidFill>
              </a:ln>
            </c:spPr>
          </c:marker>
          <c:trendline>
            <c:spPr>
              <a:ln w="28575">
                <a:solidFill>
                  <a:srgbClr val="00B0F0"/>
                </a:solidFill>
                <a:headEnd type="oval" w="lg" len="lg"/>
                <a:tailEnd type="stealth" w="lg" len="lg"/>
              </a:ln>
            </c:spPr>
            <c:trendlineType val="linear"/>
            <c:forward val="20"/>
            <c:backward val="300"/>
            <c:dispRSqr val="0"/>
            <c:dispEq val="0"/>
          </c:trendline>
          <c:xVal>
            <c:numRef>
              <c:f>'θ ϵ (90,180)'!$CI$442:$CI$603</c:f>
              <c:numCache>
                <c:formatCode>General</c:formatCode>
                <c:ptCount val="162"/>
                <c:pt idx="0">
                  <c:v>-64.894736702221593</c:v>
                </c:pt>
                <c:pt idx="1">
                  <c:v>-65.894736702221593</c:v>
                </c:pt>
                <c:pt idx="2">
                  <c:v>-66.894736702221593</c:v>
                </c:pt>
                <c:pt idx="3">
                  <c:v>-67.894736702221593</c:v>
                </c:pt>
                <c:pt idx="4">
                  <c:v>-68.894736702221593</c:v>
                </c:pt>
                <c:pt idx="5">
                  <c:v>-69.894736702221593</c:v>
                </c:pt>
                <c:pt idx="6">
                  <c:v>-70.894736702221593</c:v>
                </c:pt>
                <c:pt idx="7">
                  <c:v>-71.894736702221593</c:v>
                </c:pt>
                <c:pt idx="8">
                  <c:v>-72.894736702221593</c:v>
                </c:pt>
                <c:pt idx="9">
                  <c:v>-73.894736702221593</c:v>
                </c:pt>
                <c:pt idx="10">
                  <c:v>-74.894736702221593</c:v>
                </c:pt>
                <c:pt idx="11">
                  <c:v>-75.894736702221593</c:v>
                </c:pt>
                <c:pt idx="12">
                  <c:v>-76.894736702221593</c:v>
                </c:pt>
                <c:pt idx="13">
                  <c:v>-77.894736702221593</c:v>
                </c:pt>
                <c:pt idx="14">
                  <c:v>-78.894736702221593</c:v>
                </c:pt>
                <c:pt idx="15">
                  <c:v>-79.894736702221593</c:v>
                </c:pt>
                <c:pt idx="16">
                  <c:v>-80.894736702221593</c:v>
                </c:pt>
                <c:pt idx="17">
                  <c:v>-81.894736702221593</c:v>
                </c:pt>
                <c:pt idx="18">
                  <c:v>-82.894736702221593</c:v>
                </c:pt>
                <c:pt idx="19">
                  <c:v>-83.894736702221593</c:v>
                </c:pt>
                <c:pt idx="20">
                  <c:v>-84.894736702221593</c:v>
                </c:pt>
                <c:pt idx="21">
                  <c:v>-85.894736702221593</c:v>
                </c:pt>
                <c:pt idx="22">
                  <c:v>-86.894736702221593</c:v>
                </c:pt>
                <c:pt idx="23">
                  <c:v>-87.894736702221593</c:v>
                </c:pt>
                <c:pt idx="24">
                  <c:v>-88.894736702221593</c:v>
                </c:pt>
                <c:pt idx="25">
                  <c:v>-89.894736702221593</c:v>
                </c:pt>
                <c:pt idx="26">
                  <c:v>-90.894736702221593</c:v>
                </c:pt>
                <c:pt idx="27">
                  <c:v>-91.894736702221593</c:v>
                </c:pt>
                <c:pt idx="28">
                  <c:v>-92.894736702221593</c:v>
                </c:pt>
                <c:pt idx="29">
                  <c:v>-93.894736702221593</c:v>
                </c:pt>
                <c:pt idx="30">
                  <c:v>-94.894736702221593</c:v>
                </c:pt>
                <c:pt idx="31">
                  <c:v>-95.894736702221593</c:v>
                </c:pt>
                <c:pt idx="32">
                  <c:v>-96.894736702221593</c:v>
                </c:pt>
                <c:pt idx="33">
                  <c:v>-97.894736702221593</c:v>
                </c:pt>
                <c:pt idx="34">
                  <c:v>-98.894736702221593</c:v>
                </c:pt>
                <c:pt idx="35">
                  <c:v>-99.894736702221593</c:v>
                </c:pt>
                <c:pt idx="36">
                  <c:v>-100.89473670222159</c:v>
                </c:pt>
                <c:pt idx="37">
                  <c:v>-101.89473670222159</c:v>
                </c:pt>
                <c:pt idx="38">
                  <c:v>-102.89473670222159</c:v>
                </c:pt>
                <c:pt idx="39">
                  <c:v>-103.89473670222159</c:v>
                </c:pt>
                <c:pt idx="40">
                  <c:v>-104.89473670222159</c:v>
                </c:pt>
                <c:pt idx="41">
                  <c:v>-105.89473670222159</c:v>
                </c:pt>
                <c:pt idx="42">
                  <c:v>-106.89473670222159</c:v>
                </c:pt>
                <c:pt idx="43">
                  <c:v>-107.89473670222159</c:v>
                </c:pt>
                <c:pt idx="44">
                  <c:v>-108.89473670222159</c:v>
                </c:pt>
                <c:pt idx="45">
                  <c:v>-109.89473670222159</c:v>
                </c:pt>
                <c:pt idx="46">
                  <c:v>-110.89473670222159</c:v>
                </c:pt>
                <c:pt idx="47">
                  <c:v>-111.89473670222159</c:v>
                </c:pt>
                <c:pt idx="48">
                  <c:v>-112.89473670222159</c:v>
                </c:pt>
                <c:pt idx="49">
                  <c:v>-113.89473670222159</c:v>
                </c:pt>
                <c:pt idx="50">
                  <c:v>-114.89473670222159</c:v>
                </c:pt>
                <c:pt idx="51">
                  <c:v>-115.89473670222159</c:v>
                </c:pt>
                <c:pt idx="52">
                  <c:v>-116.89473670222159</c:v>
                </c:pt>
                <c:pt idx="53">
                  <c:v>-117.89473670222159</c:v>
                </c:pt>
                <c:pt idx="54">
                  <c:v>-118.89473670222159</c:v>
                </c:pt>
                <c:pt idx="55">
                  <c:v>-119.89473670222159</c:v>
                </c:pt>
                <c:pt idx="56">
                  <c:v>-120.89473670222159</c:v>
                </c:pt>
                <c:pt idx="57">
                  <c:v>-121.89473670222159</c:v>
                </c:pt>
                <c:pt idx="58">
                  <c:v>-122.89473670222159</c:v>
                </c:pt>
                <c:pt idx="59">
                  <c:v>-123.89473670222159</c:v>
                </c:pt>
                <c:pt idx="60">
                  <c:v>-124.89473670222159</c:v>
                </c:pt>
                <c:pt idx="61">
                  <c:v>-125.89473670222159</c:v>
                </c:pt>
                <c:pt idx="62">
                  <c:v>-126.89473670222159</c:v>
                </c:pt>
                <c:pt idx="63">
                  <c:v>-127.89473670222159</c:v>
                </c:pt>
                <c:pt idx="64">
                  <c:v>-128.89473670222159</c:v>
                </c:pt>
                <c:pt idx="65">
                  <c:v>-129.89473670222159</c:v>
                </c:pt>
                <c:pt idx="66">
                  <c:v>-130.89473670222159</c:v>
                </c:pt>
                <c:pt idx="67">
                  <c:v>-131.89473670222159</c:v>
                </c:pt>
                <c:pt idx="68">
                  <c:v>-132.89473670222159</c:v>
                </c:pt>
                <c:pt idx="69">
                  <c:v>-133.89473670222159</c:v>
                </c:pt>
                <c:pt idx="70">
                  <c:v>-134.89473670222159</c:v>
                </c:pt>
                <c:pt idx="71">
                  <c:v>-135.89473670222159</c:v>
                </c:pt>
                <c:pt idx="72">
                  <c:v>-136.89473670222159</c:v>
                </c:pt>
                <c:pt idx="73">
                  <c:v>-137.89473670222159</c:v>
                </c:pt>
                <c:pt idx="74">
                  <c:v>-138.89473670222159</c:v>
                </c:pt>
                <c:pt idx="75">
                  <c:v>-139.89473670222159</c:v>
                </c:pt>
                <c:pt idx="76">
                  <c:v>-140.89473670222159</c:v>
                </c:pt>
                <c:pt idx="77">
                  <c:v>-141.89473670222159</c:v>
                </c:pt>
                <c:pt idx="78">
                  <c:v>-142.89473670222159</c:v>
                </c:pt>
                <c:pt idx="79">
                  <c:v>-143.89473670222159</c:v>
                </c:pt>
                <c:pt idx="80">
                  <c:v>-144.89473670222159</c:v>
                </c:pt>
                <c:pt idx="81">
                  <c:v>-145.89473670222159</c:v>
                </c:pt>
                <c:pt idx="82">
                  <c:v>-146.89473670222159</c:v>
                </c:pt>
                <c:pt idx="83">
                  <c:v>-147.89473670222159</c:v>
                </c:pt>
                <c:pt idx="84">
                  <c:v>-148.89473670222159</c:v>
                </c:pt>
                <c:pt idx="85">
                  <c:v>-149.89473670222159</c:v>
                </c:pt>
                <c:pt idx="86">
                  <c:v>-150.89473670222159</c:v>
                </c:pt>
                <c:pt idx="87">
                  <c:v>-151.89473670222159</c:v>
                </c:pt>
                <c:pt idx="88">
                  <c:v>-152.89473670222159</c:v>
                </c:pt>
                <c:pt idx="89">
                  <c:v>-153.89473670222159</c:v>
                </c:pt>
                <c:pt idx="90">
                  <c:v>-154.89473670222159</c:v>
                </c:pt>
                <c:pt idx="91">
                  <c:v>-155.89473670222159</c:v>
                </c:pt>
                <c:pt idx="92">
                  <c:v>-156.89473670222159</c:v>
                </c:pt>
                <c:pt idx="93">
                  <c:v>-157.89473670222159</c:v>
                </c:pt>
                <c:pt idx="94">
                  <c:v>-158.89473670222159</c:v>
                </c:pt>
                <c:pt idx="95">
                  <c:v>-159.89473670222159</c:v>
                </c:pt>
                <c:pt idx="96">
                  <c:v>-160.89473670222159</c:v>
                </c:pt>
                <c:pt idx="97">
                  <c:v>-161.89473670222159</c:v>
                </c:pt>
                <c:pt idx="98">
                  <c:v>-162.89473670222159</c:v>
                </c:pt>
                <c:pt idx="99">
                  <c:v>-163.89473670222159</c:v>
                </c:pt>
                <c:pt idx="100">
                  <c:v>-164.89473670222159</c:v>
                </c:pt>
                <c:pt idx="101">
                  <c:v>-165.89473670222159</c:v>
                </c:pt>
                <c:pt idx="102">
                  <c:v>-166.89473670222159</c:v>
                </c:pt>
                <c:pt idx="103">
                  <c:v>-167.89473670222159</c:v>
                </c:pt>
                <c:pt idx="104">
                  <c:v>-168.89473670222159</c:v>
                </c:pt>
                <c:pt idx="105">
                  <c:v>-169.89473670222159</c:v>
                </c:pt>
                <c:pt idx="106">
                  <c:v>-170.89473670222159</c:v>
                </c:pt>
                <c:pt idx="107">
                  <c:v>-171.89473670222159</c:v>
                </c:pt>
                <c:pt idx="108">
                  <c:v>-172.89473670222159</c:v>
                </c:pt>
                <c:pt idx="109">
                  <c:v>-173.89473670222159</c:v>
                </c:pt>
                <c:pt idx="110">
                  <c:v>-174.89473670222159</c:v>
                </c:pt>
                <c:pt idx="111">
                  <c:v>-175.89473670222159</c:v>
                </c:pt>
                <c:pt idx="112">
                  <c:v>-176.89473670222159</c:v>
                </c:pt>
                <c:pt idx="113">
                  <c:v>-177.89473670222159</c:v>
                </c:pt>
                <c:pt idx="114">
                  <c:v>-178.89473670222159</c:v>
                </c:pt>
                <c:pt idx="115">
                  <c:v>-179.89473670222159</c:v>
                </c:pt>
                <c:pt idx="116">
                  <c:v>-180.89473670222159</c:v>
                </c:pt>
                <c:pt idx="117">
                  <c:v>-181.89473670222159</c:v>
                </c:pt>
                <c:pt idx="118">
                  <c:v>-182.89473670222159</c:v>
                </c:pt>
                <c:pt idx="119">
                  <c:v>-183.89473670222159</c:v>
                </c:pt>
                <c:pt idx="120">
                  <c:v>-184.89473670222159</c:v>
                </c:pt>
                <c:pt idx="121">
                  <c:v>-185.89473670222159</c:v>
                </c:pt>
                <c:pt idx="122">
                  <c:v>-186.89473670222159</c:v>
                </c:pt>
                <c:pt idx="123">
                  <c:v>-187.89473670222159</c:v>
                </c:pt>
                <c:pt idx="124">
                  <c:v>-188.89473670222159</c:v>
                </c:pt>
                <c:pt idx="125">
                  <c:v>-189.89473670222159</c:v>
                </c:pt>
                <c:pt idx="126">
                  <c:v>-190.89473670222159</c:v>
                </c:pt>
                <c:pt idx="127">
                  <c:v>-191.89473670222159</c:v>
                </c:pt>
                <c:pt idx="128">
                  <c:v>-192.89473670222159</c:v>
                </c:pt>
                <c:pt idx="129">
                  <c:v>-193.89473670222159</c:v>
                </c:pt>
                <c:pt idx="130">
                  <c:v>-194.89473670222159</c:v>
                </c:pt>
                <c:pt idx="131">
                  <c:v>-195.89473670222159</c:v>
                </c:pt>
                <c:pt idx="132">
                  <c:v>-196.89473670222159</c:v>
                </c:pt>
                <c:pt idx="133">
                  <c:v>-197.89473670222159</c:v>
                </c:pt>
                <c:pt idx="134">
                  <c:v>-198.89473670222159</c:v>
                </c:pt>
                <c:pt idx="135">
                  <c:v>-199.89473670222159</c:v>
                </c:pt>
                <c:pt idx="136">
                  <c:v>-200.89473670222159</c:v>
                </c:pt>
                <c:pt idx="137">
                  <c:v>-201.89473670222159</c:v>
                </c:pt>
                <c:pt idx="138">
                  <c:v>-202.89473670222159</c:v>
                </c:pt>
                <c:pt idx="139">
                  <c:v>-203.89473670222159</c:v>
                </c:pt>
                <c:pt idx="140">
                  <c:v>-204.89473670222159</c:v>
                </c:pt>
                <c:pt idx="141">
                  <c:v>-205.89473670222159</c:v>
                </c:pt>
                <c:pt idx="142">
                  <c:v>-206.89473670222159</c:v>
                </c:pt>
                <c:pt idx="143">
                  <c:v>-207.89473670222159</c:v>
                </c:pt>
                <c:pt idx="144">
                  <c:v>-208.89473670222159</c:v>
                </c:pt>
                <c:pt idx="145">
                  <c:v>-209.89473670222159</c:v>
                </c:pt>
                <c:pt idx="146">
                  <c:v>-210.89473670222159</c:v>
                </c:pt>
                <c:pt idx="147">
                  <c:v>-211.89473670222159</c:v>
                </c:pt>
                <c:pt idx="148">
                  <c:v>-212.89473670222159</c:v>
                </c:pt>
                <c:pt idx="149">
                  <c:v>-213.89473670222159</c:v>
                </c:pt>
                <c:pt idx="150">
                  <c:v>-214.89473670222159</c:v>
                </c:pt>
                <c:pt idx="151">
                  <c:v>-215.89473670222159</c:v>
                </c:pt>
                <c:pt idx="152">
                  <c:v>-216.89473670222159</c:v>
                </c:pt>
                <c:pt idx="153">
                  <c:v>-217.89473670222159</c:v>
                </c:pt>
                <c:pt idx="154">
                  <c:v>-218.89473670222159</c:v>
                </c:pt>
                <c:pt idx="155">
                  <c:v>-219.89473670222159</c:v>
                </c:pt>
                <c:pt idx="156">
                  <c:v>-220.89473670222159</c:v>
                </c:pt>
                <c:pt idx="157">
                  <c:v>-221.89473670222159</c:v>
                </c:pt>
                <c:pt idx="158">
                  <c:v>-222.89473670222159</c:v>
                </c:pt>
                <c:pt idx="159">
                  <c:v>-223.89473670222159</c:v>
                </c:pt>
                <c:pt idx="160">
                  <c:v>-224.89473670222159</c:v>
                </c:pt>
                <c:pt idx="161">
                  <c:v>-225.89473670222159</c:v>
                </c:pt>
              </c:numCache>
            </c:numRef>
          </c:xVal>
          <c:yVal>
            <c:numRef>
              <c:f>'θ ϵ (90,180)'!$CH$442:$CH$603</c:f>
              <c:numCache>
                <c:formatCode>General</c:formatCode>
                <c:ptCount val="162"/>
                <c:pt idx="0">
                  <c:v>59.465070269898305</c:v>
                </c:pt>
                <c:pt idx="1">
                  <c:v>59.473797137689061</c:v>
                </c:pt>
                <c:pt idx="2">
                  <c:v>59.482524005479824</c:v>
                </c:pt>
                <c:pt idx="3">
                  <c:v>59.49125087327058</c:v>
                </c:pt>
                <c:pt idx="4">
                  <c:v>59.499977741061343</c:v>
                </c:pt>
                <c:pt idx="5">
                  <c:v>59.508704608852099</c:v>
                </c:pt>
                <c:pt idx="6">
                  <c:v>59.517431476642855</c:v>
                </c:pt>
                <c:pt idx="7">
                  <c:v>59.526158344433618</c:v>
                </c:pt>
                <c:pt idx="8">
                  <c:v>59.534885212224374</c:v>
                </c:pt>
                <c:pt idx="9">
                  <c:v>59.543612080015137</c:v>
                </c:pt>
                <c:pt idx="10">
                  <c:v>59.552338947805893</c:v>
                </c:pt>
                <c:pt idx="11">
                  <c:v>59.561065815596649</c:v>
                </c:pt>
                <c:pt idx="12">
                  <c:v>59.569792683387412</c:v>
                </c:pt>
                <c:pt idx="13">
                  <c:v>59.578519551178168</c:v>
                </c:pt>
                <c:pt idx="14">
                  <c:v>59.587246418968931</c:v>
                </c:pt>
                <c:pt idx="15">
                  <c:v>59.595973286759687</c:v>
                </c:pt>
                <c:pt idx="16">
                  <c:v>59.604700154550443</c:v>
                </c:pt>
                <c:pt idx="17">
                  <c:v>59.613427022341206</c:v>
                </c:pt>
                <c:pt idx="18">
                  <c:v>59.622153890131962</c:v>
                </c:pt>
                <c:pt idx="19">
                  <c:v>59.630880757922725</c:v>
                </c:pt>
                <c:pt idx="20">
                  <c:v>59.639607625713481</c:v>
                </c:pt>
                <c:pt idx="21">
                  <c:v>59.648334493504244</c:v>
                </c:pt>
                <c:pt idx="22">
                  <c:v>59.657061361295</c:v>
                </c:pt>
                <c:pt idx="23">
                  <c:v>59.665788229085756</c:v>
                </c:pt>
                <c:pt idx="24">
                  <c:v>59.674515096876519</c:v>
                </c:pt>
                <c:pt idx="25">
                  <c:v>59.683241964667275</c:v>
                </c:pt>
                <c:pt idx="26">
                  <c:v>59.691968832458038</c:v>
                </c:pt>
                <c:pt idx="27">
                  <c:v>59.700695700248794</c:v>
                </c:pt>
                <c:pt idx="28">
                  <c:v>59.70942256803955</c:v>
                </c:pt>
                <c:pt idx="29">
                  <c:v>59.718149435830313</c:v>
                </c:pt>
                <c:pt idx="30">
                  <c:v>59.726876303621069</c:v>
                </c:pt>
                <c:pt idx="31">
                  <c:v>59.735603171411832</c:v>
                </c:pt>
                <c:pt idx="32">
                  <c:v>59.744330039202588</c:v>
                </c:pt>
                <c:pt idx="33">
                  <c:v>59.753056906993343</c:v>
                </c:pt>
                <c:pt idx="34">
                  <c:v>59.761783774784107</c:v>
                </c:pt>
                <c:pt idx="35">
                  <c:v>59.770510642574862</c:v>
                </c:pt>
                <c:pt idx="36">
                  <c:v>59.779237510365625</c:v>
                </c:pt>
                <c:pt idx="37">
                  <c:v>59.787964378156381</c:v>
                </c:pt>
                <c:pt idx="38">
                  <c:v>59.796691245947137</c:v>
                </c:pt>
                <c:pt idx="39">
                  <c:v>59.8054181137379</c:v>
                </c:pt>
                <c:pt idx="40">
                  <c:v>59.814144981528656</c:v>
                </c:pt>
                <c:pt idx="41">
                  <c:v>59.822871849319419</c:v>
                </c:pt>
                <c:pt idx="42">
                  <c:v>59.831598717110175</c:v>
                </c:pt>
                <c:pt idx="43">
                  <c:v>59.840325584900938</c:v>
                </c:pt>
                <c:pt idx="44">
                  <c:v>59.849052452691694</c:v>
                </c:pt>
                <c:pt idx="45">
                  <c:v>59.85777932048245</c:v>
                </c:pt>
                <c:pt idx="46">
                  <c:v>59.866506188273213</c:v>
                </c:pt>
                <c:pt idx="47">
                  <c:v>59.875233056063969</c:v>
                </c:pt>
                <c:pt idx="48">
                  <c:v>59.883959923854732</c:v>
                </c:pt>
                <c:pt idx="49">
                  <c:v>59.892686791645488</c:v>
                </c:pt>
                <c:pt idx="50">
                  <c:v>59.901413659436244</c:v>
                </c:pt>
                <c:pt idx="51">
                  <c:v>59.910140527227007</c:v>
                </c:pt>
                <c:pt idx="52">
                  <c:v>59.918867395017763</c:v>
                </c:pt>
                <c:pt idx="53">
                  <c:v>59.927594262808526</c:v>
                </c:pt>
                <c:pt idx="54">
                  <c:v>59.936321130599282</c:v>
                </c:pt>
                <c:pt idx="55">
                  <c:v>59.945047998390038</c:v>
                </c:pt>
                <c:pt idx="56">
                  <c:v>59.953774866180801</c:v>
                </c:pt>
                <c:pt idx="57">
                  <c:v>59.962501733971557</c:v>
                </c:pt>
                <c:pt idx="58">
                  <c:v>59.97122860176232</c:v>
                </c:pt>
                <c:pt idx="59">
                  <c:v>59.979955469553076</c:v>
                </c:pt>
                <c:pt idx="60">
                  <c:v>59.988682337343832</c:v>
                </c:pt>
                <c:pt idx="61">
                  <c:v>59.997409205134595</c:v>
                </c:pt>
                <c:pt idx="62">
                  <c:v>60.006136072925351</c:v>
                </c:pt>
                <c:pt idx="63">
                  <c:v>60.014862940716114</c:v>
                </c:pt>
                <c:pt idx="64">
                  <c:v>60.02358980850687</c:v>
                </c:pt>
                <c:pt idx="65">
                  <c:v>60.032316676297626</c:v>
                </c:pt>
                <c:pt idx="66">
                  <c:v>60.041043544088389</c:v>
                </c:pt>
                <c:pt idx="67">
                  <c:v>60.049770411879145</c:v>
                </c:pt>
                <c:pt idx="68">
                  <c:v>60.058497279669908</c:v>
                </c:pt>
                <c:pt idx="69">
                  <c:v>60.067224147460664</c:v>
                </c:pt>
                <c:pt idx="70">
                  <c:v>60.075951015251427</c:v>
                </c:pt>
                <c:pt idx="71">
                  <c:v>60.084677883042183</c:v>
                </c:pt>
                <c:pt idx="72">
                  <c:v>60.093404750832939</c:v>
                </c:pt>
                <c:pt idx="73">
                  <c:v>60.102131618623702</c:v>
                </c:pt>
                <c:pt idx="74">
                  <c:v>60.110858486414458</c:v>
                </c:pt>
                <c:pt idx="75">
                  <c:v>60.119585354205221</c:v>
                </c:pt>
                <c:pt idx="76">
                  <c:v>60.128312221995976</c:v>
                </c:pt>
                <c:pt idx="77">
                  <c:v>60.137039089786732</c:v>
                </c:pt>
                <c:pt idx="78">
                  <c:v>60.145765957577495</c:v>
                </c:pt>
                <c:pt idx="79">
                  <c:v>60.154492825368251</c:v>
                </c:pt>
                <c:pt idx="80">
                  <c:v>60.163219693159014</c:v>
                </c:pt>
                <c:pt idx="81">
                  <c:v>60.17194656094977</c:v>
                </c:pt>
                <c:pt idx="82">
                  <c:v>60.180673428740526</c:v>
                </c:pt>
                <c:pt idx="83">
                  <c:v>60.189400296531289</c:v>
                </c:pt>
                <c:pt idx="84">
                  <c:v>60.198127164322045</c:v>
                </c:pt>
                <c:pt idx="85">
                  <c:v>60.206854032112808</c:v>
                </c:pt>
                <c:pt idx="86">
                  <c:v>60.215580899903564</c:v>
                </c:pt>
                <c:pt idx="87">
                  <c:v>60.22430776769432</c:v>
                </c:pt>
                <c:pt idx="88">
                  <c:v>60.233034635485083</c:v>
                </c:pt>
                <c:pt idx="89">
                  <c:v>60.241761503275839</c:v>
                </c:pt>
                <c:pt idx="90">
                  <c:v>60.250488371066602</c:v>
                </c:pt>
                <c:pt idx="91">
                  <c:v>60.259215238857358</c:v>
                </c:pt>
                <c:pt idx="92">
                  <c:v>60.267942106648121</c:v>
                </c:pt>
                <c:pt idx="93">
                  <c:v>60.276668974438877</c:v>
                </c:pt>
                <c:pt idx="94">
                  <c:v>60.285395842229633</c:v>
                </c:pt>
                <c:pt idx="95">
                  <c:v>60.294122710020396</c:v>
                </c:pt>
                <c:pt idx="96">
                  <c:v>60.302849577811152</c:v>
                </c:pt>
                <c:pt idx="97">
                  <c:v>60.311576445601915</c:v>
                </c:pt>
                <c:pt idx="98">
                  <c:v>60.320303313392671</c:v>
                </c:pt>
                <c:pt idx="99">
                  <c:v>60.329030181183427</c:v>
                </c:pt>
                <c:pt idx="100">
                  <c:v>60.33775704897419</c:v>
                </c:pt>
                <c:pt idx="101">
                  <c:v>60.346483916764946</c:v>
                </c:pt>
                <c:pt idx="102">
                  <c:v>60.355210784555709</c:v>
                </c:pt>
                <c:pt idx="103">
                  <c:v>60.363937652346465</c:v>
                </c:pt>
                <c:pt idx="104">
                  <c:v>60.372664520137221</c:v>
                </c:pt>
                <c:pt idx="105">
                  <c:v>60.381391387927984</c:v>
                </c:pt>
                <c:pt idx="106">
                  <c:v>60.39011825571874</c:v>
                </c:pt>
                <c:pt idx="107">
                  <c:v>60.398845123509503</c:v>
                </c:pt>
                <c:pt idx="108">
                  <c:v>60.407571991300259</c:v>
                </c:pt>
                <c:pt idx="109">
                  <c:v>60.416298859091015</c:v>
                </c:pt>
                <c:pt idx="110">
                  <c:v>60.425025726881778</c:v>
                </c:pt>
                <c:pt idx="111">
                  <c:v>60.433752594672534</c:v>
                </c:pt>
                <c:pt idx="112">
                  <c:v>60.442479462463297</c:v>
                </c:pt>
                <c:pt idx="113">
                  <c:v>60.451206330254053</c:v>
                </c:pt>
                <c:pt idx="114">
                  <c:v>60.459933198044808</c:v>
                </c:pt>
                <c:pt idx="115">
                  <c:v>60.468660065835572</c:v>
                </c:pt>
                <c:pt idx="116">
                  <c:v>60.477386933626327</c:v>
                </c:pt>
                <c:pt idx="117">
                  <c:v>60.48611380141709</c:v>
                </c:pt>
                <c:pt idx="118">
                  <c:v>60.494840669207846</c:v>
                </c:pt>
                <c:pt idx="119">
                  <c:v>60.503567536998609</c:v>
                </c:pt>
                <c:pt idx="120">
                  <c:v>60.512294404789365</c:v>
                </c:pt>
                <c:pt idx="121">
                  <c:v>60.521021272580121</c:v>
                </c:pt>
                <c:pt idx="122">
                  <c:v>60.529748140370884</c:v>
                </c:pt>
                <c:pt idx="123">
                  <c:v>60.53847500816164</c:v>
                </c:pt>
                <c:pt idx="124">
                  <c:v>60.547201875952403</c:v>
                </c:pt>
                <c:pt idx="125">
                  <c:v>60.555928743743159</c:v>
                </c:pt>
                <c:pt idx="126">
                  <c:v>60.564655611533915</c:v>
                </c:pt>
                <c:pt idx="127">
                  <c:v>60.573382479324678</c:v>
                </c:pt>
                <c:pt idx="128">
                  <c:v>60.582109347115434</c:v>
                </c:pt>
                <c:pt idx="129">
                  <c:v>60.590836214906197</c:v>
                </c:pt>
                <c:pt idx="130">
                  <c:v>60.599563082696953</c:v>
                </c:pt>
                <c:pt idx="131">
                  <c:v>60.608289950487709</c:v>
                </c:pt>
                <c:pt idx="132">
                  <c:v>60.617016818278472</c:v>
                </c:pt>
                <c:pt idx="133">
                  <c:v>60.625743686069228</c:v>
                </c:pt>
                <c:pt idx="134">
                  <c:v>60.634470553859991</c:v>
                </c:pt>
                <c:pt idx="135">
                  <c:v>60.643197421650747</c:v>
                </c:pt>
                <c:pt idx="136">
                  <c:v>60.651924289441503</c:v>
                </c:pt>
                <c:pt idx="137">
                  <c:v>60.660651157232266</c:v>
                </c:pt>
                <c:pt idx="138">
                  <c:v>60.669378025023022</c:v>
                </c:pt>
                <c:pt idx="139">
                  <c:v>60.678104892813785</c:v>
                </c:pt>
                <c:pt idx="140">
                  <c:v>60.686831760604541</c:v>
                </c:pt>
                <c:pt idx="141">
                  <c:v>60.695558628395304</c:v>
                </c:pt>
                <c:pt idx="142">
                  <c:v>60.70428549618606</c:v>
                </c:pt>
                <c:pt idx="143">
                  <c:v>60.713012363976816</c:v>
                </c:pt>
                <c:pt idx="144">
                  <c:v>60.721739231767579</c:v>
                </c:pt>
                <c:pt idx="145">
                  <c:v>60.730466099558335</c:v>
                </c:pt>
                <c:pt idx="146">
                  <c:v>60.739192967349098</c:v>
                </c:pt>
                <c:pt idx="147">
                  <c:v>60.747919835139854</c:v>
                </c:pt>
                <c:pt idx="148">
                  <c:v>60.75664670293061</c:v>
                </c:pt>
                <c:pt idx="149">
                  <c:v>60.765373570721373</c:v>
                </c:pt>
                <c:pt idx="150">
                  <c:v>60.774100438512129</c:v>
                </c:pt>
                <c:pt idx="151">
                  <c:v>60.782827306302892</c:v>
                </c:pt>
                <c:pt idx="152">
                  <c:v>60.791554174093648</c:v>
                </c:pt>
                <c:pt idx="153">
                  <c:v>60.800281041884404</c:v>
                </c:pt>
                <c:pt idx="154">
                  <c:v>60.809007909675167</c:v>
                </c:pt>
                <c:pt idx="155">
                  <c:v>60.817734777465922</c:v>
                </c:pt>
                <c:pt idx="156">
                  <c:v>60.826461645256686</c:v>
                </c:pt>
                <c:pt idx="157">
                  <c:v>60.835188513047441</c:v>
                </c:pt>
                <c:pt idx="158">
                  <c:v>60.843915380838197</c:v>
                </c:pt>
                <c:pt idx="159">
                  <c:v>60.85264224862896</c:v>
                </c:pt>
                <c:pt idx="160">
                  <c:v>60.861369116419716</c:v>
                </c:pt>
                <c:pt idx="161">
                  <c:v>60.870095984210479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88CC-4B8A-9498-D68AB41E6B8A}"/>
            </c:ext>
          </c:extLst>
        </c:ser>
        <c:ser>
          <c:idx val="12"/>
          <c:order val="12"/>
          <c:tx>
            <c:v>Flow 1 new projection line</c:v>
          </c:tx>
          <c:spPr>
            <a:ln w="22225">
              <a:solidFill>
                <a:srgbClr val="00B0F0"/>
              </a:solidFill>
              <a:headEnd type="none" w="lg" len="lg"/>
              <a:tailEnd type="none" w="lg" len="lg"/>
            </a:ln>
          </c:spPr>
          <c:marker>
            <c:symbol val="dot"/>
            <c:size val="2"/>
            <c:spPr>
              <a:ln>
                <a:solidFill>
                  <a:srgbClr val="00B0F0"/>
                </a:solidFill>
              </a:ln>
            </c:spPr>
          </c:marker>
          <c:trendline>
            <c:spPr>
              <a:ln w="28575">
                <a:solidFill>
                  <a:srgbClr val="00B0F0"/>
                </a:solidFill>
                <a:headEnd type="stealth" w="lg" len="lg"/>
                <a:tailEnd type="oval" w="lg" len="lg"/>
              </a:ln>
            </c:spPr>
            <c:trendlineType val="linear"/>
            <c:forward val="30"/>
            <c:backward val="30"/>
            <c:dispRSqr val="0"/>
            <c:dispEq val="0"/>
          </c:trendline>
          <c:xVal>
            <c:numRef>
              <c:f>'θ ϵ (90,180)'!$CD$442:$CD$603</c:f>
              <c:numCache>
                <c:formatCode>General</c:formatCode>
                <c:ptCount val="162"/>
                <c:pt idx="0">
                  <c:v>-64.894736702221593</c:v>
                </c:pt>
                <c:pt idx="1">
                  <c:v>-63.894736702221593</c:v>
                </c:pt>
                <c:pt idx="2">
                  <c:v>-62.894736702221593</c:v>
                </c:pt>
                <c:pt idx="3">
                  <c:v>-61.894736702221593</c:v>
                </c:pt>
                <c:pt idx="4">
                  <c:v>-60.894736702221593</c:v>
                </c:pt>
                <c:pt idx="5">
                  <c:v>-59.894736702221593</c:v>
                </c:pt>
                <c:pt idx="6">
                  <c:v>-58.894736702221593</c:v>
                </c:pt>
                <c:pt idx="7">
                  <c:v>-57.894736702221593</c:v>
                </c:pt>
                <c:pt idx="8">
                  <c:v>-56.894736702221593</c:v>
                </c:pt>
                <c:pt idx="9">
                  <c:v>-55.894736702221593</c:v>
                </c:pt>
                <c:pt idx="10">
                  <c:v>-54.894736702221593</c:v>
                </c:pt>
                <c:pt idx="11">
                  <c:v>-53.894736702221593</c:v>
                </c:pt>
                <c:pt idx="12">
                  <c:v>-52.894736702221593</c:v>
                </c:pt>
                <c:pt idx="13">
                  <c:v>-51.894736702221593</c:v>
                </c:pt>
                <c:pt idx="14">
                  <c:v>-50.894736702221593</c:v>
                </c:pt>
                <c:pt idx="15">
                  <c:v>-49.894736702221593</c:v>
                </c:pt>
                <c:pt idx="16">
                  <c:v>-48.894736702221593</c:v>
                </c:pt>
                <c:pt idx="17">
                  <c:v>-47.894736702221593</c:v>
                </c:pt>
                <c:pt idx="18">
                  <c:v>-46.894736702221593</c:v>
                </c:pt>
                <c:pt idx="19">
                  <c:v>-45.894736702221593</c:v>
                </c:pt>
                <c:pt idx="20">
                  <c:v>-44.894736702221593</c:v>
                </c:pt>
                <c:pt idx="21">
                  <c:v>-43.894736702221593</c:v>
                </c:pt>
                <c:pt idx="22">
                  <c:v>-42.894736702221593</c:v>
                </c:pt>
                <c:pt idx="23">
                  <c:v>-41.894736702221593</c:v>
                </c:pt>
                <c:pt idx="24">
                  <c:v>-40.894736702221593</c:v>
                </c:pt>
                <c:pt idx="25">
                  <c:v>-39.894736702221593</c:v>
                </c:pt>
                <c:pt idx="26">
                  <c:v>-38.894736702221593</c:v>
                </c:pt>
                <c:pt idx="27">
                  <c:v>-37.894736702221593</c:v>
                </c:pt>
                <c:pt idx="28">
                  <c:v>-36.894736702221593</c:v>
                </c:pt>
                <c:pt idx="29">
                  <c:v>-35.894736702221593</c:v>
                </c:pt>
                <c:pt idx="30">
                  <c:v>-34.894736702221593</c:v>
                </c:pt>
                <c:pt idx="31">
                  <c:v>-33.894736702221593</c:v>
                </c:pt>
                <c:pt idx="32">
                  <c:v>-32.894736702221593</c:v>
                </c:pt>
                <c:pt idx="33">
                  <c:v>-31.894736702221593</c:v>
                </c:pt>
                <c:pt idx="34">
                  <c:v>-30.894736702221593</c:v>
                </c:pt>
                <c:pt idx="35">
                  <c:v>-29.894736702221593</c:v>
                </c:pt>
                <c:pt idx="36">
                  <c:v>-28.894736702221593</c:v>
                </c:pt>
                <c:pt idx="37">
                  <c:v>-27.894736702221593</c:v>
                </c:pt>
                <c:pt idx="38">
                  <c:v>-26.894736702221593</c:v>
                </c:pt>
                <c:pt idx="39">
                  <c:v>-25.894736702221593</c:v>
                </c:pt>
                <c:pt idx="40">
                  <c:v>-24.894736702221593</c:v>
                </c:pt>
                <c:pt idx="41">
                  <c:v>-23.894736702221593</c:v>
                </c:pt>
                <c:pt idx="42">
                  <c:v>-22.894736702221593</c:v>
                </c:pt>
                <c:pt idx="43">
                  <c:v>-21.894736702221593</c:v>
                </c:pt>
                <c:pt idx="44">
                  <c:v>-20.894736702221593</c:v>
                </c:pt>
                <c:pt idx="45">
                  <c:v>-19.894736702221593</c:v>
                </c:pt>
                <c:pt idx="46">
                  <c:v>-18.894736702221593</c:v>
                </c:pt>
                <c:pt idx="47">
                  <c:v>-17.894736702221593</c:v>
                </c:pt>
                <c:pt idx="48">
                  <c:v>-16.894736702221593</c:v>
                </c:pt>
                <c:pt idx="49">
                  <c:v>-15.894736702221593</c:v>
                </c:pt>
                <c:pt idx="50">
                  <c:v>-14.894736702221593</c:v>
                </c:pt>
                <c:pt idx="51">
                  <c:v>-13.894736702221593</c:v>
                </c:pt>
                <c:pt idx="52">
                  <c:v>-12.894736702221593</c:v>
                </c:pt>
                <c:pt idx="53">
                  <c:v>-11.894736702221593</c:v>
                </c:pt>
                <c:pt idx="54">
                  <c:v>-10.894736702221593</c:v>
                </c:pt>
                <c:pt idx="55">
                  <c:v>-9.8947367022215929</c:v>
                </c:pt>
                <c:pt idx="56">
                  <c:v>-8.8947367022215929</c:v>
                </c:pt>
                <c:pt idx="57">
                  <c:v>-7.8947367022215929</c:v>
                </c:pt>
                <c:pt idx="58">
                  <c:v>-6.8947367022215929</c:v>
                </c:pt>
                <c:pt idx="59">
                  <c:v>-5.8947367022215929</c:v>
                </c:pt>
                <c:pt idx="60">
                  <c:v>-4.8947367022215929</c:v>
                </c:pt>
                <c:pt idx="61">
                  <c:v>-3.8947367022215929</c:v>
                </c:pt>
                <c:pt idx="62">
                  <c:v>-2.8947367022215929</c:v>
                </c:pt>
                <c:pt idx="63">
                  <c:v>-1.8947367022215929</c:v>
                </c:pt>
                <c:pt idx="64">
                  <c:v>-0.89473670222159285</c:v>
                </c:pt>
                <c:pt idx="65">
                  <c:v>0.10526329777840715</c:v>
                </c:pt>
                <c:pt idx="66">
                  <c:v>1.1052632977784071</c:v>
                </c:pt>
                <c:pt idx="67">
                  <c:v>2.1052632977784071</c:v>
                </c:pt>
                <c:pt idx="68">
                  <c:v>3.1052632977784071</c:v>
                </c:pt>
                <c:pt idx="69">
                  <c:v>4.1052632977784071</c:v>
                </c:pt>
                <c:pt idx="70">
                  <c:v>5.1052632977784071</c:v>
                </c:pt>
                <c:pt idx="71">
                  <c:v>6.1052632977784071</c:v>
                </c:pt>
                <c:pt idx="72">
                  <c:v>7.1052632977784071</c:v>
                </c:pt>
                <c:pt idx="73">
                  <c:v>8.1052632977784071</c:v>
                </c:pt>
                <c:pt idx="74">
                  <c:v>9.1052632977784071</c:v>
                </c:pt>
                <c:pt idx="75">
                  <c:v>10.105263297778407</c:v>
                </c:pt>
                <c:pt idx="76">
                  <c:v>11.105263297778407</c:v>
                </c:pt>
                <c:pt idx="77">
                  <c:v>12.105263297778407</c:v>
                </c:pt>
                <c:pt idx="78">
                  <c:v>13.105263297778407</c:v>
                </c:pt>
                <c:pt idx="79">
                  <c:v>14.105263297778407</c:v>
                </c:pt>
                <c:pt idx="80">
                  <c:v>15.105263297778407</c:v>
                </c:pt>
                <c:pt idx="81">
                  <c:v>16.105263297778407</c:v>
                </c:pt>
                <c:pt idx="82">
                  <c:v>17.105263297778407</c:v>
                </c:pt>
                <c:pt idx="83">
                  <c:v>18.105263297778407</c:v>
                </c:pt>
                <c:pt idx="84">
                  <c:v>19.105263297778407</c:v>
                </c:pt>
                <c:pt idx="85">
                  <c:v>20.105263297778407</c:v>
                </c:pt>
                <c:pt idx="86">
                  <c:v>21.105263297778407</c:v>
                </c:pt>
                <c:pt idx="87">
                  <c:v>22.105263297778407</c:v>
                </c:pt>
                <c:pt idx="88">
                  <c:v>23.105263297778407</c:v>
                </c:pt>
                <c:pt idx="89">
                  <c:v>24.105263297778407</c:v>
                </c:pt>
                <c:pt idx="90">
                  <c:v>25.105263297778407</c:v>
                </c:pt>
                <c:pt idx="91">
                  <c:v>26.105263297778407</c:v>
                </c:pt>
                <c:pt idx="92">
                  <c:v>27.105263297778407</c:v>
                </c:pt>
                <c:pt idx="93">
                  <c:v>28.105263297778407</c:v>
                </c:pt>
                <c:pt idx="94">
                  <c:v>29.105263297778407</c:v>
                </c:pt>
                <c:pt idx="95">
                  <c:v>30.105263297778407</c:v>
                </c:pt>
                <c:pt idx="96">
                  <c:v>31.105263297778407</c:v>
                </c:pt>
                <c:pt idx="97">
                  <c:v>32.105263297778407</c:v>
                </c:pt>
                <c:pt idx="98">
                  <c:v>33.105263297778407</c:v>
                </c:pt>
                <c:pt idx="99">
                  <c:v>34.105263297778407</c:v>
                </c:pt>
                <c:pt idx="100">
                  <c:v>35.105263297778407</c:v>
                </c:pt>
                <c:pt idx="101">
                  <c:v>36.105263297778407</c:v>
                </c:pt>
                <c:pt idx="102">
                  <c:v>37.105263297778407</c:v>
                </c:pt>
                <c:pt idx="103">
                  <c:v>38.105263297778407</c:v>
                </c:pt>
                <c:pt idx="104">
                  <c:v>39.105263297778407</c:v>
                </c:pt>
                <c:pt idx="105">
                  <c:v>40.105263297778407</c:v>
                </c:pt>
                <c:pt idx="106">
                  <c:v>41.105263297778407</c:v>
                </c:pt>
                <c:pt idx="107">
                  <c:v>42.105263297778407</c:v>
                </c:pt>
                <c:pt idx="108">
                  <c:v>43.105263297778407</c:v>
                </c:pt>
                <c:pt idx="109">
                  <c:v>44.105263297778407</c:v>
                </c:pt>
                <c:pt idx="110">
                  <c:v>45.105263297778407</c:v>
                </c:pt>
                <c:pt idx="111">
                  <c:v>46.105263297778407</c:v>
                </c:pt>
                <c:pt idx="112">
                  <c:v>47.105263297778407</c:v>
                </c:pt>
                <c:pt idx="113">
                  <c:v>48.105263297778407</c:v>
                </c:pt>
                <c:pt idx="114">
                  <c:v>49.105263297778407</c:v>
                </c:pt>
                <c:pt idx="115">
                  <c:v>50.105263297778407</c:v>
                </c:pt>
                <c:pt idx="116">
                  <c:v>51.105263297778407</c:v>
                </c:pt>
                <c:pt idx="117">
                  <c:v>52.105263297778407</c:v>
                </c:pt>
                <c:pt idx="118">
                  <c:v>53.105263297778407</c:v>
                </c:pt>
                <c:pt idx="119">
                  <c:v>54.105263297778407</c:v>
                </c:pt>
                <c:pt idx="120">
                  <c:v>55.105263297778407</c:v>
                </c:pt>
                <c:pt idx="121">
                  <c:v>56.105263297778407</c:v>
                </c:pt>
                <c:pt idx="122">
                  <c:v>57.105263297778407</c:v>
                </c:pt>
                <c:pt idx="123">
                  <c:v>58.105263297778407</c:v>
                </c:pt>
                <c:pt idx="124">
                  <c:v>59.105263297778407</c:v>
                </c:pt>
                <c:pt idx="125">
                  <c:v>60.105263297778407</c:v>
                </c:pt>
                <c:pt idx="126">
                  <c:v>61.105263297778407</c:v>
                </c:pt>
                <c:pt idx="127">
                  <c:v>62.105263297778407</c:v>
                </c:pt>
                <c:pt idx="128">
                  <c:v>63.105263297778407</c:v>
                </c:pt>
                <c:pt idx="129">
                  <c:v>64.105263297778407</c:v>
                </c:pt>
                <c:pt idx="130">
                  <c:v>65.105263297778407</c:v>
                </c:pt>
                <c:pt idx="131">
                  <c:v>66.105263297778407</c:v>
                </c:pt>
                <c:pt idx="132">
                  <c:v>67.105263297778407</c:v>
                </c:pt>
                <c:pt idx="133">
                  <c:v>68.105263297778407</c:v>
                </c:pt>
                <c:pt idx="134">
                  <c:v>69.105263297778407</c:v>
                </c:pt>
                <c:pt idx="135">
                  <c:v>70.105263297778407</c:v>
                </c:pt>
                <c:pt idx="136">
                  <c:v>71.105263297778407</c:v>
                </c:pt>
                <c:pt idx="137">
                  <c:v>72.105263297778407</c:v>
                </c:pt>
                <c:pt idx="138">
                  <c:v>73.105263297778407</c:v>
                </c:pt>
                <c:pt idx="139">
                  <c:v>74.105263297778407</c:v>
                </c:pt>
                <c:pt idx="140">
                  <c:v>75.105263297778407</c:v>
                </c:pt>
                <c:pt idx="141">
                  <c:v>76.105263297778407</c:v>
                </c:pt>
                <c:pt idx="142">
                  <c:v>77.105263297778407</c:v>
                </c:pt>
                <c:pt idx="143">
                  <c:v>78.105263297778407</c:v>
                </c:pt>
                <c:pt idx="144">
                  <c:v>79.105263297778407</c:v>
                </c:pt>
                <c:pt idx="145">
                  <c:v>80.105263297778407</c:v>
                </c:pt>
                <c:pt idx="146">
                  <c:v>81.105263297778407</c:v>
                </c:pt>
                <c:pt idx="147">
                  <c:v>82.105263297778407</c:v>
                </c:pt>
                <c:pt idx="148">
                  <c:v>83.105263297778407</c:v>
                </c:pt>
                <c:pt idx="149">
                  <c:v>84.105263297778407</c:v>
                </c:pt>
                <c:pt idx="150">
                  <c:v>85.105263297778407</c:v>
                </c:pt>
                <c:pt idx="151">
                  <c:v>86.105263297778407</c:v>
                </c:pt>
                <c:pt idx="152">
                  <c:v>87.105263297778407</c:v>
                </c:pt>
                <c:pt idx="153">
                  <c:v>88.105263297778407</c:v>
                </c:pt>
                <c:pt idx="154">
                  <c:v>89.105263297778407</c:v>
                </c:pt>
                <c:pt idx="155">
                  <c:v>90.105263297778407</c:v>
                </c:pt>
                <c:pt idx="156">
                  <c:v>91.105263297778407</c:v>
                </c:pt>
                <c:pt idx="157">
                  <c:v>92.105263297778407</c:v>
                </c:pt>
                <c:pt idx="158">
                  <c:v>93.105263297778407</c:v>
                </c:pt>
                <c:pt idx="159">
                  <c:v>94.105263297778407</c:v>
                </c:pt>
                <c:pt idx="160">
                  <c:v>95.105263297778407</c:v>
                </c:pt>
                <c:pt idx="161">
                  <c:v>96.105263297778407</c:v>
                </c:pt>
              </c:numCache>
            </c:numRef>
          </c:xVal>
          <c:yVal>
            <c:numRef>
              <c:f>'θ ϵ (90,180)'!$CC$442:$CC$603</c:f>
              <c:numCache>
                <c:formatCode>General</c:formatCode>
                <c:ptCount val="162"/>
                <c:pt idx="0">
                  <c:v>59.46507026989832</c:v>
                </c:pt>
                <c:pt idx="1">
                  <c:v>49.079673189760229</c:v>
                </c:pt>
                <c:pt idx="2">
                  <c:v>38.694276109622024</c:v>
                </c:pt>
                <c:pt idx="3">
                  <c:v>28.308879029483819</c:v>
                </c:pt>
                <c:pt idx="4">
                  <c:v>17.923481949345728</c:v>
                </c:pt>
                <c:pt idx="5">
                  <c:v>7.5380848692075233</c:v>
                </c:pt>
                <c:pt idx="6">
                  <c:v>-2.8473122109306814</c:v>
                </c:pt>
                <c:pt idx="7">
                  <c:v>-13.232709291068886</c:v>
                </c:pt>
                <c:pt idx="8">
                  <c:v>-23.618106371206977</c:v>
                </c:pt>
                <c:pt idx="9">
                  <c:v>-34.003503451345182</c:v>
                </c:pt>
                <c:pt idx="10">
                  <c:v>-44.388900531483387</c:v>
                </c:pt>
                <c:pt idx="11">
                  <c:v>-54.774297611621478</c:v>
                </c:pt>
                <c:pt idx="12">
                  <c:v>-65.159694691759682</c:v>
                </c:pt>
                <c:pt idx="13">
                  <c:v>-75.545091771897887</c:v>
                </c:pt>
                <c:pt idx="14">
                  <c:v>-85.930488852036092</c:v>
                </c:pt>
                <c:pt idx="15">
                  <c:v>-96.315885932174183</c:v>
                </c:pt>
                <c:pt idx="16">
                  <c:v>-106.70128301231239</c:v>
                </c:pt>
                <c:pt idx="17">
                  <c:v>-117.08668009245059</c:v>
                </c:pt>
                <c:pt idx="18">
                  <c:v>-127.47207717258874</c:v>
                </c:pt>
                <c:pt idx="19">
                  <c:v>-137.85747425272689</c:v>
                </c:pt>
                <c:pt idx="20">
                  <c:v>-148.24287133286509</c:v>
                </c:pt>
                <c:pt idx="21">
                  <c:v>-158.62826841300324</c:v>
                </c:pt>
                <c:pt idx="22">
                  <c:v>-169.01366549314145</c:v>
                </c:pt>
                <c:pt idx="23">
                  <c:v>-179.39906257327959</c:v>
                </c:pt>
                <c:pt idx="24">
                  <c:v>-189.7844596534178</c:v>
                </c:pt>
                <c:pt idx="25">
                  <c:v>-200.16985673355595</c:v>
                </c:pt>
                <c:pt idx="26">
                  <c:v>-210.55525381369415</c:v>
                </c:pt>
                <c:pt idx="27">
                  <c:v>-220.9406508938323</c:v>
                </c:pt>
                <c:pt idx="28">
                  <c:v>-231.32604797397045</c:v>
                </c:pt>
                <c:pt idx="29">
                  <c:v>-241.71144505410865</c:v>
                </c:pt>
                <c:pt idx="30">
                  <c:v>-252.0968421342468</c:v>
                </c:pt>
                <c:pt idx="31">
                  <c:v>-262.482239214385</c:v>
                </c:pt>
                <c:pt idx="32">
                  <c:v>-272.86763629452315</c:v>
                </c:pt>
                <c:pt idx="33">
                  <c:v>-283.25303337466136</c:v>
                </c:pt>
                <c:pt idx="34">
                  <c:v>-293.6384304547995</c:v>
                </c:pt>
                <c:pt idx="35">
                  <c:v>-304.02382753493765</c:v>
                </c:pt>
                <c:pt idx="36">
                  <c:v>-314.40922461507586</c:v>
                </c:pt>
                <c:pt idx="37">
                  <c:v>-324.794621695214</c:v>
                </c:pt>
                <c:pt idx="38">
                  <c:v>-335.18001877535221</c:v>
                </c:pt>
                <c:pt idx="39">
                  <c:v>-345.56541585549036</c:v>
                </c:pt>
                <c:pt idx="40">
                  <c:v>-355.95081293562856</c:v>
                </c:pt>
                <c:pt idx="41">
                  <c:v>-366.33621001576671</c:v>
                </c:pt>
                <c:pt idx="42">
                  <c:v>-376.72160709590491</c:v>
                </c:pt>
                <c:pt idx="43">
                  <c:v>-387.10700417604306</c:v>
                </c:pt>
                <c:pt idx="44">
                  <c:v>-397.49240125618121</c:v>
                </c:pt>
                <c:pt idx="45">
                  <c:v>-407.87779833631942</c:v>
                </c:pt>
                <c:pt idx="46">
                  <c:v>-418.26319541645762</c:v>
                </c:pt>
                <c:pt idx="47">
                  <c:v>-428.64859249659571</c:v>
                </c:pt>
                <c:pt idx="48">
                  <c:v>-439.03398957673392</c:v>
                </c:pt>
                <c:pt idx="49">
                  <c:v>-449.41938665687212</c:v>
                </c:pt>
                <c:pt idx="50">
                  <c:v>-459.80478373701027</c:v>
                </c:pt>
                <c:pt idx="51">
                  <c:v>-470.19018081714842</c:v>
                </c:pt>
                <c:pt idx="52">
                  <c:v>-480.57557789728662</c:v>
                </c:pt>
                <c:pt idx="53">
                  <c:v>-490.96097497742477</c:v>
                </c:pt>
                <c:pt idx="54">
                  <c:v>-501.34637205756297</c:v>
                </c:pt>
                <c:pt idx="55">
                  <c:v>-511.73176913770112</c:v>
                </c:pt>
                <c:pt idx="56">
                  <c:v>-522.11716621783933</c:v>
                </c:pt>
                <c:pt idx="57">
                  <c:v>-532.50256329797753</c:v>
                </c:pt>
                <c:pt idx="58">
                  <c:v>-542.88796037811562</c:v>
                </c:pt>
                <c:pt idx="59">
                  <c:v>-553.27335745825383</c:v>
                </c:pt>
                <c:pt idx="60">
                  <c:v>-563.65875453839203</c:v>
                </c:pt>
                <c:pt idx="61">
                  <c:v>-574.04415161853012</c:v>
                </c:pt>
                <c:pt idx="62">
                  <c:v>-584.42954869866833</c:v>
                </c:pt>
                <c:pt idx="63">
                  <c:v>-594.81494577880653</c:v>
                </c:pt>
                <c:pt idx="64">
                  <c:v>-605.20034285894474</c:v>
                </c:pt>
                <c:pt idx="65">
                  <c:v>-615.58573993908283</c:v>
                </c:pt>
                <c:pt idx="66">
                  <c:v>-625.97113701922103</c:v>
                </c:pt>
                <c:pt idx="67">
                  <c:v>-636.35653409935924</c:v>
                </c:pt>
                <c:pt idx="68">
                  <c:v>-646.74193117949733</c:v>
                </c:pt>
                <c:pt idx="69">
                  <c:v>-657.12732825963553</c:v>
                </c:pt>
                <c:pt idx="70">
                  <c:v>-667.51272533977374</c:v>
                </c:pt>
                <c:pt idx="71">
                  <c:v>-677.89812241991194</c:v>
                </c:pt>
                <c:pt idx="72">
                  <c:v>-688.28351950005003</c:v>
                </c:pt>
                <c:pt idx="73">
                  <c:v>-698.66891658018824</c:v>
                </c:pt>
                <c:pt idx="74">
                  <c:v>-709.05431366032644</c:v>
                </c:pt>
                <c:pt idx="75">
                  <c:v>-719.43971074046453</c:v>
                </c:pt>
                <c:pt idx="76">
                  <c:v>-729.82510782060274</c:v>
                </c:pt>
                <c:pt idx="77">
                  <c:v>-740.21050490074094</c:v>
                </c:pt>
                <c:pt idx="78">
                  <c:v>-750.59590198087915</c:v>
                </c:pt>
                <c:pt idx="79">
                  <c:v>-760.98129906101724</c:v>
                </c:pt>
                <c:pt idx="80">
                  <c:v>-771.36669614115544</c:v>
                </c:pt>
                <c:pt idx="81">
                  <c:v>-781.75209322129365</c:v>
                </c:pt>
                <c:pt idx="82">
                  <c:v>-792.13749030143185</c:v>
                </c:pt>
                <c:pt idx="83">
                  <c:v>-802.52288738156994</c:v>
                </c:pt>
                <c:pt idx="84">
                  <c:v>-812.90828446170815</c:v>
                </c:pt>
                <c:pt idx="85">
                  <c:v>-823.29368154184635</c:v>
                </c:pt>
                <c:pt idx="86">
                  <c:v>-833.67907862198444</c:v>
                </c:pt>
                <c:pt idx="87">
                  <c:v>-844.06447570212265</c:v>
                </c:pt>
                <c:pt idx="88">
                  <c:v>-854.44987278226085</c:v>
                </c:pt>
                <c:pt idx="89">
                  <c:v>-864.83526986239895</c:v>
                </c:pt>
                <c:pt idx="90">
                  <c:v>-875.22066694253726</c:v>
                </c:pt>
                <c:pt idx="91">
                  <c:v>-885.60606402267535</c:v>
                </c:pt>
                <c:pt idx="92">
                  <c:v>-895.99146110281345</c:v>
                </c:pt>
                <c:pt idx="93">
                  <c:v>-906.37685818295176</c:v>
                </c:pt>
                <c:pt idx="94">
                  <c:v>-916.76225526308986</c:v>
                </c:pt>
                <c:pt idx="95">
                  <c:v>-927.14765234322806</c:v>
                </c:pt>
                <c:pt idx="96">
                  <c:v>-937.53304942336626</c:v>
                </c:pt>
                <c:pt idx="97">
                  <c:v>-947.91844650350436</c:v>
                </c:pt>
                <c:pt idx="98">
                  <c:v>-958.30384358364256</c:v>
                </c:pt>
                <c:pt idx="99">
                  <c:v>-968.68924066378077</c:v>
                </c:pt>
                <c:pt idx="100">
                  <c:v>-979.07463774391886</c:v>
                </c:pt>
                <c:pt idx="101">
                  <c:v>-989.46003482405706</c:v>
                </c:pt>
                <c:pt idx="102">
                  <c:v>-999.84543190419527</c:v>
                </c:pt>
                <c:pt idx="103">
                  <c:v>-1010.2308289843334</c:v>
                </c:pt>
                <c:pt idx="104">
                  <c:v>-1020.6162260644717</c:v>
                </c:pt>
                <c:pt idx="105">
                  <c:v>-1031.0016231446098</c:v>
                </c:pt>
                <c:pt idx="106">
                  <c:v>-1041.3870202247481</c:v>
                </c:pt>
                <c:pt idx="107">
                  <c:v>-1051.7724173048862</c:v>
                </c:pt>
                <c:pt idx="108">
                  <c:v>-1062.1578143850243</c:v>
                </c:pt>
                <c:pt idx="109">
                  <c:v>-1072.5432114651626</c:v>
                </c:pt>
                <c:pt idx="110">
                  <c:v>-1082.9286085453007</c:v>
                </c:pt>
                <c:pt idx="111">
                  <c:v>-1093.3140056254388</c:v>
                </c:pt>
                <c:pt idx="112">
                  <c:v>-1103.6994027055771</c:v>
                </c:pt>
                <c:pt idx="113">
                  <c:v>-1114.0847997857152</c:v>
                </c:pt>
                <c:pt idx="114">
                  <c:v>-1124.4701968658533</c:v>
                </c:pt>
                <c:pt idx="115">
                  <c:v>-1134.8555939459916</c:v>
                </c:pt>
                <c:pt idx="116">
                  <c:v>-1145.2409910261297</c:v>
                </c:pt>
                <c:pt idx="117">
                  <c:v>-1155.6263881062678</c:v>
                </c:pt>
                <c:pt idx="118">
                  <c:v>-1166.0117851864061</c:v>
                </c:pt>
                <c:pt idx="119">
                  <c:v>-1176.3971822665442</c:v>
                </c:pt>
                <c:pt idx="120">
                  <c:v>-1186.7825793466823</c:v>
                </c:pt>
                <c:pt idx="121">
                  <c:v>-1197.1679764268206</c:v>
                </c:pt>
                <c:pt idx="122">
                  <c:v>-1207.5533735069587</c:v>
                </c:pt>
                <c:pt idx="123">
                  <c:v>-1217.9387705870968</c:v>
                </c:pt>
                <c:pt idx="124">
                  <c:v>-1228.3241676672351</c:v>
                </c:pt>
                <c:pt idx="125">
                  <c:v>-1238.7095647473732</c:v>
                </c:pt>
                <c:pt idx="126">
                  <c:v>-1249.0949618275113</c:v>
                </c:pt>
                <c:pt idx="127">
                  <c:v>-1259.4803589076496</c:v>
                </c:pt>
                <c:pt idx="128">
                  <c:v>-1269.8657559877879</c:v>
                </c:pt>
                <c:pt idx="129">
                  <c:v>-1280.2511530679258</c:v>
                </c:pt>
                <c:pt idx="130">
                  <c:v>-1290.6365501480641</c:v>
                </c:pt>
                <c:pt idx="131">
                  <c:v>-1301.0219472282024</c:v>
                </c:pt>
                <c:pt idx="132">
                  <c:v>-1311.4073443083403</c:v>
                </c:pt>
                <c:pt idx="133">
                  <c:v>-1321.7927413884786</c:v>
                </c:pt>
                <c:pt idx="134">
                  <c:v>-1332.1781384686169</c:v>
                </c:pt>
                <c:pt idx="135">
                  <c:v>-1342.563535548755</c:v>
                </c:pt>
                <c:pt idx="136">
                  <c:v>-1352.9489326288931</c:v>
                </c:pt>
                <c:pt idx="137">
                  <c:v>-1363.3343297090314</c:v>
                </c:pt>
                <c:pt idx="138">
                  <c:v>-1373.7197267891695</c:v>
                </c:pt>
                <c:pt idx="139">
                  <c:v>-1384.1051238693076</c:v>
                </c:pt>
                <c:pt idx="140">
                  <c:v>-1394.4905209494459</c:v>
                </c:pt>
                <c:pt idx="141">
                  <c:v>-1404.875918029584</c:v>
                </c:pt>
                <c:pt idx="142">
                  <c:v>-1415.2613151097221</c:v>
                </c:pt>
                <c:pt idx="143">
                  <c:v>-1425.6467121898604</c:v>
                </c:pt>
                <c:pt idx="144">
                  <c:v>-1436.0321092699985</c:v>
                </c:pt>
                <c:pt idx="145">
                  <c:v>-1446.4175063501366</c:v>
                </c:pt>
                <c:pt idx="146">
                  <c:v>-1456.8029034302749</c:v>
                </c:pt>
                <c:pt idx="147">
                  <c:v>-1467.188300510413</c:v>
                </c:pt>
                <c:pt idx="148">
                  <c:v>-1477.5736975905511</c:v>
                </c:pt>
                <c:pt idx="149">
                  <c:v>-1487.9590946706894</c:v>
                </c:pt>
                <c:pt idx="150">
                  <c:v>-1498.3444917508275</c:v>
                </c:pt>
                <c:pt idx="151">
                  <c:v>-1508.7298888309656</c:v>
                </c:pt>
                <c:pt idx="152">
                  <c:v>-1519.1152859111039</c:v>
                </c:pt>
                <c:pt idx="153">
                  <c:v>-1529.5006829912422</c:v>
                </c:pt>
                <c:pt idx="154">
                  <c:v>-1539.8860800713801</c:v>
                </c:pt>
                <c:pt idx="155">
                  <c:v>-1550.2714771515184</c:v>
                </c:pt>
                <c:pt idx="156">
                  <c:v>-1560.6568742316567</c:v>
                </c:pt>
                <c:pt idx="157">
                  <c:v>-1571.0422713117946</c:v>
                </c:pt>
                <c:pt idx="158">
                  <c:v>-1581.4276683919329</c:v>
                </c:pt>
                <c:pt idx="159">
                  <c:v>-1591.8130654720712</c:v>
                </c:pt>
                <c:pt idx="160">
                  <c:v>-1602.1984625522093</c:v>
                </c:pt>
                <c:pt idx="161">
                  <c:v>-1612.5838596323474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8CC-4B8A-9498-D68AB41E6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61984"/>
        <c:axId val="41362560"/>
      </c:scatterChart>
      <c:valAx>
        <c:axId val="41361984"/>
        <c:scaling>
          <c:orientation val="minMax"/>
          <c:max val="250"/>
          <c:min val="-250"/>
        </c:scaling>
        <c:delete val="0"/>
        <c:axPos val="b"/>
        <c:majorGridlines>
          <c:spPr>
            <a:ln w="6350">
              <a:solidFill>
                <a:schemeClr val="tx1">
                  <a:tint val="75000"/>
                  <a:shade val="95000"/>
                  <a:satMod val="105000"/>
                  <a:alpha val="3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41362560"/>
        <c:crosses val="autoZero"/>
        <c:crossBetween val="midCat"/>
        <c:majorUnit val="10"/>
      </c:valAx>
      <c:valAx>
        <c:axId val="41362560"/>
        <c:scaling>
          <c:orientation val="minMax"/>
          <c:max val="500"/>
          <c:min val="-500"/>
        </c:scaling>
        <c:delete val="0"/>
        <c:axPos val="l"/>
        <c:majorGridlines>
          <c:spPr>
            <a:ln w="6350">
              <a:solidFill>
                <a:schemeClr val="tx1">
                  <a:tint val="75000"/>
                  <a:shade val="95000"/>
                  <a:satMod val="105000"/>
                  <a:alpha val="3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41361984"/>
        <c:crosses val="autoZero"/>
        <c:crossBetween val="midCat"/>
        <c:majorUnit val="1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5171360309494394E-2"/>
          <c:y val="1.0209966059947437E-2"/>
          <c:w val="0.7763424359109401"/>
          <c:h val="0.9795800678801051"/>
        </c:manualLayout>
      </c:layout>
      <c:scatterChart>
        <c:scatterStyle val="smoothMarker"/>
        <c:varyColors val="0"/>
        <c:ser>
          <c:idx val="0"/>
          <c:order val="0"/>
          <c:tx>
            <c:v>Weather Cell</c:v>
          </c:tx>
          <c:spPr>
            <a:ln w="25400"/>
          </c:spPr>
          <c:marker>
            <c:symbol val="diamond"/>
            <c:size val="2"/>
          </c:marker>
          <c:xVal>
            <c:numRef>
              <c:f>'θ ϵ (90,180)'!$AE$8:$AE$368</c:f>
              <c:numCache>
                <c:formatCode>General</c:formatCode>
                <c:ptCount val="361"/>
                <c:pt idx="0">
                  <c:v>65</c:v>
                </c:pt>
                <c:pt idx="1">
                  <c:v>64.990100185165431</c:v>
                </c:pt>
                <c:pt idx="2">
                  <c:v>64.96040375624122</c:v>
                </c:pt>
                <c:pt idx="3">
                  <c:v>64.910919759047303</c:v>
                </c:pt>
                <c:pt idx="4">
                  <c:v>64.841663266888574</c:v>
                </c:pt>
                <c:pt idx="5">
                  <c:v>64.752655375963457</c:v>
                </c:pt>
                <c:pt idx="6">
                  <c:v>64.64392319893777</c:v>
                </c:pt>
                <c:pt idx="7">
                  <c:v>64.515499856685935</c:v>
                </c:pt>
                <c:pt idx="8">
                  <c:v>64.367424468202074</c:v>
                </c:pt>
                <c:pt idx="9">
                  <c:v>64.199742138683959</c:v>
                </c:pt>
                <c:pt idx="10">
                  <c:v>64.012503945793526</c:v>
                </c:pt>
                <c:pt idx="11">
                  <c:v>63.805766924098158</c:v>
                </c:pt>
                <c:pt idx="12">
                  <c:v>63.57959404769737</c:v>
                </c:pt>
                <c:pt idx="13">
                  <c:v>63.334054211040289</c:v>
                </c:pt>
                <c:pt idx="14">
                  <c:v>63.069222207939774</c:v>
                </c:pt>
                <c:pt idx="15">
                  <c:v>62.785178708789438</c:v>
                </c:pt>
                <c:pt idx="16">
                  <c:v>62.482010235990728</c:v>
                </c:pt>
                <c:pt idx="17">
                  <c:v>62.1598091375973</c:v>
                </c:pt>
                <c:pt idx="18">
                  <c:v>61.81867355918498</c:v>
                </c:pt>
                <c:pt idx="19">
                  <c:v>61.458707413955594</c:v>
                </c:pt>
                <c:pt idx="20">
                  <c:v>61.080020351084045</c:v>
                </c:pt>
                <c:pt idx="21">
                  <c:v>60.682727722318113</c:v>
                </c:pt>
                <c:pt idx="22">
                  <c:v>60.26695054684118</c:v>
                </c:pt>
                <c:pt idx="23">
                  <c:v>59.832815474408626</c:v>
                </c:pt>
                <c:pt idx="24">
                  <c:v>59.380454746769054</c:v>
                </c:pt>
                <c:pt idx="25">
                  <c:v>58.910006157382249</c:v>
                </c:pt>
                <c:pt idx="26">
                  <c:v>58.421613009445856</c:v>
                </c:pt>
                <c:pt idx="27">
                  <c:v>57.915424072243916</c:v>
                </c:pt>
                <c:pt idx="28">
                  <c:v>57.391593535830253</c:v>
                </c:pt>
                <c:pt idx="29">
                  <c:v>56.850280964060723</c:v>
                </c:pt>
                <c:pt idx="30">
                  <c:v>56.291651245988518</c:v>
                </c:pt>
                <c:pt idx="31">
                  <c:v>55.715874545637298</c:v>
                </c:pt>
                <c:pt idx="32">
                  <c:v>55.123126250167687</c:v>
                </c:pt>
                <c:pt idx="33">
                  <c:v>54.51358691645256</c:v>
                </c:pt>
                <c:pt idx="34">
                  <c:v>53.887442216077709</c:v>
                </c:pt>
                <c:pt idx="35">
                  <c:v>53.244882878784466</c:v>
                </c:pt>
                <c:pt idx="36">
                  <c:v>52.586104634371587</c:v>
                </c:pt>
                <c:pt idx="37">
                  <c:v>51.911308153074032</c:v>
                </c:pt>
                <c:pt idx="38">
                  <c:v>51.220698984436929</c:v>
                </c:pt>
                <c:pt idx="39">
                  <c:v>50.514487494703111</c:v>
                </c:pt>
                <c:pt idx="40">
                  <c:v>49.792888802733572</c:v>
                </c:pt>
                <c:pt idx="41">
                  <c:v>49.056122714480189</c:v>
                </c:pt>
                <c:pt idx="42">
                  <c:v>48.304413656030626</c:v>
                </c:pt>
                <c:pt idx="43">
                  <c:v>47.537990605246087</c:v>
                </c:pt>
                <c:pt idx="44">
                  <c:v>46.757087022012328</c:v>
                </c:pt>
                <c:pt idx="45">
                  <c:v>45.961940777125591</c:v>
                </c:pt>
                <c:pt idx="46">
                  <c:v>45.152794079834827</c:v>
                </c:pt>
                <c:pt idx="47">
                  <c:v>44.329893404062403</c:v>
                </c:pt>
                <c:pt idx="48">
                  <c:v>43.493489413325783</c:v>
                </c:pt>
                <c:pt idx="49">
                  <c:v>42.643836884382971</c:v>
                </c:pt>
                <c:pt idx="50">
                  <c:v>41.781194629625055</c:v>
                </c:pt>
                <c:pt idx="51">
                  <c:v>40.905825418239438</c:v>
                </c:pt>
                <c:pt idx="52">
                  <c:v>40.01799589616779</c:v>
                </c:pt>
                <c:pt idx="53">
                  <c:v>39.117976504883146</c:v>
                </c:pt>
                <c:pt idx="54">
                  <c:v>38.206041399010751</c:v>
                </c:pt>
                <c:pt idx="55">
                  <c:v>37.282468362818001</c:v>
                </c:pt>
                <c:pt idx="56">
                  <c:v>36.34753872559854</c:v>
                </c:pt>
                <c:pt idx="57">
                  <c:v>35.401537275976764</c:v>
                </c:pt>
                <c:pt idx="58">
                  <c:v>34.444752175158321</c:v>
                </c:pt>
                <c:pt idx="59">
                  <c:v>33.477474869153532</c:v>
                </c:pt>
                <c:pt idx="60">
                  <c:v>32.500000000000007</c:v>
                </c:pt>
                <c:pt idx="61">
                  <c:v>31.512625316011913</c:v>
                </c:pt>
                <c:pt idx="62">
                  <c:v>30.515651581082906</c:v>
                </c:pt>
                <c:pt idx="63">
                  <c:v>29.509382483070542</c:v>
                </c:pt>
                <c:pt idx="64">
                  <c:v>28.494124541290034</c:v>
                </c:pt>
                <c:pt idx="65">
                  <c:v>27.470187013145463</c:v>
                </c:pt>
                <c:pt idx="66">
                  <c:v>26.437881799927013</c:v>
                </c:pt>
                <c:pt idx="67">
                  <c:v>25.397523351802807</c:v>
                </c:pt>
                <c:pt idx="68">
                  <c:v>24.349428572034277</c:v>
                </c:pt>
                <c:pt idx="69">
                  <c:v>23.293916720444525</c:v>
                </c:pt>
                <c:pt idx="70">
                  <c:v>22.231309316168474</c:v>
                </c:pt>
                <c:pt idx="71">
                  <c:v>21.161930039715187</c:v>
                </c:pt>
                <c:pt idx="72">
                  <c:v>20.086104634371583</c:v>
                </c:pt>
                <c:pt idx="73">
                  <c:v>19.00416080697789</c:v>
                </c:pt>
                <c:pt idx="74">
                  <c:v>17.916428128104947</c:v>
                </c:pt>
                <c:pt idx="75">
                  <c:v>16.823237931663847</c:v>
                </c:pt>
                <c:pt idx="76">
                  <c:v>15.724923213978414</c:v>
                </c:pt>
                <c:pt idx="77">
                  <c:v>14.62181853235122</c:v>
                </c:pt>
                <c:pt idx="78">
                  <c:v>13.514259903154365</c:v>
                </c:pt>
                <c:pt idx="79">
                  <c:v>12.402584699475419</c:v>
                </c:pt>
                <c:pt idx="80">
                  <c:v>11.287131548350477</c:v>
                </c:pt>
                <c:pt idx="81">
                  <c:v>10.16824022761501</c:v>
                </c:pt>
                <c:pt idx="82">
                  <c:v>9.0462515624042705</c:v>
                </c:pt>
                <c:pt idx="83">
                  <c:v>7.9215073213345866</c:v>
                </c:pt>
                <c:pt idx="84">
                  <c:v>6.794350112397475</c:v>
                </c:pt>
                <c:pt idx="85">
                  <c:v>5.665123278597779</c:v>
                </c:pt>
                <c:pt idx="86">
                  <c:v>4.5341707933681548</c:v>
                </c:pt>
                <c:pt idx="87">
                  <c:v>3.401837155791358</c:v>
                </c:pt>
                <c:pt idx="88">
                  <c:v>2.2684672856625703</c:v>
                </c:pt>
                <c:pt idx="89">
                  <c:v>1.1344064184234195</c:v>
                </c:pt>
                <c:pt idx="90">
                  <c:v>3.981732478453015E-15</c:v>
                </c:pt>
                <c:pt idx="91">
                  <c:v>-1.1344064184234259</c:v>
                </c:pt>
                <c:pt idx="92">
                  <c:v>-2.2684672856625476</c:v>
                </c:pt>
                <c:pt idx="93">
                  <c:v>-3.4018371557913354</c:v>
                </c:pt>
                <c:pt idx="94">
                  <c:v>-4.5341707933681468</c:v>
                </c:pt>
                <c:pt idx="95">
                  <c:v>-5.6651232785977852</c:v>
                </c:pt>
                <c:pt idx="96">
                  <c:v>-6.794350112397467</c:v>
                </c:pt>
                <c:pt idx="97">
                  <c:v>-7.9215073213345786</c:v>
                </c:pt>
                <c:pt idx="98">
                  <c:v>-9.0462515624042474</c:v>
                </c:pt>
                <c:pt idx="99">
                  <c:v>-10.168240227615017</c:v>
                </c:pt>
                <c:pt idx="100">
                  <c:v>-11.28713154835047</c:v>
                </c:pt>
                <c:pt idx="101">
                  <c:v>-12.402584699475412</c:v>
                </c:pt>
                <c:pt idx="102">
                  <c:v>-13.514259903154343</c:v>
                </c:pt>
                <c:pt idx="103">
                  <c:v>-14.621818532351213</c:v>
                </c:pt>
                <c:pt idx="104">
                  <c:v>-15.724923213978405</c:v>
                </c:pt>
                <c:pt idx="105">
                  <c:v>-16.823237931663854</c:v>
                </c:pt>
                <c:pt idx="106">
                  <c:v>-17.91642812810494</c:v>
                </c:pt>
                <c:pt idx="107">
                  <c:v>-19.004160806977882</c:v>
                </c:pt>
                <c:pt idx="108">
                  <c:v>-20.086104634371576</c:v>
                </c:pt>
                <c:pt idx="109">
                  <c:v>-21.161930039715166</c:v>
                </c:pt>
                <c:pt idx="110">
                  <c:v>-22.231309316168467</c:v>
                </c:pt>
                <c:pt idx="111">
                  <c:v>-23.293916720444518</c:v>
                </c:pt>
                <c:pt idx="112">
                  <c:v>-24.349428572034284</c:v>
                </c:pt>
                <c:pt idx="113">
                  <c:v>-25.397523351802786</c:v>
                </c:pt>
                <c:pt idx="114">
                  <c:v>-26.437881799927002</c:v>
                </c:pt>
                <c:pt idx="115">
                  <c:v>-27.470187013145456</c:v>
                </c:pt>
                <c:pt idx="116">
                  <c:v>-28.494124541290038</c:v>
                </c:pt>
                <c:pt idx="117">
                  <c:v>-29.509382483070535</c:v>
                </c:pt>
                <c:pt idx="118">
                  <c:v>-30.515651581082885</c:v>
                </c:pt>
                <c:pt idx="119">
                  <c:v>-31.512625316011906</c:v>
                </c:pt>
                <c:pt idx="120">
                  <c:v>-32.499999999999986</c:v>
                </c:pt>
                <c:pt idx="121">
                  <c:v>-33.477474869153525</c:v>
                </c:pt>
                <c:pt idx="122">
                  <c:v>-34.444752175158314</c:v>
                </c:pt>
                <c:pt idx="123">
                  <c:v>-35.401537275976757</c:v>
                </c:pt>
                <c:pt idx="124">
                  <c:v>-36.347538725598532</c:v>
                </c:pt>
                <c:pt idx="125">
                  <c:v>-37.28246836281798</c:v>
                </c:pt>
                <c:pt idx="126">
                  <c:v>-38.206041399010743</c:v>
                </c:pt>
                <c:pt idx="127">
                  <c:v>-39.117976504883146</c:v>
                </c:pt>
                <c:pt idx="128">
                  <c:v>-40.01799589616779</c:v>
                </c:pt>
                <c:pt idx="129">
                  <c:v>-40.905825418239424</c:v>
                </c:pt>
                <c:pt idx="130">
                  <c:v>-41.781194629625055</c:v>
                </c:pt>
                <c:pt idx="131">
                  <c:v>-42.643836884382985</c:v>
                </c:pt>
                <c:pt idx="132">
                  <c:v>-43.493489413325783</c:v>
                </c:pt>
                <c:pt idx="133">
                  <c:v>-44.329893404062396</c:v>
                </c:pt>
                <c:pt idx="134">
                  <c:v>-45.152794079834806</c:v>
                </c:pt>
                <c:pt idx="135">
                  <c:v>-45.961940777125584</c:v>
                </c:pt>
                <c:pt idx="136">
                  <c:v>-46.757087022012328</c:v>
                </c:pt>
                <c:pt idx="137">
                  <c:v>-47.53799060524608</c:v>
                </c:pt>
                <c:pt idx="138">
                  <c:v>-48.304413656030611</c:v>
                </c:pt>
                <c:pt idx="139">
                  <c:v>-49.056122714480182</c:v>
                </c:pt>
                <c:pt idx="140">
                  <c:v>-49.792888802733565</c:v>
                </c:pt>
                <c:pt idx="141">
                  <c:v>-50.514487494703097</c:v>
                </c:pt>
                <c:pt idx="142">
                  <c:v>-51.220698984436922</c:v>
                </c:pt>
                <c:pt idx="143">
                  <c:v>-51.911308153074039</c:v>
                </c:pt>
                <c:pt idx="144">
                  <c:v>-52.58610463437158</c:v>
                </c:pt>
                <c:pt idx="145">
                  <c:v>-53.244882878784452</c:v>
                </c:pt>
                <c:pt idx="146">
                  <c:v>-53.887442216077709</c:v>
                </c:pt>
                <c:pt idx="147">
                  <c:v>-54.513586916452567</c:v>
                </c:pt>
                <c:pt idx="148">
                  <c:v>-55.123126250167687</c:v>
                </c:pt>
                <c:pt idx="149">
                  <c:v>-55.715874545637291</c:v>
                </c:pt>
                <c:pt idx="150">
                  <c:v>-56.291651245988518</c:v>
                </c:pt>
                <c:pt idx="151">
                  <c:v>-56.850280964060723</c:v>
                </c:pt>
                <c:pt idx="152">
                  <c:v>-57.391593535830239</c:v>
                </c:pt>
                <c:pt idx="153">
                  <c:v>-57.915424072243908</c:v>
                </c:pt>
                <c:pt idx="154">
                  <c:v>-58.421613009445856</c:v>
                </c:pt>
                <c:pt idx="155">
                  <c:v>-58.910006157382249</c:v>
                </c:pt>
                <c:pt idx="156">
                  <c:v>-59.380454746769047</c:v>
                </c:pt>
                <c:pt idx="157">
                  <c:v>-59.832815474408612</c:v>
                </c:pt>
                <c:pt idx="158">
                  <c:v>-60.266950546841173</c:v>
                </c:pt>
                <c:pt idx="159">
                  <c:v>-60.682727722318113</c:v>
                </c:pt>
                <c:pt idx="160">
                  <c:v>-61.080020351084038</c:v>
                </c:pt>
                <c:pt idx="161">
                  <c:v>-61.458707413955587</c:v>
                </c:pt>
                <c:pt idx="162">
                  <c:v>-61.81867355918498</c:v>
                </c:pt>
                <c:pt idx="163">
                  <c:v>-62.1598091375973</c:v>
                </c:pt>
                <c:pt idx="164">
                  <c:v>-62.482010235990714</c:v>
                </c:pt>
                <c:pt idx="165">
                  <c:v>-62.785178708789431</c:v>
                </c:pt>
                <c:pt idx="166">
                  <c:v>-63.069222207939774</c:v>
                </c:pt>
                <c:pt idx="167">
                  <c:v>-63.334054211040289</c:v>
                </c:pt>
                <c:pt idx="168">
                  <c:v>-63.57959404769737</c:v>
                </c:pt>
                <c:pt idx="169">
                  <c:v>-63.805766924098158</c:v>
                </c:pt>
                <c:pt idx="170">
                  <c:v>-64.012503945793526</c:v>
                </c:pt>
                <c:pt idx="171">
                  <c:v>-64.199742138683945</c:v>
                </c:pt>
                <c:pt idx="172">
                  <c:v>-64.36742446820206</c:v>
                </c:pt>
                <c:pt idx="173">
                  <c:v>-64.515499856685935</c:v>
                </c:pt>
                <c:pt idx="174">
                  <c:v>-64.64392319893777</c:v>
                </c:pt>
                <c:pt idx="175">
                  <c:v>-64.752655375963457</c:v>
                </c:pt>
                <c:pt idx="176">
                  <c:v>-64.841663266888574</c:v>
                </c:pt>
                <c:pt idx="177">
                  <c:v>-64.910919759047303</c:v>
                </c:pt>
                <c:pt idx="178">
                  <c:v>-64.96040375624122</c:v>
                </c:pt>
                <c:pt idx="179">
                  <c:v>-64.990100185165431</c:v>
                </c:pt>
                <c:pt idx="180">
                  <c:v>-65</c:v>
                </c:pt>
                <c:pt idx="181">
                  <c:v>-64.990100185165431</c:v>
                </c:pt>
                <c:pt idx="182">
                  <c:v>-64.96040375624122</c:v>
                </c:pt>
                <c:pt idx="183">
                  <c:v>-64.910919759047303</c:v>
                </c:pt>
                <c:pt idx="184">
                  <c:v>-64.841663266888574</c:v>
                </c:pt>
                <c:pt idx="185">
                  <c:v>-64.752655375963457</c:v>
                </c:pt>
                <c:pt idx="186">
                  <c:v>-64.64392319893777</c:v>
                </c:pt>
                <c:pt idx="187">
                  <c:v>-64.515499856685935</c:v>
                </c:pt>
                <c:pt idx="188">
                  <c:v>-64.36742446820206</c:v>
                </c:pt>
                <c:pt idx="189">
                  <c:v>-64.199742138683959</c:v>
                </c:pt>
                <c:pt idx="190">
                  <c:v>-64.012503945793526</c:v>
                </c:pt>
                <c:pt idx="191">
                  <c:v>-63.805766924098158</c:v>
                </c:pt>
                <c:pt idx="192">
                  <c:v>-63.57959404769737</c:v>
                </c:pt>
                <c:pt idx="193">
                  <c:v>-63.334054211040289</c:v>
                </c:pt>
                <c:pt idx="194">
                  <c:v>-63.069222207939774</c:v>
                </c:pt>
                <c:pt idx="195">
                  <c:v>-62.785178708789445</c:v>
                </c:pt>
                <c:pt idx="196">
                  <c:v>-62.482010235990728</c:v>
                </c:pt>
                <c:pt idx="197">
                  <c:v>-62.159809137597307</c:v>
                </c:pt>
                <c:pt idx="198">
                  <c:v>-61.81867355918498</c:v>
                </c:pt>
                <c:pt idx="199">
                  <c:v>-61.458707413955587</c:v>
                </c:pt>
                <c:pt idx="200">
                  <c:v>-61.080020351084045</c:v>
                </c:pt>
                <c:pt idx="201">
                  <c:v>-60.682727722318113</c:v>
                </c:pt>
                <c:pt idx="202">
                  <c:v>-60.26695054684118</c:v>
                </c:pt>
                <c:pt idx="203">
                  <c:v>-59.832815474408626</c:v>
                </c:pt>
                <c:pt idx="204">
                  <c:v>-59.380454746769068</c:v>
                </c:pt>
                <c:pt idx="205">
                  <c:v>-58.910006157382256</c:v>
                </c:pt>
                <c:pt idx="206">
                  <c:v>-58.421613009445863</c:v>
                </c:pt>
                <c:pt idx="207">
                  <c:v>-57.91542407224393</c:v>
                </c:pt>
                <c:pt idx="208">
                  <c:v>-57.391593535830246</c:v>
                </c:pt>
                <c:pt idx="209">
                  <c:v>-56.85028096406073</c:v>
                </c:pt>
                <c:pt idx="210">
                  <c:v>-56.291651245988511</c:v>
                </c:pt>
                <c:pt idx="211">
                  <c:v>-55.715874545637298</c:v>
                </c:pt>
                <c:pt idx="212">
                  <c:v>-55.123126250167694</c:v>
                </c:pt>
                <c:pt idx="213">
                  <c:v>-54.51358691645256</c:v>
                </c:pt>
                <c:pt idx="214">
                  <c:v>-53.887442216077723</c:v>
                </c:pt>
                <c:pt idx="215">
                  <c:v>-53.24488287878448</c:v>
                </c:pt>
                <c:pt idx="216">
                  <c:v>-52.586104634371594</c:v>
                </c:pt>
                <c:pt idx="217">
                  <c:v>-51.911308153074046</c:v>
                </c:pt>
                <c:pt idx="218">
                  <c:v>-51.220698984436943</c:v>
                </c:pt>
                <c:pt idx="219">
                  <c:v>-50.514487494703104</c:v>
                </c:pt>
                <c:pt idx="220">
                  <c:v>-49.792888802733572</c:v>
                </c:pt>
                <c:pt idx="221">
                  <c:v>-49.056122714480175</c:v>
                </c:pt>
                <c:pt idx="222">
                  <c:v>-48.304413656030626</c:v>
                </c:pt>
                <c:pt idx="223">
                  <c:v>-47.537990605246087</c:v>
                </c:pt>
                <c:pt idx="224">
                  <c:v>-46.757087022012321</c:v>
                </c:pt>
                <c:pt idx="225">
                  <c:v>-45.961940777125598</c:v>
                </c:pt>
                <c:pt idx="226">
                  <c:v>-45.152794079834841</c:v>
                </c:pt>
                <c:pt idx="227">
                  <c:v>-44.329893404062432</c:v>
                </c:pt>
                <c:pt idx="228">
                  <c:v>-43.493489413325797</c:v>
                </c:pt>
                <c:pt idx="229">
                  <c:v>-42.643836884382992</c:v>
                </c:pt>
                <c:pt idx="230">
                  <c:v>-41.781194629625062</c:v>
                </c:pt>
                <c:pt idx="231">
                  <c:v>-40.905825418239417</c:v>
                </c:pt>
                <c:pt idx="232">
                  <c:v>-40.017995896167776</c:v>
                </c:pt>
                <c:pt idx="233">
                  <c:v>-39.117976504883138</c:v>
                </c:pt>
                <c:pt idx="234">
                  <c:v>-38.206041399010758</c:v>
                </c:pt>
                <c:pt idx="235">
                  <c:v>-37.282468362818015</c:v>
                </c:pt>
                <c:pt idx="236">
                  <c:v>-36.347538725598568</c:v>
                </c:pt>
                <c:pt idx="237">
                  <c:v>-35.40153727597675</c:v>
                </c:pt>
                <c:pt idx="238">
                  <c:v>-34.444752175158328</c:v>
                </c:pt>
                <c:pt idx="239">
                  <c:v>-33.477474869153539</c:v>
                </c:pt>
                <c:pt idx="240">
                  <c:v>-32.500000000000028</c:v>
                </c:pt>
                <c:pt idx="241">
                  <c:v>-31.512625316011896</c:v>
                </c:pt>
                <c:pt idx="242">
                  <c:v>-30.515651581082899</c:v>
                </c:pt>
                <c:pt idx="243">
                  <c:v>-29.509382483070549</c:v>
                </c:pt>
                <c:pt idx="244">
                  <c:v>-28.494124541290052</c:v>
                </c:pt>
                <c:pt idx="245">
                  <c:v>-27.470187013145495</c:v>
                </c:pt>
                <c:pt idx="246">
                  <c:v>-26.437881799927005</c:v>
                </c:pt>
                <c:pt idx="247">
                  <c:v>-25.3975233518028</c:v>
                </c:pt>
                <c:pt idx="248">
                  <c:v>-24.349428572034299</c:v>
                </c:pt>
                <c:pt idx="249">
                  <c:v>-23.293916720444546</c:v>
                </c:pt>
                <c:pt idx="250">
                  <c:v>-22.23130931616851</c:v>
                </c:pt>
                <c:pt idx="251">
                  <c:v>-21.16193003971518</c:v>
                </c:pt>
                <c:pt idx="252">
                  <c:v>-20.086104634371591</c:v>
                </c:pt>
                <c:pt idx="253">
                  <c:v>-19.004160806977911</c:v>
                </c:pt>
                <c:pt idx="254">
                  <c:v>-17.916428128104929</c:v>
                </c:pt>
                <c:pt idx="255">
                  <c:v>-16.82323793166384</c:v>
                </c:pt>
                <c:pt idx="256">
                  <c:v>-15.724923213978405</c:v>
                </c:pt>
                <c:pt idx="257">
                  <c:v>-14.621818532351242</c:v>
                </c:pt>
                <c:pt idx="258">
                  <c:v>-13.514259903154386</c:v>
                </c:pt>
                <c:pt idx="259">
                  <c:v>-12.402584699475456</c:v>
                </c:pt>
                <c:pt idx="260">
                  <c:v>-11.287131548350471</c:v>
                </c:pt>
                <c:pt idx="261">
                  <c:v>-10.168240227615017</c:v>
                </c:pt>
                <c:pt idx="262">
                  <c:v>-9.0462515624042208</c:v>
                </c:pt>
                <c:pt idx="263">
                  <c:v>-7.9215073213345661</c:v>
                </c:pt>
                <c:pt idx="264">
                  <c:v>-6.7943501123974688</c:v>
                </c:pt>
                <c:pt idx="265">
                  <c:v>-5.6651232785977861</c:v>
                </c:pt>
                <c:pt idx="266">
                  <c:v>-4.5341707933681628</c:v>
                </c:pt>
                <c:pt idx="267">
                  <c:v>-3.4018371557913798</c:v>
                </c:pt>
                <c:pt idx="268">
                  <c:v>-2.2684672856626071</c:v>
                </c:pt>
                <c:pt idx="269">
                  <c:v>-1.1344064184234273</c:v>
                </c:pt>
                <c:pt idx="270">
                  <c:v>-1.1945197435359045E-14</c:v>
                </c:pt>
                <c:pt idx="271">
                  <c:v>1.1344064184234035</c:v>
                </c:pt>
                <c:pt idx="272">
                  <c:v>2.2684672856625832</c:v>
                </c:pt>
                <c:pt idx="273">
                  <c:v>3.4018371557913563</c:v>
                </c:pt>
                <c:pt idx="274">
                  <c:v>4.5341707933681397</c:v>
                </c:pt>
                <c:pt idx="275">
                  <c:v>5.665123278597763</c:v>
                </c:pt>
                <c:pt idx="276">
                  <c:v>6.7943501123974439</c:v>
                </c:pt>
                <c:pt idx="277">
                  <c:v>7.9215073213345999</c:v>
                </c:pt>
                <c:pt idx="278">
                  <c:v>9.0462515624042545</c:v>
                </c:pt>
                <c:pt idx="279">
                  <c:v>10.168240227614994</c:v>
                </c:pt>
                <c:pt idx="280">
                  <c:v>11.287131548350448</c:v>
                </c:pt>
                <c:pt idx="281">
                  <c:v>12.402584699475376</c:v>
                </c:pt>
                <c:pt idx="282">
                  <c:v>13.514259903154306</c:v>
                </c:pt>
                <c:pt idx="283">
                  <c:v>14.62181853235122</c:v>
                </c:pt>
                <c:pt idx="284">
                  <c:v>15.724923213978384</c:v>
                </c:pt>
                <c:pt idx="285">
                  <c:v>16.823237931663872</c:v>
                </c:pt>
                <c:pt idx="286">
                  <c:v>17.916428128104961</c:v>
                </c:pt>
                <c:pt idx="287">
                  <c:v>19.004160806977886</c:v>
                </c:pt>
                <c:pt idx="288">
                  <c:v>20.086104634371569</c:v>
                </c:pt>
                <c:pt idx="289">
                  <c:v>21.161930039715159</c:v>
                </c:pt>
                <c:pt idx="290">
                  <c:v>22.231309316168431</c:v>
                </c:pt>
                <c:pt idx="291">
                  <c:v>23.293916720444471</c:v>
                </c:pt>
                <c:pt idx="292">
                  <c:v>24.349428572034277</c:v>
                </c:pt>
                <c:pt idx="293">
                  <c:v>25.397523351802779</c:v>
                </c:pt>
                <c:pt idx="294">
                  <c:v>26.437881799927034</c:v>
                </c:pt>
                <c:pt idx="295">
                  <c:v>27.470187013145473</c:v>
                </c:pt>
                <c:pt idx="296">
                  <c:v>28.494124541290031</c:v>
                </c:pt>
                <c:pt idx="297">
                  <c:v>29.509382483070532</c:v>
                </c:pt>
                <c:pt idx="298">
                  <c:v>30.515651581082878</c:v>
                </c:pt>
                <c:pt idx="299">
                  <c:v>31.512625316011874</c:v>
                </c:pt>
                <c:pt idx="300">
                  <c:v>32.500000000000007</c:v>
                </c:pt>
                <c:pt idx="301">
                  <c:v>33.477474869153518</c:v>
                </c:pt>
                <c:pt idx="302">
                  <c:v>34.444752175158307</c:v>
                </c:pt>
                <c:pt idx="303">
                  <c:v>35.401537275976729</c:v>
                </c:pt>
                <c:pt idx="304">
                  <c:v>36.347538725598504</c:v>
                </c:pt>
                <c:pt idx="305">
                  <c:v>37.282468362817994</c:v>
                </c:pt>
                <c:pt idx="306">
                  <c:v>38.206041399010736</c:v>
                </c:pt>
                <c:pt idx="307">
                  <c:v>39.117976504883117</c:v>
                </c:pt>
                <c:pt idx="308">
                  <c:v>40.017995896167804</c:v>
                </c:pt>
                <c:pt idx="309">
                  <c:v>40.905825418239438</c:v>
                </c:pt>
                <c:pt idx="310">
                  <c:v>41.781194629625048</c:v>
                </c:pt>
                <c:pt idx="311">
                  <c:v>42.643836884382956</c:v>
                </c:pt>
                <c:pt idx="312">
                  <c:v>43.493489413325754</c:v>
                </c:pt>
                <c:pt idx="313">
                  <c:v>44.329893404062375</c:v>
                </c:pt>
                <c:pt idx="314">
                  <c:v>45.152794079834777</c:v>
                </c:pt>
                <c:pt idx="315">
                  <c:v>45.961940777125577</c:v>
                </c:pt>
                <c:pt idx="316">
                  <c:v>46.757087022012307</c:v>
                </c:pt>
                <c:pt idx="317">
                  <c:v>47.537990605246094</c:v>
                </c:pt>
                <c:pt idx="318">
                  <c:v>48.304413656030626</c:v>
                </c:pt>
                <c:pt idx="319">
                  <c:v>49.056122714480175</c:v>
                </c:pt>
                <c:pt idx="320">
                  <c:v>49.792888802733557</c:v>
                </c:pt>
                <c:pt idx="321">
                  <c:v>50.51448749470309</c:v>
                </c:pt>
                <c:pt idx="322">
                  <c:v>51.220698984436901</c:v>
                </c:pt>
                <c:pt idx="323">
                  <c:v>51.911308153074032</c:v>
                </c:pt>
                <c:pt idx="324">
                  <c:v>52.58610463437158</c:v>
                </c:pt>
                <c:pt idx="325">
                  <c:v>53.244882878784452</c:v>
                </c:pt>
                <c:pt idx="326">
                  <c:v>53.887442216077694</c:v>
                </c:pt>
                <c:pt idx="327">
                  <c:v>54.51358691645256</c:v>
                </c:pt>
                <c:pt idx="328">
                  <c:v>55.123126250167651</c:v>
                </c:pt>
                <c:pt idx="329">
                  <c:v>55.715874545637284</c:v>
                </c:pt>
                <c:pt idx="330">
                  <c:v>56.291651245988497</c:v>
                </c:pt>
                <c:pt idx="331">
                  <c:v>56.85028096406073</c:v>
                </c:pt>
                <c:pt idx="332">
                  <c:v>57.391593535830246</c:v>
                </c:pt>
                <c:pt idx="333">
                  <c:v>57.915424072243908</c:v>
                </c:pt>
                <c:pt idx="334">
                  <c:v>58.421613009445863</c:v>
                </c:pt>
                <c:pt idx="335">
                  <c:v>58.910006157382234</c:v>
                </c:pt>
                <c:pt idx="336">
                  <c:v>59.380454746769061</c:v>
                </c:pt>
                <c:pt idx="337">
                  <c:v>59.832815474408598</c:v>
                </c:pt>
                <c:pt idx="338">
                  <c:v>60.266950546841173</c:v>
                </c:pt>
                <c:pt idx="339">
                  <c:v>60.682727722318099</c:v>
                </c:pt>
                <c:pt idx="340">
                  <c:v>61.080020351084045</c:v>
                </c:pt>
                <c:pt idx="341">
                  <c:v>61.458707413955572</c:v>
                </c:pt>
                <c:pt idx="342">
                  <c:v>61.81867355918498</c:v>
                </c:pt>
                <c:pt idx="343">
                  <c:v>62.159809137597321</c:v>
                </c:pt>
                <c:pt idx="344">
                  <c:v>62.482010235990714</c:v>
                </c:pt>
                <c:pt idx="345">
                  <c:v>62.785178708789438</c:v>
                </c:pt>
                <c:pt idx="346">
                  <c:v>63.069222207939774</c:v>
                </c:pt>
                <c:pt idx="347">
                  <c:v>63.334054211040282</c:v>
                </c:pt>
                <c:pt idx="348">
                  <c:v>63.579594047697363</c:v>
                </c:pt>
                <c:pt idx="349">
                  <c:v>63.805766924098158</c:v>
                </c:pt>
                <c:pt idx="350">
                  <c:v>64.012503945793512</c:v>
                </c:pt>
                <c:pt idx="351">
                  <c:v>64.199742138683945</c:v>
                </c:pt>
                <c:pt idx="352">
                  <c:v>64.36742446820206</c:v>
                </c:pt>
                <c:pt idx="353">
                  <c:v>64.515499856685935</c:v>
                </c:pt>
                <c:pt idx="354">
                  <c:v>64.64392319893777</c:v>
                </c:pt>
                <c:pt idx="355">
                  <c:v>64.752655375963457</c:v>
                </c:pt>
                <c:pt idx="356">
                  <c:v>64.841663266888574</c:v>
                </c:pt>
                <c:pt idx="357">
                  <c:v>64.910919759047303</c:v>
                </c:pt>
                <c:pt idx="358">
                  <c:v>64.96040375624122</c:v>
                </c:pt>
                <c:pt idx="359">
                  <c:v>64.990100185165431</c:v>
                </c:pt>
                <c:pt idx="360">
                  <c:v>65</c:v>
                </c:pt>
              </c:numCache>
            </c:numRef>
          </c:xVal>
          <c:yVal>
            <c:numRef>
              <c:f>'θ ϵ (90,180)'!$AF$8:$AF$368</c:f>
              <c:numCache>
                <c:formatCode>General</c:formatCode>
                <c:ptCount val="361"/>
                <c:pt idx="0">
                  <c:v>0</c:v>
                </c:pt>
                <c:pt idx="1">
                  <c:v>1.1344064184234282</c:v>
                </c:pt>
                <c:pt idx="2">
                  <c:v>2.2684672856625632</c:v>
                </c:pt>
                <c:pt idx="3">
                  <c:v>3.4018371557913487</c:v>
                </c:pt>
                <c:pt idx="4">
                  <c:v>4.534170793368145</c:v>
                </c:pt>
                <c:pt idx="5">
                  <c:v>5.6651232785977808</c:v>
                </c:pt>
                <c:pt idx="6">
                  <c:v>6.794350112397475</c:v>
                </c:pt>
                <c:pt idx="7">
                  <c:v>7.9215073213345857</c:v>
                </c:pt>
                <c:pt idx="8">
                  <c:v>9.0462515624042528</c:v>
                </c:pt>
                <c:pt idx="9">
                  <c:v>10.168240227615007</c:v>
                </c:pt>
                <c:pt idx="10">
                  <c:v>11.287131548350471</c:v>
                </c:pt>
                <c:pt idx="11">
                  <c:v>12.402584699475412</c:v>
                </c:pt>
                <c:pt idx="12">
                  <c:v>13.514259903154356</c:v>
                </c:pt>
                <c:pt idx="13">
                  <c:v>14.621818532351226</c:v>
                </c:pt>
                <c:pt idx="14">
                  <c:v>15.724923213978402</c:v>
                </c:pt>
                <c:pt idx="15">
                  <c:v>16.823237931663847</c:v>
                </c:pt>
                <c:pt idx="16">
                  <c:v>17.916428128104947</c:v>
                </c:pt>
                <c:pt idx="17">
                  <c:v>19.00416080697789</c:v>
                </c:pt>
                <c:pt idx="18">
                  <c:v>20.08610463437158</c:v>
                </c:pt>
                <c:pt idx="19">
                  <c:v>21.16193003971518</c:v>
                </c:pt>
                <c:pt idx="20">
                  <c:v>22.231309316168467</c:v>
                </c:pt>
                <c:pt idx="21">
                  <c:v>23.293916720444518</c:v>
                </c:pt>
                <c:pt idx="22">
                  <c:v>24.349428572034281</c:v>
                </c:pt>
                <c:pt idx="23">
                  <c:v>25.397523351802793</c:v>
                </c:pt>
                <c:pt idx="24">
                  <c:v>26.437881799927009</c:v>
                </c:pt>
                <c:pt idx="25">
                  <c:v>27.470187013145463</c:v>
                </c:pt>
                <c:pt idx="26">
                  <c:v>28.494124541290031</c:v>
                </c:pt>
                <c:pt idx="27">
                  <c:v>29.509382483070539</c:v>
                </c:pt>
                <c:pt idx="28">
                  <c:v>30.515651581082903</c:v>
                </c:pt>
                <c:pt idx="29">
                  <c:v>31.51262531601191</c:v>
                </c:pt>
                <c:pt idx="30">
                  <c:v>32.499999999999993</c:v>
                </c:pt>
                <c:pt idx="31">
                  <c:v>33.477474869153518</c:v>
                </c:pt>
                <c:pt idx="32">
                  <c:v>34.444752175158321</c:v>
                </c:pt>
                <c:pt idx="33">
                  <c:v>35.401537275976757</c:v>
                </c:pt>
                <c:pt idx="34">
                  <c:v>36.347538725598547</c:v>
                </c:pt>
                <c:pt idx="35">
                  <c:v>37.282468362817994</c:v>
                </c:pt>
                <c:pt idx="36">
                  <c:v>38.206041399010751</c:v>
                </c:pt>
                <c:pt idx="37">
                  <c:v>39.117976504883138</c:v>
                </c:pt>
                <c:pt idx="38">
                  <c:v>40.017995896167783</c:v>
                </c:pt>
                <c:pt idx="39">
                  <c:v>40.905825418239431</c:v>
                </c:pt>
                <c:pt idx="40">
                  <c:v>41.781194629625048</c:v>
                </c:pt>
                <c:pt idx="41">
                  <c:v>42.643836884382964</c:v>
                </c:pt>
                <c:pt idx="42">
                  <c:v>43.493489413325783</c:v>
                </c:pt>
                <c:pt idx="43">
                  <c:v>44.329893404062403</c:v>
                </c:pt>
                <c:pt idx="44">
                  <c:v>45.15279407983482</c:v>
                </c:pt>
                <c:pt idx="45">
                  <c:v>45.961940777125584</c:v>
                </c:pt>
                <c:pt idx="46">
                  <c:v>46.757087022012321</c:v>
                </c:pt>
                <c:pt idx="47">
                  <c:v>47.53799060524608</c:v>
                </c:pt>
                <c:pt idx="48">
                  <c:v>48.304413656030619</c:v>
                </c:pt>
                <c:pt idx="49">
                  <c:v>49.056122714480182</c:v>
                </c:pt>
                <c:pt idx="50">
                  <c:v>49.792888802733572</c:v>
                </c:pt>
                <c:pt idx="51">
                  <c:v>50.514487494703104</c:v>
                </c:pt>
                <c:pt idx="52">
                  <c:v>51.220698984436929</c:v>
                </c:pt>
                <c:pt idx="53">
                  <c:v>51.911308153074032</c:v>
                </c:pt>
                <c:pt idx="54">
                  <c:v>52.586104634371587</c:v>
                </c:pt>
                <c:pt idx="55">
                  <c:v>53.244882878784466</c:v>
                </c:pt>
                <c:pt idx="56">
                  <c:v>53.887442216077716</c:v>
                </c:pt>
                <c:pt idx="57">
                  <c:v>54.513586916452553</c:v>
                </c:pt>
                <c:pt idx="58">
                  <c:v>55.123126250167687</c:v>
                </c:pt>
                <c:pt idx="59">
                  <c:v>55.715874545637291</c:v>
                </c:pt>
                <c:pt idx="60">
                  <c:v>56.291651245988511</c:v>
                </c:pt>
                <c:pt idx="61">
                  <c:v>56.850280964060723</c:v>
                </c:pt>
                <c:pt idx="62">
                  <c:v>57.391593535830246</c:v>
                </c:pt>
                <c:pt idx="63">
                  <c:v>57.915424072243908</c:v>
                </c:pt>
                <c:pt idx="64">
                  <c:v>58.421613009445856</c:v>
                </c:pt>
                <c:pt idx="65">
                  <c:v>58.910006157382249</c:v>
                </c:pt>
                <c:pt idx="66">
                  <c:v>59.380454746769054</c:v>
                </c:pt>
                <c:pt idx="67">
                  <c:v>59.832815474408619</c:v>
                </c:pt>
                <c:pt idx="68">
                  <c:v>60.26695054684118</c:v>
                </c:pt>
                <c:pt idx="69">
                  <c:v>60.682727722318113</c:v>
                </c:pt>
                <c:pt idx="70">
                  <c:v>61.080020351084038</c:v>
                </c:pt>
                <c:pt idx="71">
                  <c:v>61.458707413955587</c:v>
                </c:pt>
                <c:pt idx="72">
                  <c:v>61.81867355918498</c:v>
                </c:pt>
                <c:pt idx="73">
                  <c:v>62.1598091375973</c:v>
                </c:pt>
                <c:pt idx="74">
                  <c:v>62.482010235990728</c:v>
                </c:pt>
                <c:pt idx="75">
                  <c:v>62.785178708789438</c:v>
                </c:pt>
                <c:pt idx="76">
                  <c:v>63.069222207939774</c:v>
                </c:pt>
                <c:pt idx="77">
                  <c:v>63.334054211040289</c:v>
                </c:pt>
                <c:pt idx="78">
                  <c:v>63.579594047697363</c:v>
                </c:pt>
                <c:pt idx="79">
                  <c:v>63.805766924098158</c:v>
                </c:pt>
                <c:pt idx="80">
                  <c:v>64.012503945793526</c:v>
                </c:pt>
                <c:pt idx="81">
                  <c:v>64.199742138683959</c:v>
                </c:pt>
                <c:pt idx="82">
                  <c:v>64.36742446820206</c:v>
                </c:pt>
                <c:pt idx="83">
                  <c:v>64.515499856685935</c:v>
                </c:pt>
                <c:pt idx="84">
                  <c:v>64.64392319893777</c:v>
                </c:pt>
                <c:pt idx="85">
                  <c:v>64.752655375963457</c:v>
                </c:pt>
                <c:pt idx="86">
                  <c:v>64.841663266888574</c:v>
                </c:pt>
                <c:pt idx="87">
                  <c:v>64.910919759047303</c:v>
                </c:pt>
                <c:pt idx="88">
                  <c:v>64.96040375624122</c:v>
                </c:pt>
                <c:pt idx="89">
                  <c:v>64.990100185165431</c:v>
                </c:pt>
                <c:pt idx="90">
                  <c:v>65</c:v>
                </c:pt>
                <c:pt idx="91">
                  <c:v>64.990100185165431</c:v>
                </c:pt>
                <c:pt idx="92">
                  <c:v>64.96040375624122</c:v>
                </c:pt>
                <c:pt idx="93">
                  <c:v>64.910919759047303</c:v>
                </c:pt>
                <c:pt idx="94">
                  <c:v>64.841663266888574</c:v>
                </c:pt>
                <c:pt idx="95">
                  <c:v>64.752655375963457</c:v>
                </c:pt>
                <c:pt idx="96">
                  <c:v>64.64392319893777</c:v>
                </c:pt>
                <c:pt idx="97">
                  <c:v>64.515499856685935</c:v>
                </c:pt>
                <c:pt idx="98">
                  <c:v>64.367424468202074</c:v>
                </c:pt>
                <c:pt idx="99">
                  <c:v>64.199742138683945</c:v>
                </c:pt>
                <c:pt idx="100">
                  <c:v>64.012503945793526</c:v>
                </c:pt>
                <c:pt idx="101">
                  <c:v>63.805766924098158</c:v>
                </c:pt>
                <c:pt idx="102">
                  <c:v>63.57959404769737</c:v>
                </c:pt>
                <c:pt idx="103">
                  <c:v>63.334054211040289</c:v>
                </c:pt>
                <c:pt idx="104">
                  <c:v>63.069222207939774</c:v>
                </c:pt>
                <c:pt idx="105">
                  <c:v>62.785178708789438</c:v>
                </c:pt>
                <c:pt idx="106">
                  <c:v>62.482010235990728</c:v>
                </c:pt>
                <c:pt idx="107">
                  <c:v>62.159809137597307</c:v>
                </c:pt>
                <c:pt idx="108">
                  <c:v>61.818673559184987</c:v>
                </c:pt>
                <c:pt idx="109">
                  <c:v>61.458707413955594</c:v>
                </c:pt>
                <c:pt idx="110">
                  <c:v>61.080020351084045</c:v>
                </c:pt>
                <c:pt idx="111">
                  <c:v>60.682727722318113</c:v>
                </c:pt>
                <c:pt idx="112">
                  <c:v>60.26695054684118</c:v>
                </c:pt>
                <c:pt idx="113">
                  <c:v>59.832815474408626</c:v>
                </c:pt>
                <c:pt idx="114">
                  <c:v>59.380454746769061</c:v>
                </c:pt>
                <c:pt idx="115">
                  <c:v>58.910006157382256</c:v>
                </c:pt>
                <c:pt idx="116">
                  <c:v>58.421613009445849</c:v>
                </c:pt>
                <c:pt idx="117">
                  <c:v>57.915424072243916</c:v>
                </c:pt>
                <c:pt idx="118">
                  <c:v>57.39159353583026</c:v>
                </c:pt>
                <c:pt idx="119">
                  <c:v>56.85028096406073</c:v>
                </c:pt>
                <c:pt idx="120">
                  <c:v>56.291651245988518</c:v>
                </c:pt>
                <c:pt idx="121">
                  <c:v>55.715874545637298</c:v>
                </c:pt>
                <c:pt idx="122">
                  <c:v>55.123126250167694</c:v>
                </c:pt>
                <c:pt idx="123">
                  <c:v>54.513586916452553</c:v>
                </c:pt>
                <c:pt idx="124">
                  <c:v>53.887442216077716</c:v>
                </c:pt>
                <c:pt idx="125">
                  <c:v>53.24488287878448</c:v>
                </c:pt>
                <c:pt idx="126">
                  <c:v>52.586104634371587</c:v>
                </c:pt>
                <c:pt idx="127">
                  <c:v>51.911308153074025</c:v>
                </c:pt>
                <c:pt idx="128">
                  <c:v>51.220698984436929</c:v>
                </c:pt>
                <c:pt idx="129">
                  <c:v>50.514487494703118</c:v>
                </c:pt>
                <c:pt idx="130">
                  <c:v>49.792888802733572</c:v>
                </c:pt>
                <c:pt idx="131">
                  <c:v>49.056122714480168</c:v>
                </c:pt>
                <c:pt idx="132">
                  <c:v>48.304413656030626</c:v>
                </c:pt>
                <c:pt idx="133">
                  <c:v>47.537990605246087</c:v>
                </c:pt>
                <c:pt idx="134">
                  <c:v>46.757087022012342</c:v>
                </c:pt>
                <c:pt idx="135">
                  <c:v>45.961940777125591</c:v>
                </c:pt>
                <c:pt idx="136">
                  <c:v>45.152794079834813</c:v>
                </c:pt>
                <c:pt idx="137">
                  <c:v>44.32989340406241</c:v>
                </c:pt>
                <c:pt idx="138">
                  <c:v>43.49348941332579</c:v>
                </c:pt>
                <c:pt idx="139">
                  <c:v>42.643836884382971</c:v>
                </c:pt>
                <c:pt idx="140">
                  <c:v>41.781194629625062</c:v>
                </c:pt>
                <c:pt idx="141">
                  <c:v>40.905825418239452</c:v>
                </c:pt>
                <c:pt idx="142">
                  <c:v>40.017995896167797</c:v>
                </c:pt>
                <c:pt idx="143">
                  <c:v>39.117976504883131</c:v>
                </c:pt>
                <c:pt idx="144">
                  <c:v>38.206041399010758</c:v>
                </c:pt>
                <c:pt idx="145">
                  <c:v>37.282468362818015</c:v>
                </c:pt>
                <c:pt idx="146">
                  <c:v>36.347538725598547</c:v>
                </c:pt>
                <c:pt idx="147">
                  <c:v>35.40153727597675</c:v>
                </c:pt>
                <c:pt idx="148">
                  <c:v>34.444752175158321</c:v>
                </c:pt>
                <c:pt idx="149">
                  <c:v>33.477474869153532</c:v>
                </c:pt>
                <c:pt idx="150">
                  <c:v>32.499999999999993</c:v>
                </c:pt>
                <c:pt idx="151">
                  <c:v>31.512625316011917</c:v>
                </c:pt>
                <c:pt idx="152">
                  <c:v>30.515651581082921</c:v>
                </c:pt>
                <c:pt idx="153">
                  <c:v>29.509382483070546</c:v>
                </c:pt>
                <c:pt idx="154">
                  <c:v>28.494124541290024</c:v>
                </c:pt>
                <c:pt idx="155">
                  <c:v>27.470187013145466</c:v>
                </c:pt>
                <c:pt idx="156">
                  <c:v>26.437881799927027</c:v>
                </c:pt>
                <c:pt idx="157">
                  <c:v>25.397523351802821</c:v>
                </c:pt>
                <c:pt idx="158">
                  <c:v>24.349428572034295</c:v>
                </c:pt>
                <c:pt idx="159">
                  <c:v>23.293916720444514</c:v>
                </c:pt>
                <c:pt idx="160">
                  <c:v>22.231309316168478</c:v>
                </c:pt>
                <c:pt idx="161">
                  <c:v>21.161930039715209</c:v>
                </c:pt>
                <c:pt idx="162">
                  <c:v>20.086104634371587</c:v>
                </c:pt>
                <c:pt idx="163">
                  <c:v>19.004160806977907</c:v>
                </c:pt>
                <c:pt idx="164">
                  <c:v>17.916428128104979</c:v>
                </c:pt>
                <c:pt idx="165">
                  <c:v>16.823237931663865</c:v>
                </c:pt>
                <c:pt idx="166">
                  <c:v>15.724923213978402</c:v>
                </c:pt>
                <c:pt idx="167">
                  <c:v>14.621818532351211</c:v>
                </c:pt>
                <c:pt idx="168">
                  <c:v>13.514259903154356</c:v>
                </c:pt>
                <c:pt idx="169">
                  <c:v>12.402584699475423</c:v>
                </c:pt>
                <c:pt idx="170">
                  <c:v>11.287131548350468</c:v>
                </c:pt>
                <c:pt idx="171">
                  <c:v>10.168240227615014</c:v>
                </c:pt>
                <c:pt idx="172">
                  <c:v>9.0462515624042741</c:v>
                </c:pt>
                <c:pt idx="173">
                  <c:v>7.9215073213345901</c:v>
                </c:pt>
                <c:pt idx="174">
                  <c:v>6.7943501123974928</c:v>
                </c:pt>
                <c:pt idx="175">
                  <c:v>5.6651232785978118</c:v>
                </c:pt>
                <c:pt idx="176">
                  <c:v>4.5341707933681592</c:v>
                </c:pt>
                <c:pt idx="177">
                  <c:v>3.4018371557913474</c:v>
                </c:pt>
                <c:pt idx="178">
                  <c:v>2.2684672856625454</c:v>
                </c:pt>
                <c:pt idx="179">
                  <c:v>1.1344064184234235</c:v>
                </c:pt>
                <c:pt idx="180">
                  <c:v>7.9634649569060301E-15</c:v>
                </c:pt>
                <c:pt idx="181">
                  <c:v>-1.1344064184234075</c:v>
                </c:pt>
                <c:pt idx="182">
                  <c:v>-2.2684672856625583</c:v>
                </c:pt>
                <c:pt idx="183">
                  <c:v>-3.4018371557913314</c:v>
                </c:pt>
                <c:pt idx="184">
                  <c:v>-4.5341707933681139</c:v>
                </c:pt>
                <c:pt idx="185">
                  <c:v>-5.6651232785977665</c:v>
                </c:pt>
                <c:pt idx="186">
                  <c:v>-6.7943501123974483</c:v>
                </c:pt>
                <c:pt idx="187">
                  <c:v>-7.9215073213346034</c:v>
                </c:pt>
                <c:pt idx="188">
                  <c:v>-9.0462515624042581</c:v>
                </c:pt>
                <c:pt idx="189">
                  <c:v>-10.168240227614998</c:v>
                </c:pt>
                <c:pt idx="190">
                  <c:v>-11.28713154835048</c:v>
                </c:pt>
                <c:pt idx="191">
                  <c:v>-12.402584699475407</c:v>
                </c:pt>
                <c:pt idx="192">
                  <c:v>-13.51425990315434</c:v>
                </c:pt>
                <c:pt idx="193">
                  <c:v>-14.621818532351224</c:v>
                </c:pt>
                <c:pt idx="194">
                  <c:v>-15.724923213978387</c:v>
                </c:pt>
                <c:pt idx="195">
                  <c:v>-16.823237931663822</c:v>
                </c:pt>
                <c:pt idx="196">
                  <c:v>-17.916428128104936</c:v>
                </c:pt>
                <c:pt idx="197">
                  <c:v>-19.004160806977865</c:v>
                </c:pt>
                <c:pt idx="198">
                  <c:v>-20.086104634371601</c:v>
                </c:pt>
                <c:pt idx="199">
                  <c:v>-21.161930039715187</c:v>
                </c:pt>
                <c:pt idx="200">
                  <c:v>-22.231309316168463</c:v>
                </c:pt>
                <c:pt idx="201">
                  <c:v>-23.293916720444528</c:v>
                </c:pt>
                <c:pt idx="202">
                  <c:v>-24.349428572034281</c:v>
                </c:pt>
                <c:pt idx="203">
                  <c:v>-25.397523351802782</c:v>
                </c:pt>
                <c:pt idx="204">
                  <c:v>-26.437881799926988</c:v>
                </c:pt>
                <c:pt idx="205">
                  <c:v>-27.470187013145452</c:v>
                </c:pt>
                <c:pt idx="206">
                  <c:v>-28.494124541290009</c:v>
                </c:pt>
                <c:pt idx="207">
                  <c:v>-29.509382483070507</c:v>
                </c:pt>
                <c:pt idx="208">
                  <c:v>-30.515651581082906</c:v>
                </c:pt>
                <c:pt idx="209">
                  <c:v>-31.512625316011903</c:v>
                </c:pt>
                <c:pt idx="210">
                  <c:v>-32.500000000000007</c:v>
                </c:pt>
                <c:pt idx="211">
                  <c:v>-33.477474869153518</c:v>
                </c:pt>
                <c:pt idx="212">
                  <c:v>-34.444752175158314</c:v>
                </c:pt>
                <c:pt idx="213">
                  <c:v>-35.401537275976757</c:v>
                </c:pt>
                <c:pt idx="214">
                  <c:v>-36.347538725598532</c:v>
                </c:pt>
                <c:pt idx="215">
                  <c:v>-37.28246836281798</c:v>
                </c:pt>
                <c:pt idx="216">
                  <c:v>-38.206041399010743</c:v>
                </c:pt>
                <c:pt idx="217">
                  <c:v>-39.117976504883124</c:v>
                </c:pt>
                <c:pt idx="218">
                  <c:v>-40.017995896167761</c:v>
                </c:pt>
                <c:pt idx="219">
                  <c:v>-40.905825418239445</c:v>
                </c:pt>
                <c:pt idx="220">
                  <c:v>-41.781194629625048</c:v>
                </c:pt>
                <c:pt idx="221">
                  <c:v>-42.643836884382978</c:v>
                </c:pt>
                <c:pt idx="222">
                  <c:v>-43.493489413325783</c:v>
                </c:pt>
                <c:pt idx="223">
                  <c:v>-44.329893404062396</c:v>
                </c:pt>
                <c:pt idx="224">
                  <c:v>-45.152794079834827</c:v>
                </c:pt>
                <c:pt idx="225">
                  <c:v>-45.961940777125584</c:v>
                </c:pt>
                <c:pt idx="226">
                  <c:v>-46.757087022012307</c:v>
                </c:pt>
                <c:pt idx="227">
                  <c:v>-47.537990605246058</c:v>
                </c:pt>
                <c:pt idx="228">
                  <c:v>-48.304413656030611</c:v>
                </c:pt>
                <c:pt idx="229">
                  <c:v>-49.056122714480161</c:v>
                </c:pt>
                <c:pt idx="230">
                  <c:v>-49.792888802733565</c:v>
                </c:pt>
                <c:pt idx="231">
                  <c:v>-50.514487494703125</c:v>
                </c:pt>
                <c:pt idx="232">
                  <c:v>-51.220698984436936</c:v>
                </c:pt>
                <c:pt idx="233">
                  <c:v>-51.911308153074032</c:v>
                </c:pt>
                <c:pt idx="234">
                  <c:v>-52.58610463437158</c:v>
                </c:pt>
                <c:pt idx="235">
                  <c:v>-53.244882878784452</c:v>
                </c:pt>
                <c:pt idx="236">
                  <c:v>-53.887442216077694</c:v>
                </c:pt>
                <c:pt idx="237">
                  <c:v>-54.51358691645256</c:v>
                </c:pt>
                <c:pt idx="238">
                  <c:v>-55.123126250167687</c:v>
                </c:pt>
                <c:pt idx="239">
                  <c:v>-55.715874545637284</c:v>
                </c:pt>
                <c:pt idx="240">
                  <c:v>-56.291651245988497</c:v>
                </c:pt>
                <c:pt idx="241">
                  <c:v>-56.850280964060737</c:v>
                </c:pt>
                <c:pt idx="242">
                  <c:v>-57.391593535830253</c:v>
                </c:pt>
                <c:pt idx="243">
                  <c:v>-57.915424072243908</c:v>
                </c:pt>
                <c:pt idx="244">
                  <c:v>-58.421613009445842</c:v>
                </c:pt>
                <c:pt idx="245">
                  <c:v>-58.910006157382234</c:v>
                </c:pt>
                <c:pt idx="246">
                  <c:v>-59.380454746769061</c:v>
                </c:pt>
                <c:pt idx="247">
                  <c:v>-59.832815474408619</c:v>
                </c:pt>
                <c:pt idx="248">
                  <c:v>-60.266950546841173</c:v>
                </c:pt>
                <c:pt idx="249">
                  <c:v>-60.682727722318106</c:v>
                </c:pt>
                <c:pt idx="250">
                  <c:v>-61.08002035108403</c:v>
                </c:pt>
                <c:pt idx="251">
                  <c:v>-61.458707413955594</c:v>
                </c:pt>
                <c:pt idx="252">
                  <c:v>-61.81867355918498</c:v>
                </c:pt>
                <c:pt idx="253">
                  <c:v>-62.159809137597293</c:v>
                </c:pt>
                <c:pt idx="254">
                  <c:v>-62.482010235990735</c:v>
                </c:pt>
                <c:pt idx="255">
                  <c:v>-62.785178708789438</c:v>
                </c:pt>
                <c:pt idx="256">
                  <c:v>-63.069222207939774</c:v>
                </c:pt>
                <c:pt idx="257">
                  <c:v>-63.334054211040282</c:v>
                </c:pt>
                <c:pt idx="258">
                  <c:v>-63.579594047697363</c:v>
                </c:pt>
                <c:pt idx="259">
                  <c:v>-63.805766924098151</c:v>
                </c:pt>
                <c:pt idx="260">
                  <c:v>-64.012503945793526</c:v>
                </c:pt>
                <c:pt idx="261">
                  <c:v>-64.199742138683945</c:v>
                </c:pt>
                <c:pt idx="262">
                  <c:v>-64.367424468202074</c:v>
                </c:pt>
                <c:pt idx="263">
                  <c:v>-64.515499856685935</c:v>
                </c:pt>
                <c:pt idx="264">
                  <c:v>-64.64392319893777</c:v>
                </c:pt>
                <c:pt idx="265">
                  <c:v>-64.752655375963457</c:v>
                </c:pt>
                <c:pt idx="266">
                  <c:v>-64.841663266888574</c:v>
                </c:pt>
                <c:pt idx="267">
                  <c:v>-64.910919759047303</c:v>
                </c:pt>
                <c:pt idx="268">
                  <c:v>-64.96040375624122</c:v>
                </c:pt>
                <c:pt idx="269">
                  <c:v>-64.990100185165431</c:v>
                </c:pt>
                <c:pt idx="270">
                  <c:v>-65</c:v>
                </c:pt>
                <c:pt idx="271">
                  <c:v>-64.990100185165431</c:v>
                </c:pt>
                <c:pt idx="272">
                  <c:v>-64.96040375624122</c:v>
                </c:pt>
                <c:pt idx="273">
                  <c:v>-64.910919759047303</c:v>
                </c:pt>
                <c:pt idx="274">
                  <c:v>-64.841663266888574</c:v>
                </c:pt>
                <c:pt idx="275">
                  <c:v>-64.752655375963457</c:v>
                </c:pt>
                <c:pt idx="276">
                  <c:v>-64.64392319893777</c:v>
                </c:pt>
                <c:pt idx="277">
                  <c:v>-64.515499856685935</c:v>
                </c:pt>
                <c:pt idx="278">
                  <c:v>-64.367424468202074</c:v>
                </c:pt>
                <c:pt idx="279">
                  <c:v>-64.199742138683959</c:v>
                </c:pt>
                <c:pt idx="280">
                  <c:v>-64.012503945793526</c:v>
                </c:pt>
                <c:pt idx="281">
                  <c:v>-63.805766924098165</c:v>
                </c:pt>
                <c:pt idx="282">
                  <c:v>-63.579594047697377</c:v>
                </c:pt>
                <c:pt idx="283">
                  <c:v>-63.334054211040289</c:v>
                </c:pt>
                <c:pt idx="284">
                  <c:v>-63.069222207939781</c:v>
                </c:pt>
                <c:pt idx="285">
                  <c:v>-62.785178708789431</c:v>
                </c:pt>
                <c:pt idx="286">
                  <c:v>-62.482010235990721</c:v>
                </c:pt>
                <c:pt idx="287">
                  <c:v>-62.1598091375973</c:v>
                </c:pt>
                <c:pt idx="288">
                  <c:v>-61.818673559184987</c:v>
                </c:pt>
                <c:pt idx="289">
                  <c:v>-61.458707413955601</c:v>
                </c:pt>
                <c:pt idx="290">
                  <c:v>-61.080020351084052</c:v>
                </c:pt>
                <c:pt idx="291">
                  <c:v>-60.682727722318134</c:v>
                </c:pt>
                <c:pt idx="292">
                  <c:v>-60.26695054684118</c:v>
                </c:pt>
                <c:pt idx="293">
                  <c:v>-59.832815474408633</c:v>
                </c:pt>
                <c:pt idx="294">
                  <c:v>-59.380454746769047</c:v>
                </c:pt>
                <c:pt idx="295">
                  <c:v>-58.910006157382249</c:v>
                </c:pt>
                <c:pt idx="296">
                  <c:v>-58.421613009445856</c:v>
                </c:pt>
                <c:pt idx="297">
                  <c:v>-57.915424072243916</c:v>
                </c:pt>
                <c:pt idx="298">
                  <c:v>-57.39159353583026</c:v>
                </c:pt>
                <c:pt idx="299">
                  <c:v>-56.850280964060744</c:v>
                </c:pt>
                <c:pt idx="300">
                  <c:v>-56.291651245988511</c:v>
                </c:pt>
                <c:pt idx="301">
                  <c:v>-55.715874545637298</c:v>
                </c:pt>
                <c:pt idx="302">
                  <c:v>-55.123126250167701</c:v>
                </c:pt>
                <c:pt idx="303">
                  <c:v>-54.513586916452574</c:v>
                </c:pt>
                <c:pt idx="304">
                  <c:v>-53.887442216077737</c:v>
                </c:pt>
                <c:pt idx="305">
                  <c:v>-53.244882878784466</c:v>
                </c:pt>
                <c:pt idx="306">
                  <c:v>-52.586104634371594</c:v>
                </c:pt>
                <c:pt idx="307">
                  <c:v>-51.911308153074046</c:v>
                </c:pt>
                <c:pt idx="308">
                  <c:v>-51.220698984436915</c:v>
                </c:pt>
                <c:pt idx="309">
                  <c:v>-50.514487494703104</c:v>
                </c:pt>
                <c:pt idx="310">
                  <c:v>-49.792888802733579</c:v>
                </c:pt>
                <c:pt idx="311">
                  <c:v>-49.056122714480196</c:v>
                </c:pt>
                <c:pt idx="312">
                  <c:v>-48.304413656030647</c:v>
                </c:pt>
                <c:pt idx="313">
                  <c:v>-47.537990605246115</c:v>
                </c:pt>
                <c:pt idx="314">
                  <c:v>-46.757087022012364</c:v>
                </c:pt>
                <c:pt idx="315">
                  <c:v>-45.961940777125598</c:v>
                </c:pt>
                <c:pt idx="316">
                  <c:v>-45.152794079834841</c:v>
                </c:pt>
                <c:pt idx="317">
                  <c:v>-44.329893404062389</c:v>
                </c:pt>
                <c:pt idx="318">
                  <c:v>-43.493489413325776</c:v>
                </c:pt>
                <c:pt idx="319">
                  <c:v>-42.643836884382978</c:v>
                </c:pt>
                <c:pt idx="320">
                  <c:v>-41.78119462962507</c:v>
                </c:pt>
                <c:pt idx="321">
                  <c:v>-40.905825418239459</c:v>
                </c:pt>
                <c:pt idx="322">
                  <c:v>-40.017995896167825</c:v>
                </c:pt>
                <c:pt idx="323">
                  <c:v>-39.117976504883138</c:v>
                </c:pt>
                <c:pt idx="324">
                  <c:v>-38.206041399010772</c:v>
                </c:pt>
                <c:pt idx="325">
                  <c:v>-37.282468362818022</c:v>
                </c:pt>
                <c:pt idx="326">
                  <c:v>-36.347538725598575</c:v>
                </c:pt>
                <c:pt idx="327">
                  <c:v>-35.40153727597675</c:v>
                </c:pt>
                <c:pt idx="328">
                  <c:v>-34.444752175158378</c:v>
                </c:pt>
                <c:pt idx="329">
                  <c:v>-33.477474869153539</c:v>
                </c:pt>
                <c:pt idx="330">
                  <c:v>-32.500000000000028</c:v>
                </c:pt>
                <c:pt idx="331">
                  <c:v>-31.512625316011899</c:v>
                </c:pt>
                <c:pt idx="332">
                  <c:v>-30.515651581082903</c:v>
                </c:pt>
                <c:pt idx="333">
                  <c:v>-29.509382483070553</c:v>
                </c:pt>
                <c:pt idx="334">
                  <c:v>-28.494124541290006</c:v>
                </c:pt>
                <c:pt idx="335">
                  <c:v>-27.470187013145498</c:v>
                </c:pt>
                <c:pt idx="336">
                  <c:v>-26.437881799927009</c:v>
                </c:pt>
                <c:pt idx="337">
                  <c:v>-25.397523351802857</c:v>
                </c:pt>
                <c:pt idx="338">
                  <c:v>-24.349428572034302</c:v>
                </c:pt>
                <c:pt idx="339">
                  <c:v>-23.29391672044455</c:v>
                </c:pt>
                <c:pt idx="340">
                  <c:v>-22.23130931616846</c:v>
                </c:pt>
                <c:pt idx="341">
                  <c:v>-21.161930039715241</c:v>
                </c:pt>
                <c:pt idx="342">
                  <c:v>-20.086104634371594</c:v>
                </c:pt>
                <c:pt idx="343">
                  <c:v>-19.004160806977858</c:v>
                </c:pt>
                <c:pt idx="344">
                  <c:v>-17.916428128104986</c:v>
                </c:pt>
                <c:pt idx="345">
                  <c:v>-16.823237931663844</c:v>
                </c:pt>
                <c:pt idx="346">
                  <c:v>-15.724923213978412</c:v>
                </c:pt>
                <c:pt idx="347">
                  <c:v>-14.621818532351247</c:v>
                </c:pt>
                <c:pt idx="348">
                  <c:v>-13.514259903154391</c:v>
                </c:pt>
                <c:pt idx="349">
                  <c:v>-12.402584699475403</c:v>
                </c:pt>
                <c:pt idx="350">
                  <c:v>-11.287131548350533</c:v>
                </c:pt>
                <c:pt idx="351">
                  <c:v>-10.168240227615023</c:v>
                </c:pt>
                <c:pt idx="352">
                  <c:v>-9.046251562404283</c:v>
                </c:pt>
                <c:pt idx="353">
                  <c:v>-7.9215073213346274</c:v>
                </c:pt>
                <c:pt idx="354">
                  <c:v>-6.7943501123974723</c:v>
                </c:pt>
                <c:pt idx="355">
                  <c:v>-5.6651232785977905</c:v>
                </c:pt>
                <c:pt idx="356">
                  <c:v>-4.5341707933681095</c:v>
                </c:pt>
                <c:pt idx="357">
                  <c:v>-3.4018371557913838</c:v>
                </c:pt>
                <c:pt idx="358">
                  <c:v>-2.2684672856625534</c:v>
                </c:pt>
                <c:pt idx="359">
                  <c:v>-1.1344064184234892</c:v>
                </c:pt>
                <c:pt idx="360">
                  <c:v>-1.592692991381206E-14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86-4C87-ADEC-1F8099D8F25F}"/>
            </c:ext>
          </c:extLst>
        </c:ser>
        <c:ser>
          <c:idx val="1"/>
          <c:order val="1"/>
          <c:tx>
            <c:v>CZ opt.</c:v>
          </c:tx>
          <c:spPr>
            <a:ln w="25400">
              <a:solidFill>
                <a:srgbClr val="FFFF00"/>
              </a:solidFill>
            </a:ln>
          </c:spPr>
          <c:marker>
            <c:symbol val="square"/>
            <c:size val="2"/>
            <c:spPr>
              <a:ln>
                <a:solidFill>
                  <a:srgbClr val="FFFF00"/>
                </a:solidFill>
              </a:ln>
            </c:spPr>
          </c:marker>
          <c:xVal>
            <c:numRef>
              <c:f>'θ ϵ (90,180)'!$BE$25:$BE$385</c:f>
              <c:numCache>
                <c:formatCode>General</c:formatCode>
                <c:ptCount val="361"/>
                <c:pt idx="0">
                  <c:v>-41.875298883893024</c:v>
                </c:pt>
                <c:pt idx="1">
                  <c:v>-41.8788048557699</c:v>
                </c:pt>
                <c:pt idx="2">
                  <c:v>-41.88932170344755</c:v>
                </c:pt>
                <c:pt idx="3">
                  <c:v>-41.906846223392293</c:v>
                </c:pt>
                <c:pt idx="4">
                  <c:v>-41.931373077465572</c:v>
                </c:pt>
                <c:pt idx="5">
                  <c:v>-41.962894794550053</c:v>
                </c:pt>
                <c:pt idx="6">
                  <c:v>-42.001401772825353</c:v>
                </c:pt>
                <c:pt idx="7">
                  <c:v>-42.046882282692863</c:v>
                </c:pt>
                <c:pt idx="8">
                  <c:v>-42.099322470348696</c:v>
                </c:pt>
                <c:pt idx="9">
                  <c:v>-42.158706362003691</c:v>
                </c:pt>
                <c:pt idx="10">
                  <c:v>-42.225015868749189</c:v>
                </c:pt>
                <c:pt idx="11">
                  <c:v>-42.298230792067081</c:v>
                </c:pt>
                <c:pt idx="12">
                  <c:v>-42.378328829982472</c:v>
                </c:pt>
                <c:pt idx="13">
                  <c:v>-42.465285583857096</c:v>
                </c:pt>
                <c:pt idx="14">
                  <c:v>-42.559074565821334</c:v>
                </c:pt>
                <c:pt idx="15">
                  <c:v>-42.659667206842741</c:v>
                </c:pt>
                <c:pt idx="16">
                  <c:v>-42.767032865428398</c:v>
                </c:pt>
                <c:pt idx="17">
                  <c:v>-42.881138836958627</c:v>
                </c:pt>
                <c:pt idx="18">
                  <c:v>-43.001950363649115</c:v>
                </c:pt>
                <c:pt idx="19">
                  <c:v>-43.12943064513852</c:v>
                </c:pt>
                <c:pt idx="20">
                  <c:v>-43.263540849698167</c:v>
                </c:pt>
                <c:pt idx="21">
                  <c:v>-43.404240126060593</c:v>
                </c:pt>
                <c:pt idx="22">
                  <c:v>-43.551485615863228</c:v>
                </c:pt>
                <c:pt idx="23">
                  <c:v>-43.705232466703492</c:v>
                </c:pt>
                <c:pt idx="24">
                  <c:v>-43.865433845801228</c:v>
                </c:pt>
                <c:pt idx="25">
                  <c:v>-44.03204095426446</c:v>
                </c:pt>
                <c:pt idx="26">
                  <c:v>-44.205003041953987</c:v>
                </c:pt>
                <c:pt idx="27">
                  <c:v>-44.384267422942386</c:v>
                </c:pt>
                <c:pt idx="28">
                  <c:v>-44.569779491562628</c:v>
                </c:pt>
                <c:pt idx="29">
                  <c:v>-44.761482739041526</c:v>
                </c:pt>
                <c:pt idx="30">
                  <c:v>-44.959318770712812</c:v>
                </c:pt>
                <c:pt idx="31">
                  <c:v>-45.163227323804776</c:v>
                </c:pt>
                <c:pt idx="32">
                  <c:v>-45.373146285796821</c:v>
                </c:pt>
                <c:pt idx="33">
                  <c:v>-45.589011713339602</c:v>
                </c:pt>
                <c:pt idx="34">
                  <c:v>-45.810757851732752</c:v>
                </c:pt>
                <c:pt idx="35">
                  <c:v>-46.038317154954413</c:v>
                </c:pt>
                <c:pt idx="36">
                  <c:v>-46.271620306236414</c:v>
                </c:pt>
                <c:pt idx="37">
                  <c:v>-46.51059623917881</c:v>
                </c:pt>
                <c:pt idx="38">
                  <c:v>-46.755172159397418</c:v>
                </c:pt>
                <c:pt idx="39">
                  <c:v>-47.005273566697682</c:v>
                </c:pt>
                <c:pt idx="40">
                  <c:v>-47.260824277768137</c:v>
                </c:pt>
                <c:pt idx="41">
                  <c:v>-47.521746449386633</c:v>
                </c:pt>
                <c:pt idx="42">
                  <c:v>-47.787960602132081</c:v>
                </c:pt>
                <c:pt idx="43">
                  <c:v>-48.05938564459467</c:v>
                </c:pt>
                <c:pt idx="44">
                  <c:v>-48.335938898077124</c:v>
                </c:pt>
                <c:pt idx="45">
                  <c:v>-48.617536121779395</c:v>
                </c:pt>
                <c:pt idx="46">
                  <c:v>-48.904091538459255</c:v>
                </c:pt>
                <c:pt idx="47">
                  <c:v>-49.195517860560855</c:v>
                </c:pt>
                <c:pt idx="48">
                  <c:v>-49.491726316803366</c:v>
                </c:pt>
                <c:pt idx="49">
                  <c:v>-49.792626679221591</c:v>
                </c:pt>
                <c:pt idx="50">
                  <c:v>-50.098127290650247</c:v>
                </c:pt>
                <c:pt idx="51">
                  <c:v>-50.40813509264364</c:v>
                </c:pt>
                <c:pt idx="52">
                  <c:v>-50.72255565382217</c:v>
                </c:pt>
                <c:pt idx="53">
                  <c:v>-51.041293198637049</c:v>
                </c:pt>
                <c:pt idx="54">
                  <c:v>-51.36425063654444</c:v>
                </c:pt>
                <c:pt idx="55">
                  <c:v>-51.691329591580192</c:v>
                </c:pt>
                <c:pt idx="56">
                  <c:v>-52.022430432326125</c:v>
                </c:pt>
                <c:pt idx="57">
                  <c:v>-52.3574523022587</c:v>
                </c:pt>
                <c:pt idx="58">
                  <c:v>-52.696293150470908</c:v>
                </c:pt>
                <c:pt idx="59">
                  <c:v>-53.038849762757948</c:v>
                </c:pt>
                <c:pt idx="60">
                  <c:v>-53.385017793057308</c:v>
                </c:pt>
                <c:pt idx="61">
                  <c:v>-53.734691795233545</c:v>
                </c:pt>
                <c:pt idx="62">
                  <c:v>-54.087765255198242</c:v>
                </c:pt>
                <c:pt idx="63">
                  <c:v>-54.444130623355178</c:v>
                </c:pt>
                <c:pt idx="64">
                  <c:v>-54.80367934736104</c:v>
                </c:pt>
                <c:pt idx="65">
                  <c:v>-55.166301905191453</c:v>
                </c:pt>
                <c:pt idx="66">
                  <c:v>-55.531887838502506</c:v>
                </c:pt>
                <c:pt idx="67">
                  <c:v>-55.900325786277399</c:v>
                </c:pt>
                <c:pt idx="68">
                  <c:v>-56.271503518748119</c:v>
                </c:pt>
                <c:pt idx="69">
                  <c:v>-56.645307971581644</c:v>
                </c:pt>
                <c:pt idx="70">
                  <c:v>-57.021625280320535</c:v>
                </c:pt>
                <c:pt idx="71">
                  <c:v>-57.400340815067082</c:v>
                </c:pt>
                <c:pt idx="72">
                  <c:v>-57.781339215400699</c:v>
                </c:pt>
                <c:pt idx="73">
                  <c:v>-58.164504425517833</c:v>
                </c:pt>
                <c:pt idx="74">
                  <c:v>-58.549719729583671</c:v>
                </c:pt>
                <c:pt idx="75">
                  <c:v>-58.936867787284939</c:v>
                </c:pt>
                <c:pt idx="76">
                  <c:v>-59.325830669572859</c:v>
                </c:pt>
                <c:pt idx="77">
                  <c:v>-59.716489894585543</c:v>
                </c:pt>
                <c:pt idx="78">
                  <c:v>-60.108726463738627</c:v>
                </c:pt>
                <c:pt idx="79">
                  <c:v>-60.502420897973472</c:v>
                </c:pt>
                <c:pt idx="80">
                  <c:v>-60.897453274151616</c:v>
                </c:pt>
                <c:pt idx="81">
                  <c:v>-61.293703261584504</c:v>
                </c:pt>
                <c:pt idx="82">
                  <c:v>-61.691050158687396</c:v>
                </c:pt>
                <c:pt idx="83">
                  <c:v>-62.089372929746268</c:v>
                </c:pt>
                <c:pt idx="84">
                  <c:v>-62.488550241786399</c:v>
                </c:pt>
                <c:pt idx="85">
                  <c:v>-62.888460501531632</c:v>
                </c:pt>
                <c:pt idx="86">
                  <c:v>-63.288981892442827</c:v>
                </c:pt>
                <c:pt idx="87">
                  <c:v>-63.689992411824377</c:v>
                </c:pt>
                <c:pt idx="88">
                  <c:v>-64.091369907987399</c:v>
                </c:pt>
                <c:pt idx="89">
                  <c:v>-64.492992117458357</c:v>
                </c:pt>
                <c:pt idx="90">
                  <c:v>-64.894736702221593</c:v>
                </c:pt>
                <c:pt idx="91">
                  <c:v>-65.296481286984843</c:v>
                </c:pt>
                <c:pt idx="92">
                  <c:v>-65.698103496455772</c:v>
                </c:pt>
                <c:pt idx="93">
                  <c:v>-66.099480992618794</c:v>
                </c:pt>
                <c:pt idx="94">
                  <c:v>-66.500491512000352</c:v>
                </c:pt>
                <c:pt idx="95">
                  <c:v>-66.901012902911546</c:v>
                </c:pt>
                <c:pt idx="96">
                  <c:v>-67.300923162656787</c:v>
                </c:pt>
                <c:pt idx="97">
                  <c:v>-67.70010047469691</c:v>
                </c:pt>
                <c:pt idx="98">
                  <c:v>-68.098423245755782</c:v>
                </c:pt>
                <c:pt idx="99">
                  <c:v>-68.495770142858689</c:v>
                </c:pt>
                <c:pt idx="100">
                  <c:v>-68.89202013029157</c:v>
                </c:pt>
                <c:pt idx="101">
                  <c:v>-69.287052506469706</c:v>
                </c:pt>
                <c:pt idx="102">
                  <c:v>-69.680746940704552</c:v>
                </c:pt>
                <c:pt idx="103">
                  <c:v>-70.072983509857636</c:v>
                </c:pt>
                <c:pt idx="104">
                  <c:v>-70.463642734870319</c:v>
                </c:pt>
                <c:pt idx="105">
                  <c:v>-70.852605617158247</c:v>
                </c:pt>
                <c:pt idx="106">
                  <c:v>-71.239753674859514</c:v>
                </c:pt>
                <c:pt idx="107">
                  <c:v>-71.624968978925352</c:v>
                </c:pt>
                <c:pt idx="108">
                  <c:v>-72.00813418904248</c:v>
                </c:pt>
                <c:pt idx="109">
                  <c:v>-72.389132589376089</c:v>
                </c:pt>
                <c:pt idx="110">
                  <c:v>-72.767848124122651</c:v>
                </c:pt>
                <c:pt idx="111">
                  <c:v>-73.144165432861541</c:v>
                </c:pt>
                <c:pt idx="112">
                  <c:v>-73.517969885695067</c:v>
                </c:pt>
                <c:pt idx="113">
                  <c:v>-73.889147618165779</c:v>
                </c:pt>
                <c:pt idx="114">
                  <c:v>-74.257585565940673</c:v>
                </c:pt>
                <c:pt idx="115">
                  <c:v>-74.623171499251725</c:v>
                </c:pt>
                <c:pt idx="116">
                  <c:v>-74.985794057082146</c:v>
                </c:pt>
                <c:pt idx="117">
                  <c:v>-75.345342781087993</c:v>
                </c:pt>
                <c:pt idx="118">
                  <c:v>-75.701708149244936</c:v>
                </c:pt>
                <c:pt idx="119">
                  <c:v>-76.054781609209641</c:v>
                </c:pt>
                <c:pt idx="120">
                  <c:v>-76.40445561138587</c:v>
                </c:pt>
                <c:pt idx="121">
                  <c:v>-76.750623641685237</c:v>
                </c:pt>
                <c:pt idx="122">
                  <c:v>-77.093180253972278</c:v>
                </c:pt>
                <c:pt idx="123">
                  <c:v>-77.432021102184478</c:v>
                </c:pt>
                <c:pt idx="124">
                  <c:v>-77.767042972117054</c:v>
                </c:pt>
                <c:pt idx="125">
                  <c:v>-78.098143812862986</c:v>
                </c:pt>
                <c:pt idx="126">
                  <c:v>-78.425222767898745</c:v>
                </c:pt>
                <c:pt idx="127">
                  <c:v>-78.748180205806136</c:v>
                </c:pt>
                <c:pt idx="128">
                  <c:v>-79.066917750621016</c:v>
                </c:pt>
                <c:pt idx="129">
                  <c:v>-79.381338311799539</c:v>
                </c:pt>
                <c:pt idx="130">
                  <c:v>-79.691346113792946</c:v>
                </c:pt>
                <c:pt idx="131">
                  <c:v>-79.996846725221602</c:v>
                </c:pt>
                <c:pt idx="132">
                  <c:v>-80.29774708763982</c:v>
                </c:pt>
                <c:pt idx="133">
                  <c:v>-80.593955543882331</c:v>
                </c:pt>
                <c:pt idx="134">
                  <c:v>-80.885381865983931</c:v>
                </c:pt>
                <c:pt idx="135">
                  <c:v>-81.171937282663791</c:v>
                </c:pt>
                <c:pt idx="136">
                  <c:v>-81.453534506366054</c:v>
                </c:pt>
                <c:pt idx="137">
                  <c:v>-81.730087759848516</c:v>
                </c:pt>
                <c:pt idx="138">
                  <c:v>-82.001512802311098</c:v>
                </c:pt>
                <c:pt idx="139">
                  <c:v>-82.267726955056546</c:v>
                </c:pt>
                <c:pt idx="140">
                  <c:v>-82.528649126675049</c:v>
                </c:pt>
                <c:pt idx="141">
                  <c:v>-82.784199837745504</c:v>
                </c:pt>
                <c:pt idx="142">
                  <c:v>-83.034301245045768</c:v>
                </c:pt>
                <c:pt idx="143">
                  <c:v>-83.278877165264376</c:v>
                </c:pt>
                <c:pt idx="144">
                  <c:v>-83.517853098206771</c:v>
                </c:pt>
                <c:pt idx="145">
                  <c:v>-83.751156249488758</c:v>
                </c:pt>
                <c:pt idx="146">
                  <c:v>-83.97871555271044</c:v>
                </c:pt>
                <c:pt idx="147">
                  <c:v>-84.200461691103584</c:v>
                </c:pt>
                <c:pt idx="148">
                  <c:v>-84.416327118646365</c:v>
                </c:pt>
                <c:pt idx="149">
                  <c:v>-84.62624608063841</c:v>
                </c:pt>
                <c:pt idx="150">
                  <c:v>-84.830154633730373</c:v>
                </c:pt>
                <c:pt idx="151">
                  <c:v>-85.02799066540166</c:v>
                </c:pt>
                <c:pt idx="152">
                  <c:v>-85.219693912880544</c:v>
                </c:pt>
                <c:pt idx="153">
                  <c:v>-85.405205981500799</c:v>
                </c:pt>
                <c:pt idx="154">
                  <c:v>-85.584470362489199</c:v>
                </c:pt>
                <c:pt idx="155">
                  <c:v>-85.757432450178726</c:v>
                </c:pt>
                <c:pt idx="156">
                  <c:v>-85.924039558641965</c:v>
                </c:pt>
                <c:pt idx="157">
                  <c:v>-86.084240937739693</c:v>
                </c:pt>
                <c:pt idx="158">
                  <c:v>-86.237987788579957</c:v>
                </c:pt>
                <c:pt idx="159">
                  <c:v>-86.3852332783826</c:v>
                </c:pt>
                <c:pt idx="160">
                  <c:v>-86.525932554745026</c:v>
                </c:pt>
                <c:pt idx="161">
                  <c:v>-86.660042759304673</c:v>
                </c:pt>
                <c:pt idx="162">
                  <c:v>-86.787523040794071</c:v>
                </c:pt>
                <c:pt idx="163">
                  <c:v>-86.908334567484559</c:v>
                </c:pt>
                <c:pt idx="164">
                  <c:v>-87.022440539014781</c:v>
                </c:pt>
                <c:pt idx="165">
                  <c:v>-87.129806197600445</c:v>
                </c:pt>
                <c:pt idx="166">
                  <c:v>-87.230398838621852</c:v>
                </c:pt>
                <c:pt idx="167">
                  <c:v>-87.32418782058609</c:v>
                </c:pt>
                <c:pt idx="168">
                  <c:v>-87.411144574460707</c:v>
                </c:pt>
                <c:pt idx="169">
                  <c:v>-87.491242612376112</c:v>
                </c:pt>
                <c:pt idx="170">
                  <c:v>-87.564457535694004</c:v>
                </c:pt>
                <c:pt idx="171">
                  <c:v>-87.630767042439487</c:v>
                </c:pt>
                <c:pt idx="172">
                  <c:v>-87.69015093409449</c:v>
                </c:pt>
                <c:pt idx="173">
                  <c:v>-87.742591121750323</c:v>
                </c:pt>
                <c:pt idx="174">
                  <c:v>-87.788071631617839</c:v>
                </c:pt>
                <c:pt idx="175">
                  <c:v>-87.826578609893133</c:v>
                </c:pt>
                <c:pt idx="176">
                  <c:v>-87.85810032697762</c:v>
                </c:pt>
                <c:pt idx="177">
                  <c:v>-87.882627181050893</c:v>
                </c:pt>
                <c:pt idx="178">
                  <c:v>-87.900151700995636</c:v>
                </c:pt>
                <c:pt idx="179">
                  <c:v>-87.910668548673286</c:v>
                </c:pt>
                <c:pt idx="180">
                  <c:v>-87.914174520550162</c:v>
                </c:pt>
                <c:pt idx="181">
                  <c:v>-87.910668548673286</c:v>
                </c:pt>
                <c:pt idx="182">
                  <c:v>-87.900151700995636</c:v>
                </c:pt>
                <c:pt idx="183">
                  <c:v>-87.882627181050893</c:v>
                </c:pt>
                <c:pt idx="184">
                  <c:v>-87.85810032697762</c:v>
                </c:pt>
                <c:pt idx="185">
                  <c:v>-87.826578609893133</c:v>
                </c:pt>
                <c:pt idx="186">
                  <c:v>-87.788071631617839</c:v>
                </c:pt>
                <c:pt idx="187">
                  <c:v>-87.742591121750323</c:v>
                </c:pt>
                <c:pt idx="188">
                  <c:v>-87.69015093409449</c:v>
                </c:pt>
                <c:pt idx="189">
                  <c:v>-87.630767042439487</c:v>
                </c:pt>
                <c:pt idx="190">
                  <c:v>-87.564457535694004</c:v>
                </c:pt>
                <c:pt idx="191">
                  <c:v>-87.491242612376112</c:v>
                </c:pt>
                <c:pt idx="192">
                  <c:v>-87.411144574460707</c:v>
                </c:pt>
                <c:pt idx="193">
                  <c:v>-87.32418782058609</c:v>
                </c:pt>
                <c:pt idx="194">
                  <c:v>-87.230398838621852</c:v>
                </c:pt>
                <c:pt idx="195">
                  <c:v>-87.129806197600445</c:v>
                </c:pt>
                <c:pt idx="196">
                  <c:v>-87.022440539014781</c:v>
                </c:pt>
                <c:pt idx="197">
                  <c:v>-86.908334567484559</c:v>
                </c:pt>
                <c:pt idx="198">
                  <c:v>-86.787523040794071</c:v>
                </c:pt>
                <c:pt idx="199">
                  <c:v>-86.660042759304673</c:v>
                </c:pt>
                <c:pt idx="200">
                  <c:v>-86.525932554745026</c:v>
                </c:pt>
                <c:pt idx="201">
                  <c:v>-86.3852332783826</c:v>
                </c:pt>
                <c:pt idx="202">
                  <c:v>-86.237987788579957</c:v>
                </c:pt>
                <c:pt idx="203">
                  <c:v>-86.084240937739693</c:v>
                </c:pt>
                <c:pt idx="204">
                  <c:v>-85.924039558641965</c:v>
                </c:pt>
                <c:pt idx="205">
                  <c:v>-85.757432450178726</c:v>
                </c:pt>
                <c:pt idx="206">
                  <c:v>-85.584470362489199</c:v>
                </c:pt>
                <c:pt idx="207">
                  <c:v>-85.405205981500799</c:v>
                </c:pt>
                <c:pt idx="208">
                  <c:v>-85.219693912880558</c:v>
                </c:pt>
                <c:pt idx="209">
                  <c:v>-85.02799066540166</c:v>
                </c:pt>
                <c:pt idx="210">
                  <c:v>-84.830154633730373</c:v>
                </c:pt>
                <c:pt idx="211">
                  <c:v>-84.62624608063841</c:v>
                </c:pt>
                <c:pt idx="212">
                  <c:v>-84.416327118646365</c:v>
                </c:pt>
                <c:pt idx="213">
                  <c:v>-84.200461691103584</c:v>
                </c:pt>
                <c:pt idx="214">
                  <c:v>-83.97871555271044</c:v>
                </c:pt>
                <c:pt idx="215">
                  <c:v>-83.751156249488773</c:v>
                </c:pt>
                <c:pt idx="216">
                  <c:v>-83.517853098206771</c:v>
                </c:pt>
                <c:pt idx="217">
                  <c:v>-83.278877165264376</c:v>
                </c:pt>
                <c:pt idx="218">
                  <c:v>-83.034301245045768</c:v>
                </c:pt>
                <c:pt idx="219">
                  <c:v>-82.784199837745504</c:v>
                </c:pt>
                <c:pt idx="220">
                  <c:v>-82.528649126675049</c:v>
                </c:pt>
                <c:pt idx="221">
                  <c:v>-82.267726955056546</c:v>
                </c:pt>
                <c:pt idx="222">
                  <c:v>-82.001512802311112</c:v>
                </c:pt>
                <c:pt idx="223">
                  <c:v>-81.730087759848516</c:v>
                </c:pt>
                <c:pt idx="224">
                  <c:v>-81.453534506366054</c:v>
                </c:pt>
                <c:pt idx="225">
                  <c:v>-81.171937282663791</c:v>
                </c:pt>
                <c:pt idx="226">
                  <c:v>-80.885381865983945</c:v>
                </c:pt>
                <c:pt idx="227">
                  <c:v>-80.593955543882345</c:v>
                </c:pt>
                <c:pt idx="228">
                  <c:v>-80.297747087639834</c:v>
                </c:pt>
                <c:pt idx="229">
                  <c:v>-79.996846725221602</c:v>
                </c:pt>
                <c:pt idx="230">
                  <c:v>-79.691346113792946</c:v>
                </c:pt>
                <c:pt idx="231">
                  <c:v>-79.381338311799539</c:v>
                </c:pt>
                <c:pt idx="232">
                  <c:v>-79.066917750621002</c:v>
                </c:pt>
                <c:pt idx="233">
                  <c:v>-78.748180205806136</c:v>
                </c:pt>
                <c:pt idx="234">
                  <c:v>-78.425222767898745</c:v>
                </c:pt>
                <c:pt idx="235">
                  <c:v>-78.098143812863</c:v>
                </c:pt>
                <c:pt idx="236">
                  <c:v>-77.767042972117068</c:v>
                </c:pt>
                <c:pt idx="237">
                  <c:v>-77.432021102184478</c:v>
                </c:pt>
                <c:pt idx="238">
                  <c:v>-77.093180253972278</c:v>
                </c:pt>
                <c:pt idx="239">
                  <c:v>-76.750623641685252</c:v>
                </c:pt>
                <c:pt idx="240">
                  <c:v>-76.404455611385885</c:v>
                </c:pt>
                <c:pt idx="241">
                  <c:v>-76.054781609209627</c:v>
                </c:pt>
                <c:pt idx="242">
                  <c:v>-75.701708149244936</c:v>
                </c:pt>
                <c:pt idx="243">
                  <c:v>-75.345342781088007</c:v>
                </c:pt>
                <c:pt idx="244">
                  <c:v>-74.98579405708216</c:v>
                </c:pt>
                <c:pt idx="245">
                  <c:v>-74.62317149925174</c:v>
                </c:pt>
                <c:pt idx="246">
                  <c:v>-74.257585565940673</c:v>
                </c:pt>
                <c:pt idx="247">
                  <c:v>-73.889147618165779</c:v>
                </c:pt>
                <c:pt idx="248">
                  <c:v>-73.517969885695081</c:v>
                </c:pt>
                <c:pt idx="249">
                  <c:v>-73.144165432861556</c:v>
                </c:pt>
                <c:pt idx="250">
                  <c:v>-72.767848124122665</c:v>
                </c:pt>
                <c:pt idx="251">
                  <c:v>-72.389132589376104</c:v>
                </c:pt>
                <c:pt idx="252">
                  <c:v>-72.008134189042494</c:v>
                </c:pt>
                <c:pt idx="253">
                  <c:v>-71.624968978925367</c:v>
                </c:pt>
                <c:pt idx="254">
                  <c:v>-71.2397536748595</c:v>
                </c:pt>
                <c:pt idx="255">
                  <c:v>-70.852605617158247</c:v>
                </c:pt>
                <c:pt idx="256">
                  <c:v>-70.463642734870319</c:v>
                </c:pt>
                <c:pt idx="257">
                  <c:v>-70.07298350985765</c:v>
                </c:pt>
                <c:pt idx="258">
                  <c:v>-69.680746940704566</c:v>
                </c:pt>
                <c:pt idx="259">
                  <c:v>-69.28705250646972</c:v>
                </c:pt>
                <c:pt idx="260">
                  <c:v>-68.89202013029157</c:v>
                </c:pt>
                <c:pt idx="261">
                  <c:v>-68.495770142858689</c:v>
                </c:pt>
                <c:pt idx="262">
                  <c:v>-68.098423245755768</c:v>
                </c:pt>
                <c:pt idx="263">
                  <c:v>-67.70010047469691</c:v>
                </c:pt>
                <c:pt idx="264">
                  <c:v>-67.300923162656787</c:v>
                </c:pt>
                <c:pt idx="265">
                  <c:v>-66.90101290291156</c:v>
                </c:pt>
                <c:pt idx="266">
                  <c:v>-66.500491512000366</c:v>
                </c:pt>
                <c:pt idx="267">
                  <c:v>-66.099480992618808</c:v>
                </c:pt>
                <c:pt idx="268">
                  <c:v>-65.698103496455786</c:v>
                </c:pt>
                <c:pt idx="269">
                  <c:v>-65.296481286984843</c:v>
                </c:pt>
                <c:pt idx="270">
                  <c:v>-64.894736702221593</c:v>
                </c:pt>
                <c:pt idx="271">
                  <c:v>-64.492992117458357</c:v>
                </c:pt>
                <c:pt idx="272">
                  <c:v>-64.091369907987399</c:v>
                </c:pt>
                <c:pt idx="273">
                  <c:v>-63.689992411824377</c:v>
                </c:pt>
                <c:pt idx="274">
                  <c:v>-63.288981892442834</c:v>
                </c:pt>
                <c:pt idx="275">
                  <c:v>-62.88846050153164</c:v>
                </c:pt>
                <c:pt idx="276">
                  <c:v>-62.488550241786413</c:v>
                </c:pt>
                <c:pt idx="277">
                  <c:v>-62.089372929746261</c:v>
                </c:pt>
                <c:pt idx="278">
                  <c:v>-61.691050158687403</c:v>
                </c:pt>
                <c:pt idx="279">
                  <c:v>-61.293703261584511</c:v>
                </c:pt>
                <c:pt idx="280">
                  <c:v>-60.89745327415163</c:v>
                </c:pt>
                <c:pt idx="281">
                  <c:v>-60.502420897973487</c:v>
                </c:pt>
                <c:pt idx="282">
                  <c:v>-60.108726463738648</c:v>
                </c:pt>
                <c:pt idx="283">
                  <c:v>-59.716489894585543</c:v>
                </c:pt>
                <c:pt idx="284">
                  <c:v>-59.325830669572873</c:v>
                </c:pt>
                <c:pt idx="285">
                  <c:v>-58.936867787284932</c:v>
                </c:pt>
                <c:pt idx="286">
                  <c:v>-58.549719729583671</c:v>
                </c:pt>
                <c:pt idx="287">
                  <c:v>-58.164504425517833</c:v>
                </c:pt>
                <c:pt idx="288">
                  <c:v>-57.781339215400706</c:v>
                </c:pt>
                <c:pt idx="289">
                  <c:v>-57.400340815067089</c:v>
                </c:pt>
                <c:pt idx="290">
                  <c:v>-57.021625280320549</c:v>
                </c:pt>
                <c:pt idx="291">
                  <c:v>-56.645307971581659</c:v>
                </c:pt>
                <c:pt idx="292">
                  <c:v>-56.271503518748119</c:v>
                </c:pt>
                <c:pt idx="293">
                  <c:v>-55.900325786277413</c:v>
                </c:pt>
                <c:pt idx="294">
                  <c:v>-55.531887838502499</c:v>
                </c:pt>
                <c:pt idx="295">
                  <c:v>-55.166301905191446</c:v>
                </c:pt>
                <c:pt idx="296">
                  <c:v>-54.80367934736104</c:v>
                </c:pt>
                <c:pt idx="297">
                  <c:v>-54.444130623355186</c:v>
                </c:pt>
                <c:pt idx="298">
                  <c:v>-54.087765255198249</c:v>
                </c:pt>
                <c:pt idx="299">
                  <c:v>-53.734691795233559</c:v>
                </c:pt>
                <c:pt idx="300">
                  <c:v>-53.385017793057308</c:v>
                </c:pt>
                <c:pt idx="301">
                  <c:v>-53.038849762757948</c:v>
                </c:pt>
                <c:pt idx="302">
                  <c:v>-52.696293150470908</c:v>
                </c:pt>
                <c:pt idx="303">
                  <c:v>-52.357452302258707</c:v>
                </c:pt>
                <c:pt idx="304">
                  <c:v>-52.022430432326139</c:v>
                </c:pt>
                <c:pt idx="305">
                  <c:v>-51.691329591580192</c:v>
                </c:pt>
                <c:pt idx="306">
                  <c:v>-51.36425063654444</c:v>
                </c:pt>
                <c:pt idx="307">
                  <c:v>-51.041293198637057</c:v>
                </c:pt>
                <c:pt idx="308">
                  <c:v>-50.72255565382217</c:v>
                </c:pt>
                <c:pt idx="309">
                  <c:v>-50.40813509264364</c:v>
                </c:pt>
                <c:pt idx="310">
                  <c:v>-50.098127290650247</c:v>
                </c:pt>
                <c:pt idx="311">
                  <c:v>-49.792626679221598</c:v>
                </c:pt>
                <c:pt idx="312">
                  <c:v>-49.491726316803373</c:v>
                </c:pt>
                <c:pt idx="313">
                  <c:v>-49.195517860560862</c:v>
                </c:pt>
                <c:pt idx="314">
                  <c:v>-48.904091538459269</c:v>
                </c:pt>
                <c:pt idx="315">
                  <c:v>-48.617536121779402</c:v>
                </c:pt>
                <c:pt idx="316">
                  <c:v>-48.335938898077131</c:v>
                </c:pt>
                <c:pt idx="317">
                  <c:v>-48.05938564459467</c:v>
                </c:pt>
                <c:pt idx="318">
                  <c:v>-47.787960602132081</c:v>
                </c:pt>
                <c:pt idx="319">
                  <c:v>-47.52174644938664</c:v>
                </c:pt>
                <c:pt idx="320">
                  <c:v>-47.260824277768151</c:v>
                </c:pt>
                <c:pt idx="321">
                  <c:v>-47.005273566697689</c:v>
                </c:pt>
                <c:pt idx="322">
                  <c:v>-46.755172159397432</c:v>
                </c:pt>
                <c:pt idx="323">
                  <c:v>-46.51059623917881</c:v>
                </c:pt>
                <c:pt idx="324">
                  <c:v>-46.271620306236414</c:v>
                </c:pt>
                <c:pt idx="325">
                  <c:v>-46.03831715495442</c:v>
                </c:pt>
                <c:pt idx="326">
                  <c:v>-45.81075785173276</c:v>
                </c:pt>
                <c:pt idx="327">
                  <c:v>-45.589011713339602</c:v>
                </c:pt>
                <c:pt idx="328">
                  <c:v>-45.373146285796835</c:v>
                </c:pt>
                <c:pt idx="329">
                  <c:v>-45.163227323804776</c:v>
                </c:pt>
                <c:pt idx="330">
                  <c:v>-44.959318770712827</c:v>
                </c:pt>
                <c:pt idx="331">
                  <c:v>-44.761482739041526</c:v>
                </c:pt>
                <c:pt idx="332">
                  <c:v>-44.569779491562635</c:v>
                </c:pt>
                <c:pt idx="333">
                  <c:v>-44.384267422942386</c:v>
                </c:pt>
                <c:pt idx="334">
                  <c:v>-44.205003041953987</c:v>
                </c:pt>
                <c:pt idx="335">
                  <c:v>-44.03204095426446</c:v>
                </c:pt>
                <c:pt idx="336">
                  <c:v>-43.865433845801221</c:v>
                </c:pt>
                <c:pt idx="337">
                  <c:v>-43.705232466703499</c:v>
                </c:pt>
                <c:pt idx="338">
                  <c:v>-43.551485615863228</c:v>
                </c:pt>
                <c:pt idx="339">
                  <c:v>-43.4042401260606</c:v>
                </c:pt>
                <c:pt idx="340">
                  <c:v>-43.263540849698167</c:v>
                </c:pt>
                <c:pt idx="341">
                  <c:v>-43.129430645138527</c:v>
                </c:pt>
                <c:pt idx="342">
                  <c:v>-43.001950363649115</c:v>
                </c:pt>
                <c:pt idx="343">
                  <c:v>-42.881138836958613</c:v>
                </c:pt>
                <c:pt idx="344">
                  <c:v>-42.767032865428405</c:v>
                </c:pt>
                <c:pt idx="345">
                  <c:v>-42.659667206842741</c:v>
                </c:pt>
                <c:pt idx="346">
                  <c:v>-42.559074565821334</c:v>
                </c:pt>
                <c:pt idx="347">
                  <c:v>-42.465285583857096</c:v>
                </c:pt>
                <c:pt idx="348">
                  <c:v>-42.378328829982479</c:v>
                </c:pt>
                <c:pt idx="349">
                  <c:v>-42.298230792067081</c:v>
                </c:pt>
                <c:pt idx="350">
                  <c:v>-42.225015868749196</c:v>
                </c:pt>
                <c:pt idx="351">
                  <c:v>-42.158706362003691</c:v>
                </c:pt>
                <c:pt idx="352">
                  <c:v>-42.099322470348696</c:v>
                </c:pt>
                <c:pt idx="353">
                  <c:v>-42.046882282692863</c:v>
                </c:pt>
                <c:pt idx="354">
                  <c:v>-42.001401772825353</c:v>
                </c:pt>
                <c:pt idx="355">
                  <c:v>-41.962894794550053</c:v>
                </c:pt>
                <c:pt idx="356">
                  <c:v>-41.931373077465572</c:v>
                </c:pt>
                <c:pt idx="357">
                  <c:v>-41.906846223392293</c:v>
                </c:pt>
                <c:pt idx="358">
                  <c:v>-41.88932170344755</c:v>
                </c:pt>
                <c:pt idx="359">
                  <c:v>-41.8788048557699</c:v>
                </c:pt>
                <c:pt idx="360">
                  <c:v>-41.875298883893024</c:v>
                </c:pt>
              </c:numCache>
            </c:numRef>
          </c:xVal>
          <c:yVal>
            <c:numRef>
              <c:f>'θ ϵ (90,180)'!$BF$25:$BF$385</c:f>
              <c:numCache>
                <c:formatCode>General</c:formatCode>
                <c:ptCount val="361"/>
                <c:pt idx="0">
                  <c:v>59.465070269898305</c:v>
                </c:pt>
                <c:pt idx="1">
                  <c:v>59.866814854661548</c:v>
                </c:pt>
                <c:pt idx="2">
                  <c:v>60.268437064132492</c:v>
                </c:pt>
                <c:pt idx="3">
                  <c:v>60.669814560295514</c:v>
                </c:pt>
                <c:pt idx="4">
                  <c:v>61.070825079677064</c:v>
                </c:pt>
                <c:pt idx="5">
                  <c:v>61.471346470588266</c:v>
                </c:pt>
                <c:pt idx="6">
                  <c:v>61.871256730333499</c:v>
                </c:pt>
                <c:pt idx="7">
                  <c:v>62.27043404237363</c:v>
                </c:pt>
                <c:pt idx="8">
                  <c:v>62.668756813432495</c:v>
                </c:pt>
                <c:pt idx="9">
                  <c:v>63.066103710535394</c:v>
                </c:pt>
                <c:pt idx="10">
                  <c:v>63.462353697968283</c:v>
                </c:pt>
                <c:pt idx="11">
                  <c:v>63.857386074146419</c:v>
                </c:pt>
                <c:pt idx="12">
                  <c:v>64.251080508381278</c:v>
                </c:pt>
                <c:pt idx="13">
                  <c:v>64.643317077534363</c:v>
                </c:pt>
                <c:pt idx="14">
                  <c:v>65.033976302547032</c:v>
                </c:pt>
                <c:pt idx="15">
                  <c:v>65.422939184834959</c:v>
                </c:pt>
                <c:pt idx="16">
                  <c:v>65.810087242536227</c:v>
                </c:pt>
                <c:pt idx="17">
                  <c:v>66.195302546602065</c:v>
                </c:pt>
                <c:pt idx="18">
                  <c:v>66.578467756719192</c:v>
                </c:pt>
                <c:pt idx="19">
                  <c:v>66.959466157052816</c:v>
                </c:pt>
                <c:pt idx="20">
                  <c:v>67.338181691799363</c:v>
                </c:pt>
                <c:pt idx="21">
                  <c:v>67.714499000538254</c:v>
                </c:pt>
                <c:pt idx="22">
                  <c:v>68.088303453371779</c:v>
                </c:pt>
                <c:pt idx="23">
                  <c:v>68.459481185842492</c:v>
                </c:pt>
                <c:pt idx="24">
                  <c:v>68.827919133617385</c:v>
                </c:pt>
                <c:pt idx="25">
                  <c:v>69.193505066928438</c:v>
                </c:pt>
                <c:pt idx="26">
                  <c:v>69.556127624758858</c:v>
                </c:pt>
                <c:pt idx="27">
                  <c:v>69.91567634876472</c:v>
                </c:pt>
                <c:pt idx="28">
                  <c:v>70.272041716921649</c:v>
                </c:pt>
                <c:pt idx="29">
                  <c:v>70.625115176886354</c:v>
                </c:pt>
                <c:pt idx="30">
                  <c:v>70.974789179062583</c:v>
                </c:pt>
                <c:pt idx="31">
                  <c:v>71.32095720936195</c:v>
                </c:pt>
                <c:pt idx="32">
                  <c:v>71.663513821648991</c:v>
                </c:pt>
                <c:pt idx="33">
                  <c:v>72.002354669861205</c:v>
                </c:pt>
                <c:pt idx="34">
                  <c:v>72.33737653979378</c:v>
                </c:pt>
                <c:pt idx="35">
                  <c:v>72.668477380539699</c:v>
                </c:pt>
                <c:pt idx="36">
                  <c:v>72.995556335575458</c:v>
                </c:pt>
                <c:pt idx="37">
                  <c:v>73.318513773482849</c:v>
                </c:pt>
                <c:pt idx="38">
                  <c:v>73.637251318297729</c:v>
                </c:pt>
                <c:pt idx="39">
                  <c:v>73.951671879476251</c:v>
                </c:pt>
                <c:pt idx="40">
                  <c:v>74.261679681469644</c:v>
                </c:pt>
                <c:pt idx="41">
                  <c:v>74.5671802928983</c:v>
                </c:pt>
                <c:pt idx="42">
                  <c:v>74.868080655316533</c:v>
                </c:pt>
                <c:pt idx="43">
                  <c:v>75.164289111559043</c:v>
                </c:pt>
                <c:pt idx="44">
                  <c:v>75.455715433660643</c:v>
                </c:pt>
                <c:pt idx="45">
                  <c:v>75.742270850340503</c:v>
                </c:pt>
                <c:pt idx="46">
                  <c:v>76.023868074042781</c:v>
                </c:pt>
                <c:pt idx="47">
                  <c:v>76.300421327525228</c:v>
                </c:pt>
                <c:pt idx="48">
                  <c:v>76.57184636998781</c:v>
                </c:pt>
                <c:pt idx="49">
                  <c:v>76.838060522733258</c:v>
                </c:pt>
                <c:pt idx="50">
                  <c:v>77.098982694351761</c:v>
                </c:pt>
                <c:pt idx="51">
                  <c:v>77.354533405422217</c:v>
                </c:pt>
                <c:pt idx="52">
                  <c:v>77.60463481272248</c:v>
                </c:pt>
                <c:pt idx="53">
                  <c:v>77.849210732941089</c:v>
                </c:pt>
                <c:pt idx="54">
                  <c:v>78.088186665883484</c:v>
                </c:pt>
                <c:pt idx="55">
                  <c:v>78.321489817165485</c:v>
                </c:pt>
                <c:pt idx="56">
                  <c:v>78.549049120387153</c:v>
                </c:pt>
                <c:pt idx="57">
                  <c:v>78.770795258780296</c:v>
                </c:pt>
                <c:pt idx="58">
                  <c:v>78.986660686323077</c:v>
                </c:pt>
                <c:pt idx="59">
                  <c:v>79.196579648315122</c:v>
                </c:pt>
                <c:pt idx="60">
                  <c:v>79.400488201407086</c:v>
                </c:pt>
                <c:pt idx="61">
                  <c:v>79.598324233078372</c:v>
                </c:pt>
                <c:pt idx="62">
                  <c:v>79.790027480557256</c:v>
                </c:pt>
                <c:pt idx="63">
                  <c:v>79.975539549177512</c:v>
                </c:pt>
                <c:pt idx="64">
                  <c:v>80.154803930165912</c:v>
                </c:pt>
                <c:pt idx="65">
                  <c:v>80.327766017855438</c:v>
                </c:pt>
                <c:pt idx="66">
                  <c:v>80.494373126318663</c:v>
                </c:pt>
                <c:pt idx="67">
                  <c:v>80.654574505416406</c:v>
                </c:pt>
                <c:pt idx="68">
                  <c:v>80.80832135625667</c:v>
                </c:pt>
                <c:pt idx="69">
                  <c:v>80.955566846059298</c:v>
                </c:pt>
                <c:pt idx="70">
                  <c:v>81.096266122421724</c:v>
                </c:pt>
                <c:pt idx="71">
                  <c:v>81.230376326981371</c:v>
                </c:pt>
                <c:pt idx="72">
                  <c:v>81.357856608470783</c:v>
                </c:pt>
                <c:pt idx="73">
                  <c:v>81.478668135161271</c:v>
                </c:pt>
                <c:pt idx="74">
                  <c:v>81.592774106691508</c:v>
                </c:pt>
                <c:pt idx="75">
                  <c:v>81.700139765277157</c:v>
                </c:pt>
                <c:pt idx="76">
                  <c:v>81.800732406298565</c:v>
                </c:pt>
                <c:pt idx="77">
                  <c:v>81.894521388262802</c:v>
                </c:pt>
                <c:pt idx="78">
                  <c:v>81.981478142137419</c:v>
                </c:pt>
                <c:pt idx="79">
                  <c:v>82.061576180052811</c:v>
                </c:pt>
                <c:pt idx="80">
                  <c:v>82.134791103370702</c:v>
                </c:pt>
                <c:pt idx="81">
                  <c:v>82.201100610116214</c:v>
                </c:pt>
                <c:pt idx="82">
                  <c:v>82.260484501771202</c:v>
                </c:pt>
                <c:pt idx="83">
                  <c:v>82.312924689427035</c:v>
                </c:pt>
                <c:pt idx="84">
                  <c:v>82.358405199294538</c:v>
                </c:pt>
                <c:pt idx="85">
                  <c:v>82.396912177569845</c:v>
                </c:pt>
                <c:pt idx="86">
                  <c:v>82.428433894654319</c:v>
                </c:pt>
                <c:pt idx="87">
                  <c:v>82.452960748727605</c:v>
                </c:pt>
                <c:pt idx="88">
                  <c:v>82.470485268672348</c:v>
                </c:pt>
                <c:pt idx="89">
                  <c:v>82.481002116349998</c:v>
                </c:pt>
                <c:pt idx="90">
                  <c:v>82.484508088226875</c:v>
                </c:pt>
                <c:pt idx="91">
                  <c:v>82.481002116349998</c:v>
                </c:pt>
                <c:pt idx="92">
                  <c:v>82.470485268672348</c:v>
                </c:pt>
                <c:pt idx="93">
                  <c:v>82.452960748727605</c:v>
                </c:pt>
                <c:pt idx="94">
                  <c:v>82.428433894654319</c:v>
                </c:pt>
                <c:pt idx="95">
                  <c:v>82.396912177569845</c:v>
                </c:pt>
                <c:pt idx="96">
                  <c:v>82.358405199294538</c:v>
                </c:pt>
                <c:pt idx="97">
                  <c:v>82.312924689427035</c:v>
                </c:pt>
                <c:pt idx="98">
                  <c:v>82.260484501771202</c:v>
                </c:pt>
                <c:pt idx="99">
                  <c:v>82.201100610116214</c:v>
                </c:pt>
                <c:pt idx="100">
                  <c:v>82.134791103370702</c:v>
                </c:pt>
                <c:pt idx="101">
                  <c:v>82.061576180052811</c:v>
                </c:pt>
                <c:pt idx="102">
                  <c:v>81.981478142137433</c:v>
                </c:pt>
                <c:pt idx="103">
                  <c:v>81.894521388262802</c:v>
                </c:pt>
                <c:pt idx="104">
                  <c:v>81.800732406298565</c:v>
                </c:pt>
                <c:pt idx="105">
                  <c:v>81.700139765277157</c:v>
                </c:pt>
                <c:pt idx="106">
                  <c:v>81.592774106691508</c:v>
                </c:pt>
                <c:pt idx="107">
                  <c:v>81.478668135161286</c:v>
                </c:pt>
                <c:pt idx="108">
                  <c:v>81.357856608470783</c:v>
                </c:pt>
                <c:pt idx="109">
                  <c:v>81.230376326981371</c:v>
                </c:pt>
                <c:pt idx="110">
                  <c:v>81.096266122421724</c:v>
                </c:pt>
                <c:pt idx="111">
                  <c:v>80.955566846059298</c:v>
                </c:pt>
                <c:pt idx="112">
                  <c:v>80.80832135625667</c:v>
                </c:pt>
                <c:pt idx="113">
                  <c:v>80.654574505416406</c:v>
                </c:pt>
                <c:pt idx="114">
                  <c:v>80.494373126318678</c:v>
                </c:pt>
                <c:pt idx="115">
                  <c:v>80.327766017855438</c:v>
                </c:pt>
                <c:pt idx="116">
                  <c:v>80.154803930165912</c:v>
                </c:pt>
                <c:pt idx="117">
                  <c:v>79.975539549177512</c:v>
                </c:pt>
                <c:pt idx="118">
                  <c:v>79.790027480557271</c:v>
                </c:pt>
                <c:pt idx="119">
                  <c:v>79.598324233078372</c:v>
                </c:pt>
                <c:pt idx="120">
                  <c:v>79.400488201407086</c:v>
                </c:pt>
                <c:pt idx="121">
                  <c:v>79.196579648315122</c:v>
                </c:pt>
                <c:pt idx="122">
                  <c:v>78.986660686323091</c:v>
                </c:pt>
                <c:pt idx="123">
                  <c:v>78.770795258780296</c:v>
                </c:pt>
                <c:pt idx="124">
                  <c:v>78.549049120387153</c:v>
                </c:pt>
                <c:pt idx="125">
                  <c:v>78.321489817165485</c:v>
                </c:pt>
                <c:pt idx="126">
                  <c:v>78.088186665883484</c:v>
                </c:pt>
                <c:pt idx="127">
                  <c:v>77.849210732941089</c:v>
                </c:pt>
                <c:pt idx="128">
                  <c:v>77.60463481272248</c:v>
                </c:pt>
                <c:pt idx="129">
                  <c:v>77.354533405422217</c:v>
                </c:pt>
                <c:pt idx="130">
                  <c:v>77.098982694351761</c:v>
                </c:pt>
                <c:pt idx="131">
                  <c:v>76.838060522733258</c:v>
                </c:pt>
                <c:pt idx="132">
                  <c:v>76.57184636998781</c:v>
                </c:pt>
                <c:pt idx="133">
                  <c:v>76.300421327525228</c:v>
                </c:pt>
                <c:pt idx="134">
                  <c:v>76.023868074042781</c:v>
                </c:pt>
                <c:pt idx="135">
                  <c:v>75.742270850340503</c:v>
                </c:pt>
                <c:pt idx="136">
                  <c:v>75.455715433660643</c:v>
                </c:pt>
                <c:pt idx="137">
                  <c:v>75.164289111559043</c:v>
                </c:pt>
                <c:pt idx="138">
                  <c:v>74.868080655316533</c:v>
                </c:pt>
                <c:pt idx="139">
                  <c:v>74.567180292898314</c:v>
                </c:pt>
                <c:pt idx="140">
                  <c:v>74.261679681469658</c:v>
                </c:pt>
                <c:pt idx="141">
                  <c:v>73.951671879476265</c:v>
                </c:pt>
                <c:pt idx="142">
                  <c:v>73.637251318297729</c:v>
                </c:pt>
                <c:pt idx="143">
                  <c:v>73.318513773482849</c:v>
                </c:pt>
                <c:pt idx="144">
                  <c:v>72.995556335575458</c:v>
                </c:pt>
                <c:pt idx="145">
                  <c:v>72.668477380539713</c:v>
                </c:pt>
                <c:pt idx="146">
                  <c:v>72.33737653979378</c:v>
                </c:pt>
                <c:pt idx="147">
                  <c:v>72.002354669861191</c:v>
                </c:pt>
                <c:pt idx="148">
                  <c:v>71.663513821648991</c:v>
                </c:pt>
                <c:pt idx="149">
                  <c:v>71.32095720936195</c:v>
                </c:pt>
                <c:pt idx="150">
                  <c:v>70.974789179062583</c:v>
                </c:pt>
                <c:pt idx="151">
                  <c:v>70.625115176886354</c:v>
                </c:pt>
                <c:pt idx="152">
                  <c:v>70.272041716921663</c:v>
                </c:pt>
                <c:pt idx="153">
                  <c:v>69.91567634876472</c:v>
                </c:pt>
                <c:pt idx="154">
                  <c:v>69.556127624758858</c:v>
                </c:pt>
                <c:pt idx="155">
                  <c:v>69.193505066928452</c:v>
                </c:pt>
                <c:pt idx="156">
                  <c:v>68.827919133617399</c:v>
                </c:pt>
                <c:pt idx="157">
                  <c:v>68.459481185842506</c:v>
                </c:pt>
                <c:pt idx="158">
                  <c:v>68.088303453371793</c:v>
                </c:pt>
                <c:pt idx="159">
                  <c:v>67.714499000538254</c:v>
                </c:pt>
                <c:pt idx="160">
                  <c:v>67.338181691799363</c:v>
                </c:pt>
                <c:pt idx="161">
                  <c:v>66.959466157052816</c:v>
                </c:pt>
                <c:pt idx="162">
                  <c:v>66.578467756719192</c:v>
                </c:pt>
                <c:pt idx="163">
                  <c:v>66.195302546602079</c:v>
                </c:pt>
                <c:pt idx="164">
                  <c:v>65.810087242536241</c:v>
                </c:pt>
                <c:pt idx="165">
                  <c:v>65.422939184834959</c:v>
                </c:pt>
                <c:pt idx="166">
                  <c:v>65.033976302547032</c:v>
                </c:pt>
                <c:pt idx="167">
                  <c:v>64.643317077534348</c:v>
                </c:pt>
                <c:pt idx="168">
                  <c:v>64.251080508381278</c:v>
                </c:pt>
                <c:pt idx="169">
                  <c:v>63.857386074146426</c:v>
                </c:pt>
                <c:pt idx="170">
                  <c:v>63.462353697968275</c:v>
                </c:pt>
                <c:pt idx="171">
                  <c:v>63.066103710535394</c:v>
                </c:pt>
                <c:pt idx="172">
                  <c:v>62.668756813432502</c:v>
                </c:pt>
                <c:pt idx="173">
                  <c:v>62.27043404237363</c:v>
                </c:pt>
                <c:pt idx="174">
                  <c:v>61.871256730333499</c:v>
                </c:pt>
                <c:pt idx="175">
                  <c:v>61.471346470588273</c:v>
                </c:pt>
                <c:pt idx="176">
                  <c:v>61.070825079677071</c:v>
                </c:pt>
                <c:pt idx="177">
                  <c:v>60.669814560295514</c:v>
                </c:pt>
                <c:pt idx="178">
                  <c:v>60.268437064132485</c:v>
                </c:pt>
                <c:pt idx="179">
                  <c:v>59.866814854661548</c:v>
                </c:pt>
                <c:pt idx="180">
                  <c:v>59.465070269898305</c:v>
                </c:pt>
                <c:pt idx="181">
                  <c:v>59.063325685135069</c:v>
                </c:pt>
                <c:pt idx="182">
                  <c:v>58.661703475664126</c:v>
                </c:pt>
                <c:pt idx="183">
                  <c:v>58.260325979501104</c:v>
                </c:pt>
                <c:pt idx="184">
                  <c:v>57.859315460119554</c:v>
                </c:pt>
                <c:pt idx="185">
                  <c:v>57.458794069208352</c:v>
                </c:pt>
                <c:pt idx="186">
                  <c:v>57.058883809463126</c:v>
                </c:pt>
                <c:pt idx="187">
                  <c:v>56.659706497422974</c:v>
                </c:pt>
                <c:pt idx="188">
                  <c:v>56.261383726364116</c:v>
                </c:pt>
                <c:pt idx="189">
                  <c:v>55.864036829261217</c:v>
                </c:pt>
                <c:pt idx="190">
                  <c:v>55.467786841828328</c:v>
                </c:pt>
                <c:pt idx="191">
                  <c:v>55.072754465650192</c:v>
                </c:pt>
                <c:pt idx="192">
                  <c:v>54.679060031415347</c:v>
                </c:pt>
                <c:pt idx="193">
                  <c:v>54.286823462262255</c:v>
                </c:pt>
                <c:pt idx="194">
                  <c:v>53.896164237249586</c:v>
                </c:pt>
                <c:pt idx="195">
                  <c:v>53.507201354961659</c:v>
                </c:pt>
                <c:pt idx="196">
                  <c:v>53.120053297260391</c:v>
                </c:pt>
                <c:pt idx="197">
                  <c:v>52.734837993194553</c:v>
                </c:pt>
                <c:pt idx="198">
                  <c:v>52.351672783077404</c:v>
                </c:pt>
                <c:pt idx="199">
                  <c:v>51.970674382743795</c:v>
                </c:pt>
                <c:pt idx="200">
                  <c:v>51.591958847997248</c:v>
                </c:pt>
                <c:pt idx="201">
                  <c:v>51.21564153925835</c:v>
                </c:pt>
                <c:pt idx="202">
                  <c:v>50.841837086424825</c:v>
                </c:pt>
                <c:pt idx="203">
                  <c:v>50.470659353954119</c:v>
                </c:pt>
                <c:pt idx="204">
                  <c:v>50.102221406179233</c:v>
                </c:pt>
                <c:pt idx="205">
                  <c:v>49.736635472868173</c:v>
                </c:pt>
                <c:pt idx="206">
                  <c:v>49.37401291503776</c:v>
                </c:pt>
                <c:pt idx="207">
                  <c:v>49.014464191031905</c:v>
                </c:pt>
                <c:pt idx="208">
                  <c:v>48.658098822874955</c:v>
                </c:pt>
                <c:pt idx="209">
                  <c:v>48.305025362910264</c:v>
                </c:pt>
                <c:pt idx="210">
                  <c:v>47.955351360734021</c:v>
                </c:pt>
                <c:pt idx="211">
                  <c:v>47.609183330434661</c:v>
                </c:pt>
                <c:pt idx="212">
                  <c:v>47.26662671814762</c:v>
                </c:pt>
                <c:pt idx="213">
                  <c:v>46.927785869935413</c:v>
                </c:pt>
                <c:pt idx="214">
                  <c:v>46.592764000002845</c:v>
                </c:pt>
                <c:pt idx="215">
                  <c:v>46.261663159256912</c:v>
                </c:pt>
                <c:pt idx="216">
                  <c:v>45.934584204221153</c:v>
                </c:pt>
                <c:pt idx="217">
                  <c:v>45.611626766313769</c:v>
                </c:pt>
                <c:pt idx="218">
                  <c:v>45.292889221498896</c:v>
                </c:pt>
                <c:pt idx="219">
                  <c:v>44.978468660320345</c:v>
                </c:pt>
                <c:pt idx="220">
                  <c:v>44.668460858326959</c:v>
                </c:pt>
                <c:pt idx="221">
                  <c:v>44.362960246898297</c:v>
                </c:pt>
                <c:pt idx="222">
                  <c:v>44.062059884480078</c:v>
                </c:pt>
                <c:pt idx="223">
                  <c:v>43.765851428237568</c:v>
                </c:pt>
                <c:pt idx="224">
                  <c:v>43.474425106135968</c:v>
                </c:pt>
                <c:pt idx="225">
                  <c:v>43.187869689456107</c:v>
                </c:pt>
                <c:pt idx="226">
                  <c:v>42.906272465753844</c:v>
                </c:pt>
                <c:pt idx="227">
                  <c:v>42.629719212271397</c:v>
                </c:pt>
                <c:pt idx="228">
                  <c:v>42.358294169808801</c:v>
                </c:pt>
                <c:pt idx="229">
                  <c:v>42.092080017063353</c:v>
                </c:pt>
                <c:pt idx="230">
                  <c:v>41.831157845444856</c:v>
                </c:pt>
                <c:pt idx="231">
                  <c:v>41.575607134374387</c:v>
                </c:pt>
                <c:pt idx="232">
                  <c:v>41.32550572707413</c:v>
                </c:pt>
                <c:pt idx="233">
                  <c:v>41.080929806855522</c:v>
                </c:pt>
                <c:pt idx="234">
                  <c:v>40.841953873913127</c:v>
                </c:pt>
                <c:pt idx="235">
                  <c:v>40.608650722631133</c:v>
                </c:pt>
                <c:pt idx="236">
                  <c:v>40.381091419409472</c:v>
                </c:pt>
                <c:pt idx="237">
                  <c:v>40.159345281016314</c:v>
                </c:pt>
                <c:pt idx="238">
                  <c:v>39.943479853473534</c:v>
                </c:pt>
                <c:pt idx="239">
                  <c:v>39.733560891481488</c:v>
                </c:pt>
                <c:pt idx="240">
                  <c:v>39.529652338389539</c:v>
                </c:pt>
                <c:pt idx="241">
                  <c:v>39.331816306718238</c:v>
                </c:pt>
                <c:pt idx="242">
                  <c:v>39.14011305923934</c:v>
                </c:pt>
                <c:pt idx="243">
                  <c:v>38.954600990619099</c:v>
                </c:pt>
                <c:pt idx="244">
                  <c:v>38.775336609630706</c:v>
                </c:pt>
                <c:pt idx="245">
                  <c:v>38.602374521941172</c:v>
                </c:pt>
                <c:pt idx="246">
                  <c:v>38.435767413477933</c:v>
                </c:pt>
                <c:pt idx="247">
                  <c:v>38.275566034380205</c:v>
                </c:pt>
                <c:pt idx="248">
                  <c:v>38.121819183539941</c:v>
                </c:pt>
                <c:pt idx="249">
                  <c:v>37.974573693737305</c:v>
                </c:pt>
                <c:pt idx="250">
                  <c:v>37.833874417374886</c:v>
                </c:pt>
                <c:pt idx="251">
                  <c:v>37.699764212815232</c:v>
                </c:pt>
                <c:pt idx="252">
                  <c:v>37.572283931325828</c:v>
                </c:pt>
                <c:pt idx="253">
                  <c:v>37.451472404635339</c:v>
                </c:pt>
                <c:pt idx="254">
                  <c:v>37.337366433105103</c:v>
                </c:pt>
                <c:pt idx="255">
                  <c:v>37.230000774519453</c:v>
                </c:pt>
                <c:pt idx="256">
                  <c:v>37.129408133498046</c:v>
                </c:pt>
                <c:pt idx="257">
                  <c:v>37.035619151533808</c:v>
                </c:pt>
                <c:pt idx="258">
                  <c:v>36.948662397659191</c:v>
                </c:pt>
                <c:pt idx="259">
                  <c:v>36.8685643597438</c:v>
                </c:pt>
                <c:pt idx="260">
                  <c:v>36.795349436425902</c:v>
                </c:pt>
                <c:pt idx="261">
                  <c:v>36.729039929680404</c:v>
                </c:pt>
                <c:pt idx="262">
                  <c:v>36.669656038025408</c:v>
                </c:pt>
                <c:pt idx="263">
                  <c:v>36.617215850369575</c:v>
                </c:pt>
                <c:pt idx="264">
                  <c:v>36.571735340502066</c:v>
                </c:pt>
                <c:pt idx="265">
                  <c:v>36.533228362226765</c:v>
                </c:pt>
                <c:pt idx="266">
                  <c:v>36.501706645142285</c:v>
                </c:pt>
                <c:pt idx="267">
                  <c:v>36.477179791069005</c:v>
                </c:pt>
                <c:pt idx="268">
                  <c:v>36.459655271124269</c:v>
                </c:pt>
                <c:pt idx="269">
                  <c:v>36.449138423446612</c:v>
                </c:pt>
                <c:pt idx="270">
                  <c:v>36.445632451569736</c:v>
                </c:pt>
                <c:pt idx="271">
                  <c:v>36.449138423446612</c:v>
                </c:pt>
                <c:pt idx="272">
                  <c:v>36.459655271124262</c:v>
                </c:pt>
                <c:pt idx="273">
                  <c:v>36.477179791069005</c:v>
                </c:pt>
                <c:pt idx="274">
                  <c:v>36.501706645142285</c:v>
                </c:pt>
                <c:pt idx="275">
                  <c:v>36.533228362226765</c:v>
                </c:pt>
                <c:pt idx="276">
                  <c:v>36.571735340502066</c:v>
                </c:pt>
                <c:pt idx="277">
                  <c:v>36.617215850369575</c:v>
                </c:pt>
                <c:pt idx="278">
                  <c:v>36.669656038025408</c:v>
                </c:pt>
                <c:pt idx="279">
                  <c:v>36.729039929680404</c:v>
                </c:pt>
                <c:pt idx="280">
                  <c:v>36.795349436425902</c:v>
                </c:pt>
                <c:pt idx="281">
                  <c:v>36.868564359743786</c:v>
                </c:pt>
                <c:pt idx="282">
                  <c:v>36.948662397659177</c:v>
                </c:pt>
                <c:pt idx="283">
                  <c:v>37.035619151533808</c:v>
                </c:pt>
                <c:pt idx="284">
                  <c:v>37.129408133498046</c:v>
                </c:pt>
                <c:pt idx="285">
                  <c:v>37.230000774519453</c:v>
                </c:pt>
                <c:pt idx="286">
                  <c:v>37.33736643310511</c:v>
                </c:pt>
                <c:pt idx="287">
                  <c:v>37.451472404635339</c:v>
                </c:pt>
                <c:pt idx="288">
                  <c:v>37.572283931325828</c:v>
                </c:pt>
                <c:pt idx="289">
                  <c:v>37.699764212815225</c:v>
                </c:pt>
                <c:pt idx="290">
                  <c:v>37.833874417374872</c:v>
                </c:pt>
                <c:pt idx="291">
                  <c:v>37.974573693737298</c:v>
                </c:pt>
                <c:pt idx="292">
                  <c:v>38.121819183539941</c:v>
                </c:pt>
                <c:pt idx="293">
                  <c:v>38.275566034380198</c:v>
                </c:pt>
                <c:pt idx="294">
                  <c:v>38.43576741347794</c:v>
                </c:pt>
                <c:pt idx="295">
                  <c:v>38.602374521941172</c:v>
                </c:pt>
                <c:pt idx="296">
                  <c:v>38.775336609630699</c:v>
                </c:pt>
                <c:pt idx="297">
                  <c:v>38.954600990619099</c:v>
                </c:pt>
                <c:pt idx="298">
                  <c:v>39.14011305923934</c:v>
                </c:pt>
                <c:pt idx="299">
                  <c:v>39.331816306718238</c:v>
                </c:pt>
                <c:pt idx="300">
                  <c:v>39.529652338389525</c:v>
                </c:pt>
                <c:pt idx="301">
                  <c:v>39.733560891481488</c:v>
                </c:pt>
                <c:pt idx="302">
                  <c:v>39.943479853473526</c:v>
                </c:pt>
                <c:pt idx="303">
                  <c:v>40.159345281016307</c:v>
                </c:pt>
                <c:pt idx="304">
                  <c:v>40.381091419409458</c:v>
                </c:pt>
                <c:pt idx="305">
                  <c:v>40.608650722631126</c:v>
                </c:pt>
                <c:pt idx="306">
                  <c:v>40.841953873913127</c:v>
                </c:pt>
                <c:pt idx="307">
                  <c:v>41.080929806855522</c:v>
                </c:pt>
                <c:pt idx="308">
                  <c:v>41.325505727074137</c:v>
                </c:pt>
                <c:pt idx="309">
                  <c:v>41.575607134374394</c:v>
                </c:pt>
                <c:pt idx="310">
                  <c:v>41.831157845444849</c:v>
                </c:pt>
                <c:pt idx="311">
                  <c:v>42.092080017063338</c:v>
                </c:pt>
                <c:pt idx="312">
                  <c:v>42.358294169808786</c:v>
                </c:pt>
                <c:pt idx="313">
                  <c:v>42.629719212271368</c:v>
                </c:pt>
                <c:pt idx="314">
                  <c:v>42.906272465753823</c:v>
                </c:pt>
                <c:pt idx="315">
                  <c:v>43.187869689456107</c:v>
                </c:pt>
                <c:pt idx="316">
                  <c:v>43.474425106135961</c:v>
                </c:pt>
                <c:pt idx="317">
                  <c:v>43.765851428237568</c:v>
                </c:pt>
                <c:pt idx="318">
                  <c:v>44.062059884480078</c:v>
                </c:pt>
                <c:pt idx="319">
                  <c:v>44.362960246898297</c:v>
                </c:pt>
                <c:pt idx="320">
                  <c:v>44.668460858326952</c:v>
                </c:pt>
                <c:pt idx="321">
                  <c:v>44.978468660320345</c:v>
                </c:pt>
                <c:pt idx="322">
                  <c:v>45.292889221498875</c:v>
                </c:pt>
                <c:pt idx="323">
                  <c:v>45.611626766313762</c:v>
                </c:pt>
                <c:pt idx="324">
                  <c:v>45.934584204221146</c:v>
                </c:pt>
                <c:pt idx="325">
                  <c:v>46.261663159256898</c:v>
                </c:pt>
                <c:pt idx="326">
                  <c:v>46.59276400000283</c:v>
                </c:pt>
                <c:pt idx="327">
                  <c:v>46.92778586993542</c:v>
                </c:pt>
                <c:pt idx="328">
                  <c:v>47.266626718147599</c:v>
                </c:pt>
                <c:pt idx="329">
                  <c:v>47.609183330434654</c:v>
                </c:pt>
                <c:pt idx="330">
                  <c:v>47.955351360734014</c:v>
                </c:pt>
                <c:pt idx="331">
                  <c:v>48.305025362910264</c:v>
                </c:pt>
                <c:pt idx="332">
                  <c:v>48.658098822874955</c:v>
                </c:pt>
                <c:pt idx="333">
                  <c:v>49.014464191031891</c:v>
                </c:pt>
                <c:pt idx="334">
                  <c:v>49.37401291503776</c:v>
                </c:pt>
                <c:pt idx="335">
                  <c:v>49.736635472868151</c:v>
                </c:pt>
                <c:pt idx="336">
                  <c:v>50.102221406179225</c:v>
                </c:pt>
                <c:pt idx="337">
                  <c:v>50.470659353954098</c:v>
                </c:pt>
                <c:pt idx="338">
                  <c:v>50.841837086424817</c:v>
                </c:pt>
                <c:pt idx="339">
                  <c:v>51.215641539258343</c:v>
                </c:pt>
                <c:pt idx="340">
                  <c:v>51.591958847997255</c:v>
                </c:pt>
                <c:pt idx="341">
                  <c:v>51.970674382743773</c:v>
                </c:pt>
                <c:pt idx="342">
                  <c:v>52.351672783077412</c:v>
                </c:pt>
                <c:pt idx="343">
                  <c:v>52.73483799319456</c:v>
                </c:pt>
                <c:pt idx="344">
                  <c:v>53.12005329726037</c:v>
                </c:pt>
                <c:pt idx="345">
                  <c:v>53.507201354961651</c:v>
                </c:pt>
                <c:pt idx="346">
                  <c:v>53.896164237249579</c:v>
                </c:pt>
                <c:pt idx="347">
                  <c:v>54.286823462262248</c:v>
                </c:pt>
                <c:pt idx="348">
                  <c:v>54.679060031415325</c:v>
                </c:pt>
                <c:pt idx="349">
                  <c:v>55.072754465650192</c:v>
                </c:pt>
                <c:pt idx="350">
                  <c:v>55.467786841828307</c:v>
                </c:pt>
                <c:pt idx="351">
                  <c:v>55.86403682926121</c:v>
                </c:pt>
                <c:pt idx="352">
                  <c:v>56.261383726364102</c:v>
                </c:pt>
                <c:pt idx="353">
                  <c:v>56.659706497422967</c:v>
                </c:pt>
                <c:pt idx="354">
                  <c:v>57.058883809463119</c:v>
                </c:pt>
                <c:pt idx="355">
                  <c:v>57.458794069208345</c:v>
                </c:pt>
                <c:pt idx="356">
                  <c:v>57.859315460119554</c:v>
                </c:pt>
                <c:pt idx="357">
                  <c:v>58.260325979501083</c:v>
                </c:pt>
                <c:pt idx="358">
                  <c:v>58.661703475664126</c:v>
                </c:pt>
                <c:pt idx="359">
                  <c:v>59.063325685135041</c:v>
                </c:pt>
                <c:pt idx="360">
                  <c:v>59.465070269898298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86-4C87-ADEC-1F8099D8F25F}"/>
            </c:ext>
          </c:extLst>
        </c:ser>
        <c:ser>
          <c:idx val="2"/>
          <c:order val="2"/>
          <c:tx>
            <c:v>Ray (CZ centering)</c:v>
          </c:tx>
          <c:spPr>
            <a:ln w="0">
              <a:solidFill>
                <a:schemeClr val="accent6">
                  <a:lumMod val="75000"/>
                </a:schemeClr>
              </a:solidFill>
              <a:prstDash val="sysDot"/>
            </a:ln>
          </c:spPr>
          <c:marker>
            <c:symbol val="triangle"/>
            <c:size val="2"/>
            <c:spPr>
              <a:ln w="12700">
                <a:noFill/>
              </a:ln>
            </c:spPr>
          </c:marker>
          <c:trendline>
            <c:spPr>
              <a:ln w="12700">
                <a:solidFill>
                  <a:schemeClr val="accent6">
                    <a:lumMod val="75000"/>
                  </a:schemeClr>
                </a:solidFill>
                <a:prstDash val="sysDash"/>
              </a:ln>
            </c:spPr>
            <c:trendlineType val="linear"/>
            <c:forward val="250"/>
            <c:backward val="250"/>
            <c:dispRSqr val="0"/>
            <c:dispEq val="0"/>
          </c:trendline>
          <c:xVal>
            <c:numRef>
              <c:f>'θ ϵ (90,180)'!$V$11:$V$171</c:f>
              <c:numCache>
                <c:formatCode>General</c:formatCode>
                <c:ptCount val="161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39</c:v>
                </c:pt>
                <c:pt idx="12">
                  <c:v>38</c:v>
                </c:pt>
                <c:pt idx="13">
                  <c:v>37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29</c:v>
                </c:pt>
                <c:pt idx="22">
                  <c:v>28</c:v>
                </c:pt>
                <c:pt idx="23">
                  <c:v>27</c:v>
                </c:pt>
                <c:pt idx="24">
                  <c:v>26</c:v>
                </c:pt>
                <c:pt idx="25">
                  <c:v>25</c:v>
                </c:pt>
                <c:pt idx="26">
                  <c:v>24</c:v>
                </c:pt>
                <c:pt idx="27">
                  <c:v>23</c:v>
                </c:pt>
                <c:pt idx="28">
                  <c:v>22</c:v>
                </c:pt>
                <c:pt idx="29">
                  <c:v>21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-1</c:v>
                </c:pt>
                <c:pt idx="52">
                  <c:v>-2</c:v>
                </c:pt>
                <c:pt idx="53">
                  <c:v>-3</c:v>
                </c:pt>
                <c:pt idx="54">
                  <c:v>-4</c:v>
                </c:pt>
                <c:pt idx="55">
                  <c:v>-5</c:v>
                </c:pt>
                <c:pt idx="56">
                  <c:v>-6</c:v>
                </c:pt>
                <c:pt idx="57">
                  <c:v>-7</c:v>
                </c:pt>
                <c:pt idx="58">
                  <c:v>-8</c:v>
                </c:pt>
                <c:pt idx="59">
                  <c:v>-9</c:v>
                </c:pt>
                <c:pt idx="60">
                  <c:v>-10</c:v>
                </c:pt>
                <c:pt idx="61">
                  <c:v>-11</c:v>
                </c:pt>
                <c:pt idx="62">
                  <c:v>-12</c:v>
                </c:pt>
                <c:pt idx="63">
                  <c:v>-13</c:v>
                </c:pt>
                <c:pt idx="64">
                  <c:v>-14</c:v>
                </c:pt>
                <c:pt idx="65">
                  <c:v>-15</c:v>
                </c:pt>
                <c:pt idx="66">
                  <c:v>-16</c:v>
                </c:pt>
                <c:pt idx="67">
                  <c:v>-17</c:v>
                </c:pt>
                <c:pt idx="68">
                  <c:v>-18</c:v>
                </c:pt>
                <c:pt idx="69">
                  <c:v>-19</c:v>
                </c:pt>
                <c:pt idx="70">
                  <c:v>-20</c:v>
                </c:pt>
                <c:pt idx="71">
                  <c:v>-21</c:v>
                </c:pt>
                <c:pt idx="72">
                  <c:v>-22</c:v>
                </c:pt>
                <c:pt idx="73">
                  <c:v>-23</c:v>
                </c:pt>
                <c:pt idx="74">
                  <c:v>-24</c:v>
                </c:pt>
                <c:pt idx="75">
                  <c:v>-25</c:v>
                </c:pt>
                <c:pt idx="76">
                  <c:v>-26</c:v>
                </c:pt>
                <c:pt idx="77">
                  <c:v>-27</c:v>
                </c:pt>
                <c:pt idx="78">
                  <c:v>-28</c:v>
                </c:pt>
                <c:pt idx="79">
                  <c:v>-29</c:v>
                </c:pt>
                <c:pt idx="80">
                  <c:v>-30</c:v>
                </c:pt>
                <c:pt idx="81">
                  <c:v>-31</c:v>
                </c:pt>
                <c:pt idx="82">
                  <c:v>-32</c:v>
                </c:pt>
                <c:pt idx="83">
                  <c:v>-33</c:v>
                </c:pt>
                <c:pt idx="84">
                  <c:v>-34</c:v>
                </c:pt>
                <c:pt idx="85">
                  <c:v>-35</c:v>
                </c:pt>
                <c:pt idx="86">
                  <c:v>-36</c:v>
                </c:pt>
                <c:pt idx="87">
                  <c:v>-37</c:v>
                </c:pt>
                <c:pt idx="88">
                  <c:v>-38</c:v>
                </c:pt>
                <c:pt idx="89">
                  <c:v>-39</c:v>
                </c:pt>
                <c:pt idx="90">
                  <c:v>-40</c:v>
                </c:pt>
                <c:pt idx="91">
                  <c:v>-41</c:v>
                </c:pt>
                <c:pt idx="92">
                  <c:v>-42</c:v>
                </c:pt>
                <c:pt idx="93">
                  <c:v>-43</c:v>
                </c:pt>
                <c:pt idx="94">
                  <c:v>-44</c:v>
                </c:pt>
                <c:pt idx="95">
                  <c:v>-45</c:v>
                </c:pt>
                <c:pt idx="96">
                  <c:v>-46</c:v>
                </c:pt>
                <c:pt idx="97">
                  <c:v>-47</c:v>
                </c:pt>
                <c:pt idx="98">
                  <c:v>-48</c:v>
                </c:pt>
                <c:pt idx="99">
                  <c:v>-49</c:v>
                </c:pt>
                <c:pt idx="100">
                  <c:v>-50</c:v>
                </c:pt>
                <c:pt idx="101">
                  <c:v>-51</c:v>
                </c:pt>
                <c:pt idx="102">
                  <c:v>-52</c:v>
                </c:pt>
                <c:pt idx="103">
                  <c:v>-53</c:v>
                </c:pt>
                <c:pt idx="104">
                  <c:v>-54</c:v>
                </c:pt>
                <c:pt idx="105">
                  <c:v>-55</c:v>
                </c:pt>
                <c:pt idx="106">
                  <c:v>-56</c:v>
                </c:pt>
                <c:pt idx="107">
                  <c:v>-57</c:v>
                </c:pt>
                <c:pt idx="108">
                  <c:v>-58</c:v>
                </c:pt>
                <c:pt idx="109">
                  <c:v>-59</c:v>
                </c:pt>
                <c:pt idx="110">
                  <c:v>-60</c:v>
                </c:pt>
                <c:pt idx="111">
                  <c:v>-61</c:v>
                </c:pt>
                <c:pt idx="112">
                  <c:v>-62</c:v>
                </c:pt>
                <c:pt idx="113">
                  <c:v>-63</c:v>
                </c:pt>
                <c:pt idx="114">
                  <c:v>-64</c:v>
                </c:pt>
                <c:pt idx="115">
                  <c:v>-65</c:v>
                </c:pt>
                <c:pt idx="116">
                  <c:v>-66</c:v>
                </c:pt>
                <c:pt idx="117">
                  <c:v>-67</c:v>
                </c:pt>
                <c:pt idx="118">
                  <c:v>-68</c:v>
                </c:pt>
                <c:pt idx="119">
                  <c:v>-69</c:v>
                </c:pt>
                <c:pt idx="120">
                  <c:v>-70</c:v>
                </c:pt>
                <c:pt idx="121">
                  <c:v>-71</c:v>
                </c:pt>
                <c:pt idx="122">
                  <c:v>-72</c:v>
                </c:pt>
                <c:pt idx="123">
                  <c:v>-73</c:v>
                </c:pt>
                <c:pt idx="124">
                  <c:v>-74</c:v>
                </c:pt>
                <c:pt idx="125">
                  <c:v>-75</c:v>
                </c:pt>
                <c:pt idx="126">
                  <c:v>-76</c:v>
                </c:pt>
                <c:pt idx="127">
                  <c:v>-77</c:v>
                </c:pt>
                <c:pt idx="128">
                  <c:v>-78</c:v>
                </c:pt>
                <c:pt idx="129">
                  <c:v>-79</c:v>
                </c:pt>
                <c:pt idx="130">
                  <c:v>-80</c:v>
                </c:pt>
                <c:pt idx="131">
                  <c:v>-81</c:v>
                </c:pt>
                <c:pt idx="132">
                  <c:v>-82</c:v>
                </c:pt>
                <c:pt idx="133">
                  <c:v>-83</c:v>
                </c:pt>
                <c:pt idx="134">
                  <c:v>-84</c:v>
                </c:pt>
                <c:pt idx="135">
                  <c:v>-85</c:v>
                </c:pt>
                <c:pt idx="136">
                  <c:v>-86</c:v>
                </c:pt>
                <c:pt idx="137">
                  <c:v>-87</c:v>
                </c:pt>
                <c:pt idx="138">
                  <c:v>-88</c:v>
                </c:pt>
                <c:pt idx="139">
                  <c:v>-89</c:v>
                </c:pt>
                <c:pt idx="140">
                  <c:v>-90</c:v>
                </c:pt>
                <c:pt idx="141">
                  <c:v>-91</c:v>
                </c:pt>
                <c:pt idx="142">
                  <c:v>-92</c:v>
                </c:pt>
                <c:pt idx="143">
                  <c:v>-93</c:v>
                </c:pt>
                <c:pt idx="144">
                  <c:v>-94</c:v>
                </c:pt>
                <c:pt idx="145">
                  <c:v>-95</c:v>
                </c:pt>
                <c:pt idx="146">
                  <c:v>-96</c:v>
                </c:pt>
                <c:pt idx="147">
                  <c:v>-97</c:v>
                </c:pt>
                <c:pt idx="148">
                  <c:v>-98</c:v>
                </c:pt>
                <c:pt idx="149">
                  <c:v>-99</c:v>
                </c:pt>
                <c:pt idx="150">
                  <c:v>-100</c:v>
                </c:pt>
                <c:pt idx="151">
                  <c:v>-101</c:v>
                </c:pt>
                <c:pt idx="152">
                  <c:v>-102</c:v>
                </c:pt>
                <c:pt idx="153">
                  <c:v>-103</c:v>
                </c:pt>
                <c:pt idx="154">
                  <c:v>-104</c:v>
                </c:pt>
                <c:pt idx="155">
                  <c:v>-105</c:v>
                </c:pt>
                <c:pt idx="156">
                  <c:v>-106</c:v>
                </c:pt>
                <c:pt idx="157">
                  <c:v>-107</c:v>
                </c:pt>
                <c:pt idx="158">
                  <c:v>-108</c:v>
                </c:pt>
                <c:pt idx="159">
                  <c:v>-109</c:v>
                </c:pt>
                <c:pt idx="160">
                  <c:v>-110</c:v>
                </c:pt>
              </c:numCache>
            </c:numRef>
          </c:xVal>
          <c:yVal>
            <c:numRef>
              <c:f>'θ ϵ (90,180)'!$U$11:$U$171</c:f>
              <c:numCache>
                <c:formatCode>General</c:formatCode>
                <c:ptCount val="161"/>
                <c:pt idx="0">
                  <c:v>-45.816558700871184</c:v>
                </c:pt>
                <c:pt idx="1">
                  <c:v>-44.900227526853762</c:v>
                </c:pt>
                <c:pt idx="2">
                  <c:v>-43.983896352836339</c:v>
                </c:pt>
                <c:pt idx="3">
                  <c:v>-43.067565178818917</c:v>
                </c:pt>
                <c:pt idx="4">
                  <c:v>-42.151234004801488</c:v>
                </c:pt>
                <c:pt idx="5">
                  <c:v>-41.234902830784065</c:v>
                </c:pt>
                <c:pt idx="6">
                  <c:v>-40.318571656766643</c:v>
                </c:pt>
                <c:pt idx="7">
                  <c:v>-39.402240482749221</c:v>
                </c:pt>
                <c:pt idx="8">
                  <c:v>-38.485909308731799</c:v>
                </c:pt>
                <c:pt idx="9">
                  <c:v>-37.569578134714369</c:v>
                </c:pt>
                <c:pt idx="10">
                  <c:v>-36.653246960696947</c:v>
                </c:pt>
                <c:pt idx="11">
                  <c:v>-35.736915786679525</c:v>
                </c:pt>
                <c:pt idx="12">
                  <c:v>-34.820584612662103</c:v>
                </c:pt>
                <c:pt idx="13">
                  <c:v>-33.90425343864468</c:v>
                </c:pt>
                <c:pt idx="14">
                  <c:v>-32.987922264627251</c:v>
                </c:pt>
                <c:pt idx="15">
                  <c:v>-32.071591090609829</c:v>
                </c:pt>
                <c:pt idx="16">
                  <c:v>-31.155259916592406</c:v>
                </c:pt>
                <c:pt idx="17">
                  <c:v>-30.238928742574981</c:v>
                </c:pt>
                <c:pt idx="18">
                  <c:v>-29.322597568557558</c:v>
                </c:pt>
                <c:pt idx="19">
                  <c:v>-28.406266394540136</c:v>
                </c:pt>
                <c:pt idx="20">
                  <c:v>-27.48993522052271</c:v>
                </c:pt>
                <c:pt idx="21">
                  <c:v>-26.573604046505288</c:v>
                </c:pt>
                <c:pt idx="22">
                  <c:v>-25.657272872487862</c:v>
                </c:pt>
                <c:pt idx="23">
                  <c:v>-24.74094169847044</c:v>
                </c:pt>
                <c:pt idx="24">
                  <c:v>-23.824610524453018</c:v>
                </c:pt>
                <c:pt idx="25">
                  <c:v>-22.908279350435592</c:v>
                </c:pt>
                <c:pt idx="26">
                  <c:v>-21.99194817641817</c:v>
                </c:pt>
                <c:pt idx="27">
                  <c:v>-21.075617002400744</c:v>
                </c:pt>
                <c:pt idx="28">
                  <c:v>-20.159285828383322</c:v>
                </c:pt>
                <c:pt idx="29">
                  <c:v>-19.242954654365899</c:v>
                </c:pt>
                <c:pt idx="30">
                  <c:v>-18.326623480348474</c:v>
                </c:pt>
                <c:pt idx="31">
                  <c:v>-17.410292306331051</c:v>
                </c:pt>
                <c:pt idx="32">
                  <c:v>-16.493961132313625</c:v>
                </c:pt>
                <c:pt idx="33">
                  <c:v>-15.577629958296203</c:v>
                </c:pt>
                <c:pt idx="34">
                  <c:v>-14.661298784278779</c:v>
                </c:pt>
                <c:pt idx="35">
                  <c:v>-13.744967610261355</c:v>
                </c:pt>
                <c:pt idx="36">
                  <c:v>-12.828636436243931</c:v>
                </c:pt>
                <c:pt idx="37">
                  <c:v>-11.912305262226509</c:v>
                </c:pt>
                <c:pt idx="38">
                  <c:v>-10.995974088209085</c:v>
                </c:pt>
                <c:pt idx="39">
                  <c:v>-10.079642914191661</c:v>
                </c:pt>
                <c:pt idx="40">
                  <c:v>-9.1633117401742368</c:v>
                </c:pt>
                <c:pt idx="41">
                  <c:v>-8.2469805661568127</c:v>
                </c:pt>
                <c:pt idx="42">
                  <c:v>-7.3306493921393896</c:v>
                </c:pt>
                <c:pt idx="43">
                  <c:v>-6.4143182181219656</c:v>
                </c:pt>
                <c:pt idx="44">
                  <c:v>-5.4979870441045424</c:v>
                </c:pt>
                <c:pt idx="45">
                  <c:v>-4.5816558700871184</c:v>
                </c:pt>
                <c:pt idx="46">
                  <c:v>-3.6653246960696948</c:v>
                </c:pt>
                <c:pt idx="47">
                  <c:v>-2.7489935220522712</c:v>
                </c:pt>
                <c:pt idx="48">
                  <c:v>-1.8326623480348474</c:v>
                </c:pt>
                <c:pt idx="49">
                  <c:v>-0.9163311740174237</c:v>
                </c:pt>
                <c:pt idx="50">
                  <c:v>0</c:v>
                </c:pt>
                <c:pt idx="51">
                  <c:v>0.9163311740174237</c:v>
                </c:pt>
                <c:pt idx="52">
                  <c:v>1.8326623480348474</c:v>
                </c:pt>
                <c:pt idx="53">
                  <c:v>2.7489935220522712</c:v>
                </c:pt>
                <c:pt idx="54">
                  <c:v>3.6653246960696948</c:v>
                </c:pt>
                <c:pt idx="55">
                  <c:v>4.5816558700871184</c:v>
                </c:pt>
                <c:pt idx="56">
                  <c:v>5.4979870441045424</c:v>
                </c:pt>
                <c:pt idx="57">
                  <c:v>6.4143182181219656</c:v>
                </c:pt>
                <c:pt idx="58">
                  <c:v>7.3306493921393896</c:v>
                </c:pt>
                <c:pt idx="59">
                  <c:v>8.2469805661568127</c:v>
                </c:pt>
                <c:pt idx="60">
                  <c:v>9.1633117401742368</c:v>
                </c:pt>
                <c:pt idx="61">
                  <c:v>10.079642914191661</c:v>
                </c:pt>
                <c:pt idx="62">
                  <c:v>10.995974088209085</c:v>
                </c:pt>
                <c:pt idx="63">
                  <c:v>11.912305262226509</c:v>
                </c:pt>
                <c:pt idx="64">
                  <c:v>12.828636436243931</c:v>
                </c:pt>
                <c:pt idx="65">
                  <c:v>13.744967610261355</c:v>
                </c:pt>
                <c:pt idx="66">
                  <c:v>14.661298784278779</c:v>
                </c:pt>
                <c:pt idx="67">
                  <c:v>15.577629958296203</c:v>
                </c:pt>
                <c:pt idx="68">
                  <c:v>16.493961132313625</c:v>
                </c:pt>
                <c:pt idx="69">
                  <c:v>17.410292306331051</c:v>
                </c:pt>
                <c:pt idx="70">
                  <c:v>18.326623480348474</c:v>
                </c:pt>
                <c:pt idx="71">
                  <c:v>19.242954654365899</c:v>
                </c:pt>
                <c:pt idx="72">
                  <c:v>20.159285828383322</c:v>
                </c:pt>
                <c:pt idx="73">
                  <c:v>21.075617002400744</c:v>
                </c:pt>
                <c:pt idx="74">
                  <c:v>21.99194817641817</c:v>
                </c:pt>
                <c:pt idx="75">
                  <c:v>22.908279350435592</c:v>
                </c:pt>
                <c:pt idx="76">
                  <c:v>23.824610524453018</c:v>
                </c:pt>
                <c:pt idx="77">
                  <c:v>24.74094169847044</c:v>
                </c:pt>
                <c:pt idx="78">
                  <c:v>25.657272872487862</c:v>
                </c:pt>
                <c:pt idx="79">
                  <c:v>26.573604046505288</c:v>
                </c:pt>
                <c:pt idx="80">
                  <c:v>27.48993522052271</c:v>
                </c:pt>
                <c:pt idx="81">
                  <c:v>28.406266394540136</c:v>
                </c:pt>
                <c:pt idx="82">
                  <c:v>29.322597568557558</c:v>
                </c:pt>
                <c:pt idx="83">
                  <c:v>30.238928742574981</c:v>
                </c:pt>
                <c:pt idx="84">
                  <c:v>31.155259916592406</c:v>
                </c:pt>
                <c:pt idx="85">
                  <c:v>32.071591090609829</c:v>
                </c:pt>
                <c:pt idx="86">
                  <c:v>32.987922264627251</c:v>
                </c:pt>
                <c:pt idx="87">
                  <c:v>33.90425343864468</c:v>
                </c:pt>
                <c:pt idx="88">
                  <c:v>34.820584612662103</c:v>
                </c:pt>
                <c:pt idx="89">
                  <c:v>35.736915786679525</c:v>
                </c:pt>
                <c:pt idx="90">
                  <c:v>36.653246960696947</c:v>
                </c:pt>
                <c:pt idx="91">
                  <c:v>37.569578134714369</c:v>
                </c:pt>
                <c:pt idx="92">
                  <c:v>38.485909308731799</c:v>
                </c:pt>
                <c:pt idx="93">
                  <c:v>39.402240482749221</c:v>
                </c:pt>
                <c:pt idx="94">
                  <c:v>40.318571656766643</c:v>
                </c:pt>
                <c:pt idx="95">
                  <c:v>41.234902830784065</c:v>
                </c:pt>
                <c:pt idx="96">
                  <c:v>42.151234004801488</c:v>
                </c:pt>
                <c:pt idx="97">
                  <c:v>43.067565178818917</c:v>
                </c:pt>
                <c:pt idx="98">
                  <c:v>43.983896352836339</c:v>
                </c:pt>
                <c:pt idx="99">
                  <c:v>44.900227526853762</c:v>
                </c:pt>
                <c:pt idx="100">
                  <c:v>45.816558700871184</c:v>
                </c:pt>
                <c:pt idx="101">
                  <c:v>46.732889874888606</c:v>
                </c:pt>
                <c:pt idx="102">
                  <c:v>47.649221048906035</c:v>
                </c:pt>
                <c:pt idx="103">
                  <c:v>48.565552222923458</c:v>
                </c:pt>
                <c:pt idx="104">
                  <c:v>49.48188339694088</c:v>
                </c:pt>
                <c:pt idx="105">
                  <c:v>50.398214570958302</c:v>
                </c:pt>
                <c:pt idx="106">
                  <c:v>51.314545744975725</c:v>
                </c:pt>
                <c:pt idx="107">
                  <c:v>52.230876918993154</c:v>
                </c:pt>
                <c:pt idx="108">
                  <c:v>53.147208093010576</c:v>
                </c:pt>
                <c:pt idx="109">
                  <c:v>54.063539267027998</c:v>
                </c:pt>
                <c:pt idx="110">
                  <c:v>54.979870441045421</c:v>
                </c:pt>
                <c:pt idx="111">
                  <c:v>55.896201615062843</c:v>
                </c:pt>
                <c:pt idx="112">
                  <c:v>56.812532789080272</c:v>
                </c:pt>
                <c:pt idx="113">
                  <c:v>57.728863963097695</c:v>
                </c:pt>
                <c:pt idx="114">
                  <c:v>58.645195137115117</c:v>
                </c:pt>
                <c:pt idx="115">
                  <c:v>59.561526311132539</c:v>
                </c:pt>
                <c:pt idx="116">
                  <c:v>60.477857485149961</c:v>
                </c:pt>
                <c:pt idx="117">
                  <c:v>61.394188659167391</c:v>
                </c:pt>
                <c:pt idx="118">
                  <c:v>62.310519833184813</c:v>
                </c:pt>
                <c:pt idx="119">
                  <c:v>63.226851007202235</c:v>
                </c:pt>
                <c:pt idx="120">
                  <c:v>64.143182181219657</c:v>
                </c:pt>
                <c:pt idx="121">
                  <c:v>65.059513355237087</c:v>
                </c:pt>
                <c:pt idx="122">
                  <c:v>65.975844529254502</c:v>
                </c:pt>
                <c:pt idx="123">
                  <c:v>66.892175703271931</c:v>
                </c:pt>
                <c:pt idx="124">
                  <c:v>67.808506877289361</c:v>
                </c:pt>
                <c:pt idx="125">
                  <c:v>68.724838051306776</c:v>
                </c:pt>
                <c:pt idx="126">
                  <c:v>69.641169225324205</c:v>
                </c:pt>
                <c:pt idx="127">
                  <c:v>70.55750039934162</c:v>
                </c:pt>
                <c:pt idx="128">
                  <c:v>71.47383157335905</c:v>
                </c:pt>
                <c:pt idx="129">
                  <c:v>72.390162747376479</c:v>
                </c:pt>
                <c:pt idx="130">
                  <c:v>73.306493921393894</c:v>
                </c:pt>
                <c:pt idx="131">
                  <c:v>74.222825095411324</c:v>
                </c:pt>
                <c:pt idx="132">
                  <c:v>75.139156269428739</c:v>
                </c:pt>
                <c:pt idx="133">
                  <c:v>76.055487443446168</c:v>
                </c:pt>
                <c:pt idx="134">
                  <c:v>76.971818617463597</c:v>
                </c:pt>
                <c:pt idx="135">
                  <c:v>77.888149791481013</c:v>
                </c:pt>
                <c:pt idx="136">
                  <c:v>78.804480965498442</c:v>
                </c:pt>
                <c:pt idx="137">
                  <c:v>79.720812139515857</c:v>
                </c:pt>
                <c:pt idx="138">
                  <c:v>80.637143313533286</c:v>
                </c:pt>
                <c:pt idx="139">
                  <c:v>81.553474487550716</c:v>
                </c:pt>
                <c:pt idx="140">
                  <c:v>82.469805661568131</c:v>
                </c:pt>
                <c:pt idx="141">
                  <c:v>83.38613683558556</c:v>
                </c:pt>
                <c:pt idx="142">
                  <c:v>84.302468009602975</c:v>
                </c:pt>
                <c:pt idx="143">
                  <c:v>85.218799183620405</c:v>
                </c:pt>
                <c:pt idx="144">
                  <c:v>86.135130357637834</c:v>
                </c:pt>
                <c:pt idx="145">
                  <c:v>87.051461531655249</c:v>
                </c:pt>
                <c:pt idx="146">
                  <c:v>87.967792705672679</c:v>
                </c:pt>
                <c:pt idx="147">
                  <c:v>88.884123879690094</c:v>
                </c:pt>
                <c:pt idx="148">
                  <c:v>89.800455053707523</c:v>
                </c:pt>
                <c:pt idx="149">
                  <c:v>90.716786227724953</c:v>
                </c:pt>
                <c:pt idx="150">
                  <c:v>91.633117401742368</c:v>
                </c:pt>
                <c:pt idx="151">
                  <c:v>92.549448575759797</c:v>
                </c:pt>
                <c:pt idx="152">
                  <c:v>93.465779749777212</c:v>
                </c:pt>
                <c:pt idx="153">
                  <c:v>94.382110923794642</c:v>
                </c:pt>
                <c:pt idx="154">
                  <c:v>95.298442097812071</c:v>
                </c:pt>
                <c:pt idx="155">
                  <c:v>96.214773271829486</c:v>
                </c:pt>
                <c:pt idx="156">
                  <c:v>97.131104445846915</c:v>
                </c:pt>
                <c:pt idx="157">
                  <c:v>98.047435619864331</c:v>
                </c:pt>
                <c:pt idx="158">
                  <c:v>98.96376679388176</c:v>
                </c:pt>
                <c:pt idx="159">
                  <c:v>99.880097967899189</c:v>
                </c:pt>
                <c:pt idx="160">
                  <c:v>100.7964291419166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86-4C87-ADEC-1F8099D8F25F}"/>
            </c:ext>
          </c:extLst>
        </c:ser>
        <c:ser>
          <c:idx val="3"/>
          <c:order val="3"/>
          <c:tx>
            <c:v>Ray (CZopt flow lines projection intersect)</c:v>
          </c:tx>
          <c:spPr>
            <a:ln w="12700">
              <a:solidFill>
                <a:schemeClr val="tx1">
                  <a:lumMod val="65000"/>
                  <a:lumOff val="35000"/>
                </a:schemeClr>
              </a:solidFill>
              <a:prstDash val="sysDot"/>
            </a:ln>
          </c:spPr>
          <c:marker>
            <c:symbol val="dot"/>
            <c:size val="2"/>
            <c:spPr>
              <a:ln w="12700"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'θ ϵ (90,180)'!$BT$26:$BT$426</c:f>
              <c:numCache>
                <c:formatCode>General</c:formatCode>
                <c:ptCount val="401"/>
                <c:pt idx="0">
                  <c:v>0</c:v>
                </c:pt>
                <c:pt idx="1">
                  <c:v>-199</c:v>
                </c:pt>
                <c:pt idx="2">
                  <c:v>-198</c:v>
                </c:pt>
                <c:pt idx="3">
                  <c:v>-197</c:v>
                </c:pt>
                <c:pt idx="4">
                  <c:v>-196</c:v>
                </c:pt>
                <c:pt idx="5">
                  <c:v>-195</c:v>
                </c:pt>
                <c:pt idx="6">
                  <c:v>-194</c:v>
                </c:pt>
                <c:pt idx="7">
                  <c:v>-193</c:v>
                </c:pt>
                <c:pt idx="8">
                  <c:v>-192</c:v>
                </c:pt>
                <c:pt idx="9">
                  <c:v>-191</c:v>
                </c:pt>
                <c:pt idx="10">
                  <c:v>-190</c:v>
                </c:pt>
                <c:pt idx="11">
                  <c:v>-189</c:v>
                </c:pt>
                <c:pt idx="12">
                  <c:v>-188</c:v>
                </c:pt>
                <c:pt idx="13">
                  <c:v>-187</c:v>
                </c:pt>
                <c:pt idx="14">
                  <c:v>-186</c:v>
                </c:pt>
                <c:pt idx="15">
                  <c:v>-185</c:v>
                </c:pt>
                <c:pt idx="16">
                  <c:v>-184</c:v>
                </c:pt>
                <c:pt idx="17">
                  <c:v>-183</c:v>
                </c:pt>
                <c:pt idx="18">
                  <c:v>-182</c:v>
                </c:pt>
                <c:pt idx="19">
                  <c:v>-181</c:v>
                </c:pt>
                <c:pt idx="20">
                  <c:v>-180</c:v>
                </c:pt>
                <c:pt idx="21">
                  <c:v>-179</c:v>
                </c:pt>
                <c:pt idx="22">
                  <c:v>-178</c:v>
                </c:pt>
                <c:pt idx="23">
                  <c:v>-177</c:v>
                </c:pt>
                <c:pt idx="24">
                  <c:v>-176</c:v>
                </c:pt>
                <c:pt idx="25">
                  <c:v>-175</c:v>
                </c:pt>
                <c:pt idx="26">
                  <c:v>-174</c:v>
                </c:pt>
                <c:pt idx="27">
                  <c:v>-173</c:v>
                </c:pt>
                <c:pt idx="28">
                  <c:v>-172</c:v>
                </c:pt>
                <c:pt idx="29">
                  <c:v>-171</c:v>
                </c:pt>
                <c:pt idx="30">
                  <c:v>-170</c:v>
                </c:pt>
                <c:pt idx="31">
                  <c:v>-169</c:v>
                </c:pt>
                <c:pt idx="32">
                  <c:v>-168</c:v>
                </c:pt>
                <c:pt idx="33">
                  <c:v>-167</c:v>
                </c:pt>
                <c:pt idx="34">
                  <c:v>-166</c:v>
                </c:pt>
                <c:pt idx="35">
                  <c:v>-165</c:v>
                </c:pt>
                <c:pt idx="36">
                  <c:v>-164</c:v>
                </c:pt>
                <c:pt idx="37">
                  <c:v>-163</c:v>
                </c:pt>
                <c:pt idx="38">
                  <c:v>-162</c:v>
                </c:pt>
                <c:pt idx="39">
                  <c:v>-161</c:v>
                </c:pt>
                <c:pt idx="40">
                  <c:v>-160</c:v>
                </c:pt>
                <c:pt idx="41">
                  <c:v>-159</c:v>
                </c:pt>
                <c:pt idx="42">
                  <c:v>-158</c:v>
                </c:pt>
                <c:pt idx="43">
                  <c:v>-157</c:v>
                </c:pt>
                <c:pt idx="44">
                  <c:v>-156</c:v>
                </c:pt>
                <c:pt idx="45">
                  <c:v>-155</c:v>
                </c:pt>
                <c:pt idx="46">
                  <c:v>-154</c:v>
                </c:pt>
                <c:pt idx="47">
                  <c:v>-153</c:v>
                </c:pt>
                <c:pt idx="48">
                  <c:v>-152</c:v>
                </c:pt>
                <c:pt idx="49">
                  <c:v>-151</c:v>
                </c:pt>
                <c:pt idx="50">
                  <c:v>-150</c:v>
                </c:pt>
                <c:pt idx="51">
                  <c:v>-149</c:v>
                </c:pt>
                <c:pt idx="52">
                  <c:v>-148</c:v>
                </c:pt>
                <c:pt idx="53">
                  <c:v>-147</c:v>
                </c:pt>
                <c:pt idx="54">
                  <c:v>-146</c:v>
                </c:pt>
                <c:pt idx="55">
                  <c:v>-145</c:v>
                </c:pt>
                <c:pt idx="56">
                  <c:v>-144</c:v>
                </c:pt>
                <c:pt idx="57">
                  <c:v>-143</c:v>
                </c:pt>
                <c:pt idx="58">
                  <c:v>-142</c:v>
                </c:pt>
                <c:pt idx="59">
                  <c:v>-141</c:v>
                </c:pt>
                <c:pt idx="60">
                  <c:v>-140</c:v>
                </c:pt>
                <c:pt idx="61">
                  <c:v>-139</c:v>
                </c:pt>
                <c:pt idx="62">
                  <c:v>-138</c:v>
                </c:pt>
                <c:pt idx="63">
                  <c:v>-137</c:v>
                </c:pt>
                <c:pt idx="64">
                  <c:v>-136</c:v>
                </c:pt>
                <c:pt idx="65">
                  <c:v>-135</c:v>
                </c:pt>
                <c:pt idx="66">
                  <c:v>-134</c:v>
                </c:pt>
                <c:pt idx="67">
                  <c:v>-133</c:v>
                </c:pt>
                <c:pt idx="68">
                  <c:v>-132</c:v>
                </c:pt>
                <c:pt idx="69">
                  <c:v>-131</c:v>
                </c:pt>
                <c:pt idx="70">
                  <c:v>-130</c:v>
                </c:pt>
                <c:pt idx="71">
                  <c:v>-129</c:v>
                </c:pt>
                <c:pt idx="72">
                  <c:v>-128</c:v>
                </c:pt>
                <c:pt idx="73">
                  <c:v>-127</c:v>
                </c:pt>
                <c:pt idx="74">
                  <c:v>-126</c:v>
                </c:pt>
                <c:pt idx="75">
                  <c:v>-125</c:v>
                </c:pt>
                <c:pt idx="76">
                  <c:v>-124</c:v>
                </c:pt>
                <c:pt idx="77">
                  <c:v>-123</c:v>
                </c:pt>
                <c:pt idx="78">
                  <c:v>-122</c:v>
                </c:pt>
                <c:pt idx="79">
                  <c:v>-121</c:v>
                </c:pt>
                <c:pt idx="80">
                  <c:v>-120</c:v>
                </c:pt>
                <c:pt idx="81">
                  <c:v>-119</c:v>
                </c:pt>
                <c:pt idx="82">
                  <c:v>-118</c:v>
                </c:pt>
                <c:pt idx="83">
                  <c:v>-117</c:v>
                </c:pt>
                <c:pt idx="84">
                  <c:v>-116</c:v>
                </c:pt>
                <c:pt idx="85">
                  <c:v>-115</c:v>
                </c:pt>
                <c:pt idx="86">
                  <c:v>-114</c:v>
                </c:pt>
                <c:pt idx="87">
                  <c:v>-113</c:v>
                </c:pt>
                <c:pt idx="88">
                  <c:v>-112</c:v>
                </c:pt>
                <c:pt idx="89">
                  <c:v>-111</c:v>
                </c:pt>
                <c:pt idx="90">
                  <c:v>-110</c:v>
                </c:pt>
                <c:pt idx="91">
                  <c:v>-109</c:v>
                </c:pt>
                <c:pt idx="92">
                  <c:v>-108</c:v>
                </c:pt>
                <c:pt idx="93">
                  <c:v>-107</c:v>
                </c:pt>
                <c:pt idx="94">
                  <c:v>-106</c:v>
                </c:pt>
                <c:pt idx="95">
                  <c:v>-105</c:v>
                </c:pt>
                <c:pt idx="96">
                  <c:v>-104</c:v>
                </c:pt>
                <c:pt idx="97">
                  <c:v>-103</c:v>
                </c:pt>
                <c:pt idx="98">
                  <c:v>-102</c:v>
                </c:pt>
                <c:pt idx="99">
                  <c:v>-101</c:v>
                </c:pt>
                <c:pt idx="100">
                  <c:v>-100</c:v>
                </c:pt>
                <c:pt idx="101">
                  <c:v>-99</c:v>
                </c:pt>
                <c:pt idx="102">
                  <c:v>-98</c:v>
                </c:pt>
                <c:pt idx="103">
                  <c:v>-97</c:v>
                </c:pt>
                <c:pt idx="104">
                  <c:v>-96</c:v>
                </c:pt>
                <c:pt idx="105">
                  <c:v>-95</c:v>
                </c:pt>
                <c:pt idx="106">
                  <c:v>-94</c:v>
                </c:pt>
                <c:pt idx="107">
                  <c:v>-93</c:v>
                </c:pt>
                <c:pt idx="108">
                  <c:v>-92</c:v>
                </c:pt>
                <c:pt idx="109">
                  <c:v>-91</c:v>
                </c:pt>
                <c:pt idx="110">
                  <c:v>-90</c:v>
                </c:pt>
                <c:pt idx="111">
                  <c:v>-89</c:v>
                </c:pt>
                <c:pt idx="112">
                  <c:v>-88</c:v>
                </c:pt>
                <c:pt idx="113">
                  <c:v>-87</c:v>
                </c:pt>
                <c:pt idx="114">
                  <c:v>-86</c:v>
                </c:pt>
                <c:pt idx="115">
                  <c:v>-85</c:v>
                </c:pt>
                <c:pt idx="116">
                  <c:v>-84</c:v>
                </c:pt>
                <c:pt idx="117">
                  <c:v>-83</c:v>
                </c:pt>
                <c:pt idx="118">
                  <c:v>-82</c:v>
                </c:pt>
                <c:pt idx="119">
                  <c:v>-81</c:v>
                </c:pt>
                <c:pt idx="120">
                  <c:v>-80</c:v>
                </c:pt>
                <c:pt idx="121">
                  <c:v>-79</c:v>
                </c:pt>
                <c:pt idx="122">
                  <c:v>-78</c:v>
                </c:pt>
                <c:pt idx="123">
                  <c:v>-77</c:v>
                </c:pt>
                <c:pt idx="124">
                  <c:v>-76</c:v>
                </c:pt>
                <c:pt idx="125">
                  <c:v>-75</c:v>
                </c:pt>
                <c:pt idx="126">
                  <c:v>-74</c:v>
                </c:pt>
                <c:pt idx="127">
                  <c:v>-73</c:v>
                </c:pt>
                <c:pt idx="128">
                  <c:v>-72</c:v>
                </c:pt>
                <c:pt idx="129">
                  <c:v>-71</c:v>
                </c:pt>
                <c:pt idx="130">
                  <c:v>-70</c:v>
                </c:pt>
                <c:pt idx="131">
                  <c:v>-69</c:v>
                </c:pt>
                <c:pt idx="132">
                  <c:v>-68</c:v>
                </c:pt>
                <c:pt idx="133">
                  <c:v>-67</c:v>
                </c:pt>
                <c:pt idx="134">
                  <c:v>-66</c:v>
                </c:pt>
                <c:pt idx="135">
                  <c:v>-65</c:v>
                </c:pt>
                <c:pt idx="136">
                  <c:v>-64</c:v>
                </c:pt>
                <c:pt idx="137">
                  <c:v>-63</c:v>
                </c:pt>
                <c:pt idx="138">
                  <c:v>-62</c:v>
                </c:pt>
                <c:pt idx="139">
                  <c:v>-61</c:v>
                </c:pt>
                <c:pt idx="140">
                  <c:v>-60</c:v>
                </c:pt>
                <c:pt idx="141">
                  <c:v>-59</c:v>
                </c:pt>
                <c:pt idx="142">
                  <c:v>-58</c:v>
                </c:pt>
                <c:pt idx="143">
                  <c:v>-57</c:v>
                </c:pt>
                <c:pt idx="144">
                  <c:v>-56</c:v>
                </c:pt>
                <c:pt idx="145">
                  <c:v>-55</c:v>
                </c:pt>
                <c:pt idx="146">
                  <c:v>-54</c:v>
                </c:pt>
                <c:pt idx="147">
                  <c:v>-53</c:v>
                </c:pt>
                <c:pt idx="148">
                  <c:v>-52</c:v>
                </c:pt>
                <c:pt idx="149">
                  <c:v>-51</c:v>
                </c:pt>
                <c:pt idx="150">
                  <c:v>-50</c:v>
                </c:pt>
                <c:pt idx="151">
                  <c:v>-49</c:v>
                </c:pt>
                <c:pt idx="152">
                  <c:v>-48</c:v>
                </c:pt>
                <c:pt idx="153">
                  <c:v>-47</c:v>
                </c:pt>
                <c:pt idx="154">
                  <c:v>-46</c:v>
                </c:pt>
                <c:pt idx="155">
                  <c:v>-45</c:v>
                </c:pt>
                <c:pt idx="156">
                  <c:v>-44</c:v>
                </c:pt>
                <c:pt idx="157">
                  <c:v>-43</c:v>
                </c:pt>
                <c:pt idx="158">
                  <c:v>-42</c:v>
                </c:pt>
                <c:pt idx="159">
                  <c:v>-41</c:v>
                </c:pt>
                <c:pt idx="160">
                  <c:v>-40</c:v>
                </c:pt>
                <c:pt idx="161">
                  <c:v>-39</c:v>
                </c:pt>
                <c:pt idx="162">
                  <c:v>-38</c:v>
                </c:pt>
                <c:pt idx="163">
                  <c:v>-37</c:v>
                </c:pt>
                <c:pt idx="164">
                  <c:v>-36</c:v>
                </c:pt>
                <c:pt idx="165">
                  <c:v>-35</c:v>
                </c:pt>
                <c:pt idx="166">
                  <c:v>-34</c:v>
                </c:pt>
                <c:pt idx="167">
                  <c:v>-33</c:v>
                </c:pt>
                <c:pt idx="168">
                  <c:v>-32</c:v>
                </c:pt>
                <c:pt idx="169">
                  <c:v>-31</c:v>
                </c:pt>
                <c:pt idx="170">
                  <c:v>-30</c:v>
                </c:pt>
                <c:pt idx="171">
                  <c:v>-29</c:v>
                </c:pt>
                <c:pt idx="172">
                  <c:v>-28</c:v>
                </c:pt>
                <c:pt idx="173">
                  <c:v>-27</c:v>
                </c:pt>
                <c:pt idx="174">
                  <c:v>-26</c:v>
                </c:pt>
                <c:pt idx="175">
                  <c:v>-25</c:v>
                </c:pt>
                <c:pt idx="176">
                  <c:v>-24</c:v>
                </c:pt>
                <c:pt idx="177">
                  <c:v>-23</c:v>
                </c:pt>
                <c:pt idx="178">
                  <c:v>-22</c:v>
                </c:pt>
                <c:pt idx="179">
                  <c:v>-21</c:v>
                </c:pt>
                <c:pt idx="180">
                  <c:v>-20</c:v>
                </c:pt>
                <c:pt idx="181">
                  <c:v>-19</c:v>
                </c:pt>
                <c:pt idx="182">
                  <c:v>-18</c:v>
                </c:pt>
                <c:pt idx="183">
                  <c:v>-17</c:v>
                </c:pt>
                <c:pt idx="184">
                  <c:v>-16</c:v>
                </c:pt>
                <c:pt idx="185">
                  <c:v>-15</c:v>
                </c:pt>
                <c:pt idx="186">
                  <c:v>-14</c:v>
                </c:pt>
                <c:pt idx="187">
                  <c:v>-13</c:v>
                </c:pt>
                <c:pt idx="188">
                  <c:v>-12</c:v>
                </c:pt>
                <c:pt idx="189">
                  <c:v>-11</c:v>
                </c:pt>
                <c:pt idx="190">
                  <c:v>-10</c:v>
                </c:pt>
                <c:pt idx="191">
                  <c:v>-9</c:v>
                </c:pt>
                <c:pt idx="192">
                  <c:v>-8</c:v>
                </c:pt>
                <c:pt idx="193">
                  <c:v>-7</c:v>
                </c:pt>
                <c:pt idx="194">
                  <c:v>-6</c:v>
                </c:pt>
                <c:pt idx="195">
                  <c:v>-5</c:v>
                </c:pt>
                <c:pt idx="196">
                  <c:v>-4</c:v>
                </c:pt>
                <c:pt idx="197">
                  <c:v>-3</c:v>
                </c:pt>
                <c:pt idx="198">
                  <c:v>-2</c:v>
                </c:pt>
                <c:pt idx="199">
                  <c:v>-1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3</c:v>
                </c:pt>
                <c:pt idx="204">
                  <c:v>4</c:v>
                </c:pt>
                <c:pt idx="205">
                  <c:v>5</c:v>
                </c:pt>
                <c:pt idx="206">
                  <c:v>6</c:v>
                </c:pt>
                <c:pt idx="207">
                  <c:v>7</c:v>
                </c:pt>
                <c:pt idx="208">
                  <c:v>8</c:v>
                </c:pt>
                <c:pt idx="209">
                  <c:v>9</c:v>
                </c:pt>
                <c:pt idx="210">
                  <c:v>10</c:v>
                </c:pt>
                <c:pt idx="211">
                  <c:v>11</c:v>
                </c:pt>
                <c:pt idx="212">
                  <c:v>12</c:v>
                </c:pt>
                <c:pt idx="213">
                  <c:v>13</c:v>
                </c:pt>
                <c:pt idx="214">
                  <c:v>14</c:v>
                </c:pt>
                <c:pt idx="215">
                  <c:v>15</c:v>
                </c:pt>
                <c:pt idx="216">
                  <c:v>16</c:v>
                </c:pt>
                <c:pt idx="217">
                  <c:v>17</c:v>
                </c:pt>
                <c:pt idx="218">
                  <c:v>18</c:v>
                </c:pt>
                <c:pt idx="219">
                  <c:v>19</c:v>
                </c:pt>
                <c:pt idx="220">
                  <c:v>20</c:v>
                </c:pt>
                <c:pt idx="221">
                  <c:v>21</c:v>
                </c:pt>
                <c:pt idx="222">
                  <c:v>22</c:v>
                </c:pt>
                <c:pt idx="223">
                  <c:v>23</c:v>
                </c:pt>
                <c:pt idx="224">
                  <c:v>24</c:v>
                </c:pt>
                <c:pt idx="225">
                  <c:v>25</c:v>
                </c:pt>
                <c:pt idx="226">
                  <c:v>26</c:v>
                </c:pt>
                <c:pt idx="227">
                  <c:v>27</c:v>
                </c:pt>
                <c:pt idx="228">
                  <c:v>28</c:v>
                </c:pt>
                <c:pt idx="229">
                  <c:v>29</c:v>
                </c:pt>
                <c:pt idx="230">
                  <c:v>30</c:v>
                </c:pt>
                <c:pt idx="231">
                  <c:v>31</c:v>
                </c:pt>
                <c:pt idx="232">
                  <c:v>32</c:v>
                </c:pt>
                <c:pt idx="233">
                  <c:v>33</c:v>
                </c:pt>
                <c:pt idx="234">
                  <c:v>34</c:v>
                </c:pt>
                <c:pt idx="235">
                  <c:v>35</c:v>
                </c:pt>
                <c:pt idx="236">
                  <c:v>36</c:v>
                </c:pt>
                <c:pt idx="237">
                  <c:v>37</c:v>
                </c:pt>
                <c:pt idx="238">
                  <c:v>38</c:v>
                </c:pt>
                <c:pt idx="239">
                  <c:v>39</c:v>
                </c:pt>
                <c:pt idx="240">
                  <c:v>40</c:v>
                </c:pt>
                <c:pt idx="241">
                  <c:v>41</c:v>
                </c:pt>
                <c:pt idx="242">
                  <c:v>42</c:v>
                </c:pt>
                <c:pt idx="243">
                  <c:v>43</c:v>
                </c:pt>
                <c:pt idx="244">
                  <c:v>44</c:v>
                </c:pt>
                <c:pt idx="245">
                  <c:v>45</c:v>
                </c:pt>
                <c:pt idx="246">
                  <c:v>46</c:v>
                </c:pt>
                <c:pt idx="247">
                  <c:v>47</c:v>
                </c:pt>
                <c:pt idx="248">
                  <c:v>48</c:v>
                </c:pt>
                <c:pt idx="249">
                  <c:v>49</c:v>
                </c:pt>
                <c:pt idx="250">
                  <c:v>50</c:v>
                </c:pt>
                <c:pt idx="251">
                  <c:v>51</c:v>
                </c:pt>
                <c:pt idx="252">
                  <c:v>52</c:v>
                </c:pt>
                <c:pt idx="253">
                  <c:v>53</c:v>
                </c:pt>
                <c:pt idx="254">
                  <c:v>54</c:v>
                </c:pt>
                <c:pt idx="255">
                  <c:v>55</c:v>
                </c:pt>
                <c:pt idx="256">
                  <c:v>56</c:v>
                </c:pt>
                <c:pt idx="257">
                  <c:v>57</c:v>
                </c:pt>
                <c:pt idx="258">
                  <c:v>58</c:v>
                </c:pt>
                <c:pt idx="259">
                  <c:v>59</c:v>
                </c:pt>
                <c:pt idx="260">
                  <c:v>60</c:v>
                </c:pt>
                <c:pt idx="261">
                  <c:v>61</c:v>
                </c:pt>
                <c:pt idx="262">
                  <c:v>62</c:v>
                </c:pt>
                <c:pt idx="263">
                  <c:v>63</c:v>
                </c:pt>
                <c:pt idx="264">
                  <c:v>64</c:v>
                </c:pt>
                <c:pt idx="265">
                  <c:v>65</c:v>
                </c:pt>
                <c:pt idx="266">
                  <c:v>66</c:v>
                </c:pt>
                <c:pt idx="267">
                  <c:v>67</c:v>
                </c:pt>
                <c:pt idx="268">
                  <c:v>68</c:v>
                </c:pt>
                <c:pt idx="269">
                  <c:v>69</c:v>
                </c:pt>
                <c:pt idx="270">
                  <c:v>70</c:v>
                </c:pt>
                <c:pt idx="271">
                  <c:v>71</c:v>
                </c:pt>
                <c:pt idx="272">
                  <c:v>72</c:v>
                </c:pt>
                <c:pt idx="273">
                  <c:v>73</c:v>
                </c:pt>
                <c:pt idx="274">
                  <c:v>74</c:v>
                </c:pt>
                <c:pt idx="275">
                  <c:v>75</c:v>
                </c:pt>
                <c:pt idx="276">
                  <c:v>76</c:v>
                </c:pt>
                <c:pt idx="277">
                  <c:v>77</c:v>
                </c:pt>
                <c:pt idx="278">
                  <c:v>78</c:v>
                </c:pt>
                <c:pt idx="279">
                  <c:v>79</c:v>
                </c:pt>
                <c:pt idx="280">
                  <c:v>80</c:v>
                </c:pt>
                <c:pt idx="281">
                  <c:v>81</c:v>
                </c:pt>
                <c:pt idx="282">
                  <c:v>82</c:v>
                </c:pt>
                <c:pt idx="283">
                  <c:v>83</c:v>
                </c:pt>
                <c:pt idx="284">
                  <c:v>84</c:v>
                </c:pt>
                <c:pt idx="285">
                  <c:v>85</c:v>
                </c:pt>
                <c:pt idx="286">
                  <c:v>86</c:v>
                </c:pt>
                <c:pt idx="287">
                  <c:v>87</c:v>
                </c:pt>
                <c:pt idx="288">
                  <c:v>88</c:v>
                </c:pt>
                <c:pt idx="289">
                  <c:v>89</c:v>
                </c:pt>
                <c:pt idx="290">
                  <c:v>90</c:v>
                </c:pt>
                <c:pt idx="291">
                  <c:v>91</c:v>
                </c:pt>
                <c:pt idx="292">
                  <c:v>92</c:v>
                </c:pt>
                <c:pt idx="293">
                  <c:v>93</c:v>
                </c:pt>
                <c:pt idx="294">
                  <c:v>94</c:v>
                </c:pt>
                <c:pt idx="295">
                  <c:v>95</c:v>
                </c:pt>
                <c:pt idx="296">
                  <c:v>96</c:v>
                </c:pt>
                <c:pt idx="297">
                  <c:v>97</c:v>
                </c:pt>
                <c:pt idx="298">
                  <c:v>98</c:v>
                </c:pt>
                <c:pt idx="299">
                  <c:v>99</c:v>
                </c:pt>
                <c:pt idx="300">
                  <c:v>100</c:v>
                </c:pt>
                <c:pt idx="301">
                  <c:v>101</c:v>
                </c:pt>
                <c:pt idx="302">
                  <c:v>102</c:v>
                </c:pt>
                <c:pt idx="303">
                  <c:v>103</c:v>
                </c:pt>
                <c:pt idx="304">
                  <c:v>104</c:v>
                </c:pt>
                <c:pt idx="305">
                  <c:v>105</c:v>
                </c:pt>
                <c:pt idx="306">
                  <c:v>106</c:v>
                </c:pt>
                <c:pt idx="307">
                  <c:v>107</c:v>
                </c:pt>
                <c:pt idx="308">
                  <c:v>108</c:v>
                </c:pt>
                <c:pt idx="309">
                  <c:v>109</c:v>
                </c:pt>
                <c:pt idx="310">
                  <c:v>110</c:v>
                </c:pt>
                <c:pt idx="311">
                  <c:v>111</c:v>
                </c:pt>
                <c:pt idx="312">
                  <c:v>112</c:v>
                </c:pt>
                <c:pt idx="313">
                  <c:v>113</c:v>
                </c:pt>
                <c:pt idx="314">
                  <c:v>114</c:v>
                </c:pt>
                <c:pt idx="315">
                  <c:v>115</c:v>
                </c:pt>
                <c:pt idx="316">
                  <c:v>116</c:v>
                </c:pt>
                <c:pt idx="317">
                  <c:v>117</c:v>
                </c:pt>
                <c:pt idx="318">
                  <c:v>118</c:v>
                </c:pt>
                <c:pt idx="319">
                  <c:v>119</c:v>
                </c:pt>
                <c:pt idx="320">
                  <c:v>120</c:v>
                </c:pt>
                <c:pt idx="321">
                  <c:v>121</c:v>
                </c:pt>
                <c:pt idx="322">
                  <c:v>122</c:v>
                </c:pt>
                <c:pt idx="323">
                  <c:v>123</c:v>
                </c:pt>
                <c:pt idx="324">
                  <c:v>124</c:v>
                </c:pt>
                <c:pt idx="325">
                  <c:v>125</c:v>
                </c:pt>
                <c:pt idx="326">
                  <c:v>126</c:v>
                </c:pt>
                <c:pt idx="327">
                  <c:v>127</c:v>
                </c:pt>
                <c:pt idx="328">
                  <c:v>128</c:v>
                </c:pt>
                <c:pt idx="329">
                  <c:v>129</c:v>
                </c:pt>
                <c:pt idx="330">
                  <c:v>130</c:v>
                </c:pt>
                <c:pt idx="331">
                  <c:v>131</c:v>
                </c:pt>
                <c:pt idx="332">
                  <c:v>132</c:v>
                </c:pt>
                <c:pt idx="333">
                  <c:v>133</c:v>
                </c:pt>
                <c:pt idx="334">
                  <c:v>134</c:v>
                </c:pt>
                <c:pt idx="335">
                  <c:v>135</c:v>
                </c:pt>
                <c:pt idx="336">
                  <c:v>136</c:v>
                </c:pt>
                <c:pt idx="337">
                  <c:v>137</c:v>
                </c:pt>
                <c:pt idx="338">
                  <c:v>138</c:v>
                </c:pt>
                <c:pt idx="339">
                  <c:v>139</c:v>
                </c:pt>
                <c:pt idx="340">
                  <c:v>140</c:v>
                </c:pt>
                <c:pt idx="341">
                  <c:v>141</c:v>
                </c:pt>
                <c:pt idx="342">
                  <c:v>142</c:v>
                </c:pt>
                <c:pt idx="343">
                  <c:v>143</c:v>
                </c:pt>
                <c:pt idx="344">
                  <c:v>144</c:v>
                </c:pt>
                <c:pt idx="345">
                  <c:v>145</c:v>
                </c:pt>
                <c:pt idx="346">
                  <c:v>146</c:v>
                </c:pt>
                <c:pt idx="347">
                  <c:v>147</c:v>
                </c:pt>
                <c:pt idx="348">
                  <c:v>148</c:v>
                </c:pt>
                <c:pt idx="349">
                  <c:v>149</c:v>
                </c:pt>
                <c:pt idx="350">
                  <c:v>150</c:v>
                </c:pt>
                <c:pt idx="351">
                  <c:v>151</c:v>
                </c:pt>
                <c:pt idx="352">
                  <c:v>152</c:v>
                </c:pt>
                <c:pt idx="353">
                  <c:v>153</c:v>
                </c:pt>
                <c:pt idx="354">
                  <c:v>154</c:v>
                </c:pt>
                <c:pt idx="355">
                  <c:v>155</c:v>
                </c:pt>
                <c:pt idx="356">
                  <c:v>156</c:v>
                </c:pt>
                <c:pt idx="357">
                  <c:v>157</c:v>
                </c:pt>
                <c:pt idx="358">
                  <c:v>158</c:v>
                </c:pt>
                <c:pt idx="359">
                  <c:v>159</c:v>
                </c:pt>
                <c:pt idx="360">
                  <c:v>160</c:v>
                </c:pt>
                <c:pt idx="361">
                  <c:v>161</c:v>
                </c:pt>
                <c:pt idx="362">
                  <c:v>162</c:v>
                </c:pt>
                <c:pt idx="363">
                  <c:v>163</c:v>
                </c:pt>
                <c:pt idx="364">
                  <c:v>164</c:v>
                </c:pt>
                <c:pt idx="365">
                  <c:v>165</c:v>
                </c:pt>
                <c:pt idx="366">
                  <c:v>166</c:v>
                </c:pt>
                <c:pt idx="367">
                  <c:v>167</c:v>
                </c:pt>
                <c:pt idx="368">
                  <c:v>168</c:v>
                </c:pt>
                <c:pt idx="369">
                  <c:v>169</c:v>
                </c:pt>
                <c:pt idx="370">
                  <c:v>170</c:v>
                </c:pt>
                <c:pt idx="371">
                  <c:v>171</c:v>
                </c:pt>
                <c:pt idx="372">
                  <c:v>172</c:v>
                </c:pt>
                <c:pt idx="373">
                  <c:v>173</c:v>
                </c:pt>
                <c:pt idx="374">
                  <c:v>174</c:v>
                </c:pt>
                <c:pt idx="375">
                  <c:v>175</c:v>
                </c:pt>
                <c:pt idx="376">
                  <c:v>176</c:v>
                </c:pt>
                <c:pt idx="377">
                  <c:v>177</c:v>
                </c:pt>
                <c:pt idx="378">
                  <c:v>178</c:v>
                </c:pt>
                <c:pt idx="379">
                  <c:v>179</c:v>
                </c:pt>
                <c:pt idx="380">
                  <c:v>180</c:v>
                </c:pt>
                <c:pt idx="381">
                  <c:v>181</c:v>
                </c:pt>
                <c:pt idx="382">
                  <c:v>182</c:v>
                </c:pt>
                <c:pt idx="383">
                  <c:v>183</c:v>
                </c:pt>
                <c:pt idx="384">
                  <c:v>184</c:v>
                </c:pt>
                <c:pt idx="385">
                  <c:v>185</c:v>
                </c:pt>
                <c:pt idx="386">
                  <c:v>186</c:v>
                </c:pt>
                <c:pt idx="387">
                  <c:v>187</c:v>
                </c:pt>
                <c:pt idx="388">
                  <c:v>188</c:v>
                </c:pt>
                <c:pt idx="389">
                  <c:v>189</c:v>
                </c:pt>
                <c:pt idx="390">
                  <c:v>190</c:v>
                </c:pt>
                <c:pt idx="391">
                  <c:v>191</c:v>
                </c:pt>
                <c:pt idx="392">
                  <c:v>192</c:v>
                </c:pt>
                <c:pt idx="393">
                  <c:v>193</c:v>
                </c:pt>
                <c:pt idx="394">
                  <c:v>194</c:v>
                </c:pt>
                <c:pt idx="395">
                  <c:v>195</c:v>
                </c:pt>
                <c:pt idx="396">
                  <c:v>196</c:v>
                </c:pt>
                <c:pt idx="397">
                  <c:v>197</c:v>
                </c:pt>
                <c:pt idx="398">
                  <c:v>198</c:v>
                </c:pt>
                <c:pt idx="399">
                  <c:v>199</c:v>
                </c:pt>
                <c:pt idx="400">
                  <c:v>200</c:v>
                </c:pt>
              </c:numCache>
            </c:numRef>
          </c:xVal>
          <c:yVal>
            <c:numRef>
              <c:f>'θ ϵ (90,180)'!$BS$26:$BS$426</c:f>
              <c:numCache>
                <c:formatCode>General</c:formatCode>
                <c:ptCount val="401"/>
                <c:pt idx="0">
                  <c:v>0</c:v>
                </c:pt>
                <c:pt idx="1">
                  <c:v>-217.17039171278503</c:v>
                </c:pt>
                <c:pt idx="2">
                  <c:v>-216.07908321171578</c:v>
                </c:pt>
                <c:pt idx="3">
                  <c:v>-214.98777471064651</c:v>
                </c:pt>
                <c:pt idx="4">
                  <c:v>-213.89646620957723</c:v>
                </c:pt>
                <c:pt idx="5">
                  <c:v>-212.80515770850795</c:v>
                </c:pt>
                <c:pt idx="6">
                  <c:v>-211.7138492074387</c:v>
                </c:pt>
                <c:pt idx="7">
                  <c:v>-210.62254070636942</c:v>
                </c:pt>
                <c:pt idx="8">
                  <c:v>-209.53123220530014</c:v>
                </c:pt>
                <c:pt idx="9">
                  <c:v>-208.43992370423086</c:v>
                </c:pt>
                <c:pt idx="10">
                  <c:v>-207.34861520316159</c:v>
                </c:pt>
                <c:pt idx="11">
                  <c:v>-206.25730670209234</c:v>
                </c:pt>
                <c:pt idx="12">
                  <c:v>-205.16599820102306</c:v>
                </c:pt>
                <c:pt idx="13">
                  <c:v>-204.07468969995378</c:v>
                </c:pt>
                <c:pt idx="14">
                  <c:v>-202.9833811988845</c:v>
                </c:pt>
                <c:pt idx="15">
                  <c:v>-201.89207269781525</c:v>
                </c:pt>
                <c:pt idx="16">
                  <c:v>-200.80076419674597</c:v>
                </c:pt>
                <c:pt idx="17">
                  <c:v>-199.7094556956767</c:v>
                </c:pt>
                <c:pt idx="18">
                  <c:v>-198.61814719460742</c:v>
                </c:pt>
                <c:pt idx="19">
                  <c:v>-197.52683869353817</c:v>
                </c:pt>
                <c:pt idx="20">
                  <c:v>-196.43553019246889</c:v>
                </c:pt>
                <c:pt idx="21">
                  <c:v>-195.34422169139961</c:v>
                </c:pt>
                <c:pt idx="22">
                  <c:v>-194.25291319033033</c:v>
                </c:pt>
                <c:pt idx="23">
                  <c:v>-193.16160468926108</c:v>
                </c:pt>
                <c:pt idx="24">
                  <c:v>-192.0702961881918</c:v>
                </c:pt>
                <c:pt idx="25">
                  <c:v>-190.97898768712253</c:v>
                </c:pt>
                <c:pt idx="26">
                  <c:v>-189.88767918605325</c:v>
                </c:pt>
                <c:pt idx="27">
                  <c:v>-188.79637068498397</c:v>
                </c:pt>
                <c:pt idx="28">
                  <c:v>-187.70506218391472</c:v>
                </c:pt>
                <c:pt idx="29">
                  <c:v>-186.61375368284544</c:v>
                </c:pt>
                <c:pt idx="30">
                  <c:v>-185.52244518177616</c:v>
                </c:pt>
                <c:pt idx="31">
                  <c:v>-184.43113668070689</c:v>
                </c:pt>
                <c:pt idx="32">
                  <c:v>-183.33982817963764</c:v>
                </c:pt>
                <c:pt idx="33">
                  <c:v>-182.24851967856836</c:v>
                </c:pt>
                <c:pt idx="34">
                  <c:v>-181.15721117749908</c:v>
                </c:pt>
                <c:pt idx="35">
                  <c:v>-180.0659026764298</c:v>
                </c:pt>
                <c:pt idx="36">
                  <c:v>-178.97459417536055</c:v>
                </c:pt>
                <c:pt idx="37">
                  <c:v>-177.88328567429127</c:v>
                </c:pt>
                <c:pt idx="38">
                  <c:v>-176.79197717322199</c:v>
                </c:pt>
                <c:pt idx="39">
                  <c:v>-175.70066867215272</c:v>
                </c:pt>
                <c:pt idx="40">
                  <c:v>-174.60936017108344</c:v>
                </c:pt>
                <c:pt idx="41">
                  <c:v>-173.51805167001419</c:v>
                </c:pt>
                <c:pt idx="42">
                  <c:v>-172.42674316894491</c:v>
                </c:pt>
                <c:pt idx="43">
                  <c:v>-171.33543466787563</c:v>
                </c:pt>
                <c:pt idx="44">
                  <c:v>-170.24412616680635</c:v>
                </c:pt>
                <c:pt idx="45">
                  <c:v>-169.1528176657371</c:v>
                </c:pt>
                <c:pt idx="46">
                  <c:v>-168.06150916466783</c:v>
                </c:pt>
                <c:pt idx="47">
                  <c:v>-166.97020066359855</c:v>
                </c:pt>
                <c:pt idx="48">
                  <c:v>-165.87889216252927</c:v>
                </c:pt>
                <c:pt idx="49">
                  <c:v>-164.78758366146002</c:v>
                </c:pt>
                <c:pt idx="50">
                  <c:v>-163.69627516039074</c:v>
                </c:pt>
                <c:pt idx="51">
                  <c:v>-162.60496665932146</c:v>
                </c:pt>
                <c:pt idx="52">
                  <c:v>-161.51365815825218</c:v>
                </c:pt>
                <c:pt idx="53">
                  <c:v>-160.42234965718293</c:v>
                </c:pt>
                <c:pt idx="54">
                  <c:v>-159.33104115611366</c:v>
                </c:pt>
                <c:pt idx="55">
                  <c:v>-158.23973265504438</c:v>
                </c:pt>
                <c:pt idx="56">
                  <c:v>-157.1484241539751</c:v>
                </c:pt>
                <c:pt idx="57">
                  <c:v>-156.05711565290582</c:v>
                </c:pt>
                <c:pt idx="58">
                  <c:v>-154.96580715183657</c:v>
                </c:pt>
                <c:pt idx="59">
                  <c:v>-153.87449865076729</c:v>
                </c:pt>
                <c:pt idx="60">
                  <c:v>-152.78319014969802</c:v>
                </c:pt>
                <c:pt idx="61">
                  <c:v>-151.69188164862874</c:v>
                </c:pt>
                <c:pt idx="62">
                  <c:v>-150.60057314755949</c:v>
                </c:pt>
                <c:pt idx="63">
                  <c:v>-149.50926464649021</c:v>
                </c:pt>
                <c:pt idx="64">
                  <c:v>-148.41795614542093</c:v>
                </c:pt>
                <c:pt idx="65">
                  <c:v>-147.32664764435165</c:v>
                </c:pt>
                <c:pt idx="66">
                  <c:v>-146.2353391432824</c:v>
                </c:pt>
                <c:pt idx="67">
                  <c:v>-145.14403064221312</c:v>
                </c:pt>
                <c:pt idx="68">
                  <c:v>-144.05272214114385</c:v>
                </c:pt>
                <c:pt idx="69">
                  <c:v>-142.96141364007457</c:v>
                </c:pt>
                <c:pt idx="70">
                  <c:v>-141.87010513900532</c:v>
                </c:pt>
                <c:pt idx="71">
                  <c:v>-140.77879663793604</c:v>
                </c:pt>
                <c:pt idx="72">
                  <c:v>-139.68748813686676</c:v>
                </c:pt>
                <c:pt idx="73">
                  <c:v>-138.59617963579748</c:v>
                </c:pt>
                <c:pt idx="74">
                  <c:v>-137.50487113472821</c:v>
                </c:pt>
                <c:pt idx="75">
                  <c:v>-136.41356263365896</c:v>
                </c:pt>
                <c:pt idx="76">
                  <c:v>-135.32225413258968</c:v>
                </c:pt>
                <c:pt idx="77">
                  <c:v>-134.2309456315204</c:v>
                </c:pt>
                <c:pt idx="78">
                  <c:v>-133.13963713045112</c:v>
                </c:pt>
                <c:pt idx="79">
                  <c:v>-132.04832862938187</c:v>
                </c:pt>
                <c:pt idx="80">
                  <c:v>-130.95702012831259</c:v>
                </c:pt>
                <c:pt idx="81">
                  <c:v>-129.86571162724331</c:v>
                </c:pt>
                <c:pt idx="82">
                  <c:v>-128.77440312617404</c:v>
                </c:pt>
                <c:pt idx="83">
                  <c:v>-127.68309462510477</c:v>
                </c:pt>
                <c:pt idx="84">
                  <c:v>-126.59178612403551</c:v>
                </c:pt>
                <c:pt idx="85">
                  <c:v>-125.50047762296623</c:v>
                </c:pt>
                <c:pt idx="86">
                  <c:v>-124.40916912189697</c:v>
                </c:pt>
                <c:pt idx="87">
                  <c:v>-123.31786062082769</c:v>
                </c:pt>
                <c:pt idx="88">
                  <c:v>-122.22655211975842</c:v>
                </c:pt>
                <c:pt idx="89">
                  <c:v>-121.13524361868915</c:v>
                </c:pt>
                <c:pt idx="90">
                  <c:v>-120.04393511761987</c:v>
                </c:pt>
                <c:pt idx="91">
                  <c:v>-118.9526266165506</c:v>
                </c:pt>
                <c:pt idx="92">
                  <c:v>-117.86131811548132</c:v>
                </c:pt>
                <c:pt idx="93">
                  <c:v>-116.77000961441206</c:v>
                </c:pt>
                <c:pt idx="94">
                  <c:v>-115.67870111334278</c:v>
                </c:pt>
                <c:pt idx="95">
                  <c:v>-114.58739261227352</c:v>
                </c:pt>
                <c:pt idx="96">
                  <c:v>-113.49608411120424</c:v>
                </c:pt>
                <c:pt idx="97">
                  <c:v>-112.40477561013498</c:v>
                </c:pt>
                <c:pt idx="98">
                  <c:v>-111.3134671090657</c:v>
                </c:pt>
                <c:pt idx="99">
                  <c:v>-110.22215860799643</c:v>
                </c:pt>
                <c:pt idx="100">
                  <c:v>-109.13085010692716</c:v>
                </c:pt>
                <c:pt idx="101">
                  <c:v>-108.03954160585789</c:v>
                </c:pt>
                <c:pt idx="102">
                  <c:v>-106.94823310478861</c:v>
                </c:pt>
                <c:pt idx="103">
                  <c:v>-105.85692460371935</c:v>
                </c:pt>
                <c:pt idx="104">
                  <c:v>-104.76561610265007</c:v>
                </c:pt>
                <c:pt idx="105">
                  <c:v>-103.67430760158079</c:v>
                </c:pt>
                <c:pt idx="106">
                  <c:v>-102.58299910051153</c:v>
                </c:pt>
                <c:pt idx="107">
                  <c:v>-101.49169059944225</c:v>
                </c:pt>
                <c:pt idx="108">
                  <c:v>-100.40038209837299</c:v>
                </c:pt>
                <c:pt idx="109">
                  <c:v>-99.309073597303708</c:v>
                </c:pt>
                <c:pt idx="110">
                  <c:v>-98.217765096234444</c:v>
                </c:pt>
                <c:pt idx="111">
                  <c:v>-97.126456595165166</c:v>
                </c:pt>
                <c:pt idx="112">
                  <c:v>-96.035148094095902</c:v>
                </c:pt>
                <c:pt idx="113">
                  <c:v>-94.943839593026624</c:v>
                </c:pt>
                <c:pt idx="114">
                  <c:v>-93.85253109195736</c:v>
                </c:pt>
                <c:pt idx="115">
                  <c:v>-92.761222590888082</c:v>
                </c:pt>
                <c:pt idx="116">
                  <c:v>-91.669914089818818</c:v>
                </c:pt>
                <c:pt idx="117">
                  <c:v>-90.578605588749539</c:v>
                </c:pt>
                <c:pt idx="118">
                  <c:v>-89.487297087680275</c:v>
                </c:pt>
                <c:pt idx="119">
                  <c:v>-88.395988586610997</c:v>
                </c:pt>
                <c:pt idx="120">
                  <c:v>-87.304680085541719</c:v>
                </c:pt>
                <c:pt idx="121">
                  <c:v>-86.213371584472455</c:v>
                </c:pt>
                <c:pt idx="122">
                  <c:v>-85.122063083403177</c:v>
                </c:pt>
                <c:pt idx="123">
                  <c:v>-84.030754582333913</c:v>
                </c:pt>
                <c:pt idx="124">
                  <c:v>-82.939446081264634</c:v>
                </c:pt>
                <c:pt idx="125">
                  <c:v>-81.84813758019537</c:v>
                </c:pt>
                <c:pt idx="126">
                  <c:v>-80.756829079126092</c:v>
                </c:pt>
                <c:pt idx="127">
                  <c:v>-79.665520578056828</c:v>
                </c:pt>
                <c:pt idx="128">
                  <c:v>-78.57421207698755</c:v>
                </c:pt>
                <c:pt idx="129">
                  <c:v>-77.482903575918286</c:v>
                </c:pt>
                <c:pt idx="130">
                  <c:v>-76.391595074849008</c:v>
                </c:pt>
                <c:pt idx="131">
                  <c:v>-75.300286573779744</c:v>
                </c:pt>
                <c:pt idx="132">
                  <c:v>-74.208978072710465</c:v>
                </c:pt>
                <c:pt idx="133">
                  <c:v>-73.117669571641201</c:v>
                </c:pt>
                <c:pt idx="134">
                  <c:v>-72.026361070571923</c:v>
                </c:pt>
                <c:pt idx="135">
                  <c:v>-70.935052569502659</c:v>
                </c:pt>
                <c:pt idx="136">
                  <c:v>-69.843744068433381</c:v>
                </c:pt>
                <c:pt idx="137">
                  <c:v>-68.752435567364103</c:v>
                </c:pt>
                <c:pt idx="138">
                  <c:v>-67.661127066294839</c:v>
                </c:pt>
                <c:pt idx="139">
                  <c:v>-66.56981856522556</c:v>
                </c:pt>
                <c:pt idx="140">
                  <c:v>-65.478510064156296</c:v>
                </c:pt>
                <c:pt idx="141">
                  <c:v>-64.387201563087018</c:v>
                </c:pt>
                <c:pt idx="142">
                  <c:v>-63.295893062017754</c:v>
                </c:pt>
                <c:pt idx="143">
                  <c:v>-62.204584560948483</c:v>
                </c:pt>
                <c:pt idx="144">
                  <c:v>-61.113276059879212</c:v>
                </c:pt>
                <c:pt idx="145">
                  <c:v>-60.021967558809934</c:v>
                </c:pt>
                <c:pt idx="146">
                  <c:v>-58.930659057740662</c:v>
                </c:pt>
                <c:pt idx="147">
                  <c:v>-57.839350556671391</c:v>
                </c:pt>
                <c:pt idx="148">
                  <c:v>-56.74804205560212</c:v>
                </c:pt>
                <c:pt idx="149">
                  <c:v>-55.656733554532849</c:v>
                </c:pt>
                <c:pt idx="150">
                  <c:v>-54.565425053463578</c:v>
                </c:pt>
                <c:pt idx="151">
                  <c:v>-53.474116552394307</c:v>
                </c:pt>
                <c:pt idx="152">
                  <c:v>-52.382808051325036</c:v>
                </c:pt>
                <c:pt idx="153">
                  <c:v>-51.291499550255764</c:v>
                </c:pt>
                <c:pt idx="154">
                  <c:v>-50.200191049186493</c:v>
                </c:pt>
                <c:pt idx="155">
                  <c:v>-49.108882548117222</c:v>
                </c:pt>
                <c:pt idx="156">
                  <c:v>-48.017574047047951</c:v>
                </c:pt>
                <c:pt idx="157">
                  <c:v>-46.92626554597868</c:v>
                </c:pt>
                <c:pt idx="158">
                  <c:v>-45.834957044909409</c:v>
                </c:pt>
                <c:pt idx="159">
                  <c:v>-44.743648543840138</c:v>
                </c:pt>
                <c:pt idx="160">
                  <c:v>-43.652340042770859</c:v>
                </c:pt>
                <c:pt idx="161">
                  <c:v>-42.561031541701588</c:v>
                </c:pt>
                <c:pt idx="162">
                  <c:v>-41.469723040632317</c:v>
                </c:pt>
                <c:pt idx="163">
                  <c:v>-40.378414539563046</c:v>
                </c:pt>
                <c:pt idx="164">
                  <c:v>-39.287106038493775</c:v>
                </c:pt>
                <c:pt idx="165">
                  <c:v>-38.195797537424504</c:v>
                </c:pt>
                <c:pt idx="166">
                  <c:v>-37.104489036355233</c:v>
                </c:pt>
                <c:pt idx="167">
                  <c:v>-36.013180535285962</c:v>
                </c:pt>
                <c:pt idx="168">
                  <c:v>-34.92187203421669</c:v>
                </c:pt>
                <c:pt idx="169">
                  <c:v>-33.830563533147419</c:v>
                </c:pt>
                <c:pt idx="170">
                  <c:v>-32.739255032078148</c:v>
                </c:pt>
                <c:pt idx="171">
                  <c:v>-31.647946531008877</c:v>
                </c:pt>
                <c:pt idx="172">
                  <c:v>-30.556638029939606</c:v>
                </c:pt>
                <c:pt idx="173">
                  <c:v>-29.465329528870331</c:v>
                </c:pt>
                <c:pt idx="174">
                  <c:v>-28.37402102780106</c:v>
                </c:pt>
                <c:pt idx="175">
                  <c:v>-27.282712526731789</c:v>
                </c:pt>
                <c:pt idx="176">
                  <c:v>-26.191404025662518</c:v>
                </c:pt>
                <c:pt idx="177">
                  <c:v>-25.100095524593247</c:v>
                </c:pt>
                <c:pt idx="178">
                  <c:v>-24.008787023523976</c:v>
                </c:pt>
                <c:pt idx="179">
                  <c:v>-22.917478522454704</c:v>
                </c:pt>
                <c:pt idx="180">
                  <c:v>-21.82617002138543</c:v>
                </c:pt>
                <c:pt idx="181">
                  <c:v>-20.734861520316159</c:v>
                </c:pt>
                <c:pt idx="182">
                  <c:v>-19.643553019246887</c:v>
                </c:pt>
                <c:pt idx="183">
                  <c:v>-18.552244518177616</c:v>
                </c:pt>
                <c:pt idx="184">
                  <c:v>-17.460936017108345</c:v>
                </c:pt>
                <c:pt idx="185">
                  <c:v>-16.369627516039074</c:v>
                </c:pt>
                <c:pt idx="186">
                  <c:v>-15.278319014969803</c:v>
                </c:pt>
                <c:pt idx="187">
                  <c:v>-14.18701051390053</c:v>
                </c:pt>
                <c:pt idx="188">
                  <c:v>-13.095702012831259</c:v>
                </c:pt>
                <c:pt idx="189">
                  <c:v>-12.004393511761988</c:v>
                </c:pt>
                <c:pt idx="190">
                  <c:v>-10.913085010692715</c:v>
                </c:pt>
                <c:pt idx="191">
                  <c:v>-9.8217765096234437</c:v>
                </c:pt>
                <c:pt idx="192">
                  <c:v>-8.7304680085541726</c:v>
                </c:pt>
                <c:pt idx="193">
                  <c:v>-7.6391595074849015</c:v>
                </c:pt>
                <c:pt idx="194">
                  <c:v>-6.5478510064156294</c:v>
                </c:pt>
                <c:pt idx="195">
                  <c:v>-5.4565425053463574</c:v>
                </c:pt>
                <c:pt idx="196">
                  <c:v>-4.3652340042770863</c:v>
                </c:pt>
                <c:pt idx="197">
                  <c:v>-3.2739255032078147</c:v>
                </c:pt>
                <c:pt idx="198">
                  <c:v>-2.1826170021385431</c:v>
                </c:pt>
                <c:pt idx="199">
                  <c:v>-1.0913085010692716</c:v>
                </c:pt>
                <c:pt idx="200">
                  <c:v>0</c:v>
                </c:pt>
                <c:pt idx="201">
                  <c:v>1.0913085010692716</c:v>
                </c:pt>
                <c:pt idx="202">
                  <c:v>2.1826170021385431</c:v>
                </c:pt>
                <c:pt idx="203">
                  <c:v>3.2739255032078147</c:v>
                </c:pt>
                <c:pt idx="204">
                  <c:v>4.3652340042770863</c:v>
                </c:pt>
                <c:pt idx="205">
                  <c:v>5.4565425053463574</c:v>
                </c:pt>
                <c:pt idx="206">
                  <c:v>6.5478510064156294</c:v>
                </c:pt>
                <c:pt idx="207">
                  <c:v>7.6391595074849015</c:v>
                </c:pt>
                <c:pt idx="208">
                  <c:v>8.7304680085541726</c:v>
                </c:pt>
                <c:pt idx="209">
                  <c:v>9.8217765096234437</c:v>
                </c:pt>
                <c:pt idx="210">
                  <c:v>10.913085010692715</c:v>
                </c:pt>
                <c:pt idx="211">
                  <c:v>12.004393511761988</c:v>
                </c:pt>
                <c:pt idx="212">
                  <c:v>13.095702012831259</c:v>
                </c:pt>
                <c:pt idx="213">
                  <c:v>14.18701051390053</c:v>
                </c:pt>
                <c:pt idx="214">
                  <c:v>15.278319014969803</c:v>
                </c:pt>
                <c:pt idx="215">
                  <c:v>16.369627516039074</c:v>
                </c:pt>
                <c:pt idx="216">
                  <c:v>17.460936017108345</c:v>
                </c:pt>
                <c:pt idx="217">
                  <c:v>18.552244518177616</c:v>
                </c:pt>
                <c:pt idx="218">
                  <c:v>19.643553019246887</c:v>
                </c:pt>
                <c:pt idx="219">
                  <c:v>20.734861520316159</c:v>
                </c:pt>
                <c:pt idx="220">
                  <c:v>21.82617002138543</c:v>
                </c:pt>
                <c:pt idx="221">
                  <c:v>22.917478522454704</c:v>
                </c:pt>
                <c:pt idx="222">
                  <c:v>24.008787023523976</c:v>
                </c:pt>
                <c:pt idx="223">
                  <c:v>25.100095524593247</c:v>
                </c:pt>
                <c:pt idx="224">
                  <c:v>26.191404025662518</c:v>
                </c:pt>
                <c:pt idx="225">
                  <c:v>27.282712526731789</c:v>
                </c:pt>
                <c:pt idx="226">
                  <c:v>28.37402102780106</c:v>
                </c:pt>
                <c:pt idx="227">
                  <c:v>29.465329528870331</c:v>
                </c:pt>
                <c:pt idx="228">
                  <c:v>30.556638029939606</c:v>
                </c:pt>
                <c:pt idx="229">
                  <c:v>31.647946531008877</c:v>
                </c:pt>
                <c:pt idx="230">
                  <c:v>32.739255032078148</c:v>
                </c:pt>
                <c:pt idx="231">
                  <c:v>33.830563533147419</c:v>
                </c:pt>
                <c:pt idx="232">
                  <c:v>34.92187203421669</c:v>
                </c:pt>
                <c:pt idx="233">
                  <c:v>36.013180535285962</c:v>
                </c:pt>
                <c:pt idx="234">
                  <c:v>37.104489036355233</c:v>
                </c:pt>
                <c:pt idx="235">
                  <c:v>38.195797537424504</c:v>
                </c:pt>
                <c:pt idx="236">
                  <c:v>39.287106038493775</c:v>
                </c:pt>
                <c:pt idx="237">
                  <c:v>40.378414539563046</c:v>
                </c:pt>
                <c:pt idx="238">
                  <c:v>41.469723040632317</c:v>
                </c:pt>
                <c:pt idx="239">
                  <c:v>42.561031541701588</c:v>
                </c:pt>
                <c:pt idx="240">
                  <c:v>43.652340042770859</c:v>
                </c:pt>
                <c:pt idx="241">
                  <c:v>44.743648543840138</c:v>
                </c:pt>
                <c:pt idx="242">
                  <c:v>45.834957044909409</c:v>
                </c:pt>
                <c:pt idx="243">
                  <c:v>46.92626554597868</c:v>
                </c:pt>
                <c:pt idx="244">
                  <c:v>48.017574047047951</c:v>
                </c:pt>
                <c:pt idx="245">
                  <c:v>49.108882548117222</c:v>
                </c:pt>
                <c:pt idx="246">
                  <c:v>50.200191049186493</c:v>
                </c:pt>
                <c:pt idx="247">
                  <c:v>51.291499550255764</c:v>
                </c:pt>
                <c:pt idx="248">
                  <c:v>52.382808051325036</c:v>
                </c:pt>
                <c:pt idx="249">
                  <c:v>53.474116552394307</c:v>
                </c:pt>
                <c:pt idx="250">
                  <c:v>54.565425053463578</c:v>
                </c:pt>
                <c:pt idx="251">
                  <c:v>55.656733554532849</c:v>
                </c:pt>
                <c:pt idx="252">
                  <c:v>56.74804205560212</c:v>
                </c:pt>
                <c:pt idx="253">
                  <c:v>57.839350556671391</c:v>
                </c:pt>
                <c:pt idx="254">
                  <c:v>58.930659057740662</c:v>
                </c:pt>
                <c:pt idx="255">
                  <c:v>60.021967558809934</c:v>
                </c:pt>
                <c:pt idx="256">
                  <c:v>61.113276059879212</c:v>
                </c:pt>
                <c:pt idx="257">
                  <c:v>62.204584560948483</c:v>
                </c:pt>
                <c:pt idx="258">
                  <c:v>63.295893062017754</c:v>
                </c:pt>
                <c:pt idx="259">
                  <c:v>64.387201563087018</c:v>
                </c:pt>
                <c:pt idx="260">
                  <c:v>65.478510064156296</c:v>
                </c:pt>
                <c:pt idx="261">
                  <c:v>66.56981856522556</c:v>
                </c:pt>
                <c:pt idx="262">
                  <c:v>67.661127066294839</c:v>
                </c:pt>
                <c:pt idx="263">
                  <c:v>68.752435567364103</c:v>
                </c:pt>
                <c:pt idx="264">
                  <c:v>69.843744068433381</c:v>
                </c:pt>
                <c:pt idx="265">
                  <c:v>70.935052569502659</c:v>
                </c:pt>
                <c:pt idx="266">
                  <c:v>72.026361070571923</c:v>
                </c:pt>
                <c:pt idx="267">
                  <c:v>73.117669571641201</c:v>
                </c:pt>
                <c:pt idx="268">
                  <c:v>74.208978072710465</c:v>
                </c:pt>
                <c:pt idx="269">
                  <c:v>75.300286573779744</c:v>
                </c:pt>
                <c:pt idx="270">
                  <c:v>76.391595074849008</c:v>
                </c:pt>
                <c:pt idx="271">
                  <c:v>77.482903575918286</c:v>
                </c:pt>
                <c:pt idx="272">
                  <c:v>78.57421207698755</c:v>
                </c:pt>
                <c:pt idx="273">
                  <c:v>79.665520578056828</c:v>
                </c:pt>
                <c:pt idx="274">
                  <c:v>80.756829079126092</c:v>
                </c:pt>
                <c:pt idx="275">
                  <c:v>81.84813758019537</c:v>
                </c:pt>
                <c:pt idx="276">
                  <c:v>82.939446081264634</c:v>
                </c:pt>
                <c:pt idx="277">
                  <c:v>84.030754582333913</c:v>
                </c:pt>
                <c:pt idx="278">
                  <c:v>85.122063083403177</c:v>
                </c:pt>
                <c:pt idx="279">
                  <c:v>86.213371584472455</c:v>
                </c:pt>
                <c:pt idx="280">
                  <c:v>87.304680085541719</c:v>
                </c:pt>
                <c:pt idx="281">
                  <c:v>88.395988586610997</c:v>
                </c:pt>
                <c:pt idx="282">
                  <c:v>89.487297087680275</c:v>
                </c:pt>
                <c:pt idx="283">
                  <c:v>90.578605588749539</c:v>
                </c:pt>
                <c:pt idx="284">
                  <c:v>91.669914089818818</c:v>
                </c:pt>
                <c:pt idx="285">
                  <c:v>92.761222590888082</c:v>
                </c:pt>
                <c:pt idx="286">
                  <c:v>93.85253109195736</c:v>
                </c:pt>
                <c:pt idx="287">
                  <c:v>94.943839593026624</c:v>
                </c:pt>
                <c:pt idx="288">
                  <c:v>96.035148094095902</c:v>
                </c:pt>
                <c:pt idx="289">
                  <c:v>97.126456595165166</c:v>
                </c:pt>
                <c:pt idx="290">
                  <c:v>98.217765096234444</c:v>
                </c:pt>
                <c:pt idx="291">
                  <c:v>99.309073597303708</c:v>
                </c:pt>
                <c:pt idx="292">
                  <c:v>100.40038209837299</c:v>
                </c:pt>
                <c:pt idx="293">
                  <c:v>101.49169059944225</c:v>
                </c:pt>
                <c:pt idx="294">
                  <c:v>102.58299910051153</c:v>
                </c:pt>
                <c:pt idx="295">
                  <c:v>103.67430760158079</c:v>
                </c:pt>
                <c:pt idx="296">
                  <c:v>104.76561610265007</c:v>
                </c:pt>
                <c:pt idx="297">
                  <c:v>105.85692460371935</c:v>
                </c:pt>
                <c:pt idx="298">
                  <c:v>106.94823310478861</c:v>
                </c:pt>
                <c:pt idx="299">
                  <c:v>108.03954160585789</c:v>
                </c:pt>
                <c:pt idx="300">
                  <c:v>109.13085010692716</c:v>
                </c:pt>
                <c:pt idx="301">
                  <c:v>110.22215860799643</c:v>
                </c:pt>
                <c:pt idx="302">
                  <c:v>111.3134671090657</c:v>
                </c:pt>
                <c:pt idx="303">
                  <c:v>112.40477561013498</c:v>
                </c:pt>
                <c:pt idx="304">
                  <c:v>113.49608411120424</c:v>
                </c:pt>
                <c:pt idx="305">
                  <c:v>114.58739261227352</c:v>
                </c:pt>
                <c:pt idx="306">
                  <c:v>115.67870111334278</c:v>
                </c:pt>
                <c:pt idx="307">
                  <c:v>116.77000961441206</c:v>
                </c:pt>
                <c:pt idx="308">
                  <c:v>117.86131811548132</c:v>
                </c:pt>
                <c:pt idx="309">
                  <c:v>118.9526266165506</c:v>
                </c:pt>
                <c:pt idx="310">
                  <c:v>120.04393511761987</c:v>
                </c:pt>
                <c:pt idx="311">
                  <c:v>121.13524361868915</c:v>
                </c:pt>
                <c:pt idx="312">
                  <c:v>122.22655211975842</c:v>
                </c:pt>
                <c:pt idx="313">
                  <c:v>123.31786062082769</c:v>
                </c:pt>
                <c:pt idx="314">
                  <c:v>124.40916912189697</c:v>
                </c:pt>
                <c:pt idx="315">
                  <c:v>125.50047762296623</c:v>
                </c:pt>
                <c:pt idx="316">
                  <c:v>126.59178612403551</c:v>
                </c:pt>
                <c:pt idx="317">
                  <c:v>127.68309462510477</c:v>
                </c:pt>
                <c:pt idx="318">
                  <c:v>128.77440312617404</c:v>
                </c:pt>
                <c:pt idx="319">
                  <c:v>129.86571162724331</c:v>
                </c:pt>
                <c:pt idx="320">
                  <c:v>130.95702012831259</c:v>
                </c:pt>
                <c:pt idx="321">
                  <c:v>132.04832862938187</c:v>
                </c:pt>
                <c:pt idx="322">
                  <c:v>133.13963713045112</c:v>
                </c:pt>
                <c:pt idx="323">
                  <c:v>134.2309456315204</c:v>
                </c:pt>
                <c:pt idx="324">
                  <c:v>135.32225413258968</c:v>
                </c:pt>
                <c:pt idx="325">
                  <c:v>136.41356263365896</c:v>
                </c:pt>
                <c:pt idx="326">
                  <c:v>137.50487113472821</c:v>
                </c:pt>
                <c:pt idx="327">
                  <c:v>138.59617963579748</c:v>
                </c:pt>
                <c:pt idx="328">
                  <c:v>139.68748813686676</c:v>
                </c:pt>
                <c:pt idx="329">
                  <c:v>140.77879663793604</c:v>
                </c:pt>
                <c:pt idx="330">
                  <c:v>141.87010513900532</c:v>
                </c:pt>
                <c:pt idx="331">
                  <c:v>142.96141364007457</c:v>
                </c:pt>
                <c:pt idx="332">
                  <c:v>144.05272214114385</c:v>
                </c:pt>
                <c:pt idx="333">
                  <c:v>145.14403064221312</c:v>
                </c:pt>
                <c:pt idx="334">
                  <c:v>146.2353391432824</c:v>
                </c:pt>
                <c:pt idx="335">
                  <c:v>147.32664764435165</c:v>
                </c:pt>
                <c:pt idx="336">
                  <c:v>148.41795614542093</c:v>
                </c:pt>
                <c:pt idx="337">
                  <c:v>149.50926464649021</c:v>
                </c:pt>
                <c:pt idx="338">
                  <c:v>150.60057314755949</c:v>
                </c:pt>
                <c:pt idx="339">
                  <c:v>151.69188164862874</c:v>
                </c:pt>
                <c:pt idx="340">
                  <c:v>152.78319014969802</c:v>
                </c:pt>
                <c:pt idx="341">
                  <c:v>153.87449865076729</c:v>
                </c:pt>
                <c:pt idx="342">
                  <c:v>154.96580715183657</c:v>
                </c:pt>
                <c:pt idx="343">
                  <c:v>156.05711565290582</c:v>
                </c:pt>
                <c:pt idx="344">
                  <c:v>157.1484241539751</c:v>
                </c:pt>
                <c:pt idx="345">
                  <c:v>158.23973265504438</c:v>
                </c:pt>
                <c:pt idx="346">
                  <c:v>159.33104115611366</c:v>
                </c:pt>
                <c:pt idx="347">
                  <c:v>160.42234965718293</c:v>
                </c:pt>
                <c:pt idx="348">
                  <c:v>161.51365815825218</c:v>
                </c:pt>
                <c:pt idx="349">
                  <c:v>162.60496665932146</c:v>
                </c:pt>
                <c:pt idx="350">
                  <c:v>163.69627516039074</c:v>
                </c:pt>
                <c:pt idx="351">
                  <c:v>164.78758366146002</c:v>
                </c:pt>
                <c:pt idx="352">
                  <c:v>165.87889216252927</c:v>
                </c:pt>
                <c:pt idx="353">
                  <c:v>166.97020066359855</c:v>
                </c:pt>
                <c:pt idx="354">
                  <c:v>168.06150916466783</c:v>
                </c:pt>
                <c:pt idx="355">
                  <c:v>169.1528176657371</c:v>
                </c:pt>
                <c:pt idx="356">
                  <c:v>170.24412616680635</c:v>
                </c:pt>
                <c:pt idx="357">
                  <c:v>171.33543466787563</c:v>
                </c:pt>
                <c:pt idx="358">
                  <c:v>172.42674316894491</c:v>
                </c:pt>
                <c:pt idx="359">
                  <c:v>173.51805167001419</c:v>
                </c:pt>
                <c:pt idx="360">
                  <c:v>174.60936017108344</c:v>
                </c:pt>
                <c:pt idx="361">
                  <c:v>175.70066867215272</c:v>
                </c:pt>
                <c:pt idx="362">
                  <c:v>176.79197717322199</c:v>
                </c:pt>
                <c:pt idx="363">
                  <c:v>177.88328567429127</c:v>
                </c:pt>
                <c:pt idx="364">
                  <c:v>178.97459417536055</c:v>
                </c:pt>
                <c:pt idx="365">
                  <c:v>180.0659026764298</c:v>
                </c:pt>
                <c:pt idx="366">
                  <c:v>181.15721117749908</c:v>
                </c:pt>
                <c:pt idx="367">
                  <c:v>182.24851967856836</c:v>
                </c:pt>
                <c:pt idx="368">
                  <c:v>183.33982817963764</c:v>
                </c:pt>
                <c:pt idx="369">
                  <c:v>184.43113668070689</c:v>
                </c:pt>
                <c:pt idx="370">
                  <c:v>185.52244518177616</c:v>
                </c:pt>
                <c:pt idx="371">
                  <c:v>186.61375368284544</c:v>
                </c:pt>
                <c:pt idx="372">
                  <c:v>187.70506218391472</c:v>
                </c:pt>
                <c:pt idx="373">
                  <c:v>188.79637068498397</c:v>
                </c:pt>
                <c:pt idx="374">
                  <c:v>189.88767918605325</c:v>
                </c:pt>
                <c:pt idx="375">
                  <c:v>190.97898768712253</c:v>
                </c:pt>
                <c:pt idx="376">
                  <c:v>192.0702961881918</c:v>
                </c:pt>
                <c:pt idx="377">
                  <c:v>193.16160468926108</c:v>
                </c:pt>
                <c:pt idx="378">
                  <c:v>194.25291319033033</c:v>
                </c:pt>
                <c:pt idx="379">
                  <c:v>195.34422169139961</c:v>
                </c:pt>
                <c:pt idx="380">
                  <c:v>196.43553019246889</c:v>
                </c:pt>
                <c:pt idx="381">
                  <c:v>197.52683869353817</c:v>
                </c:pt>
                <c:pt idx="382">
                  <c:v>198.61814719460742</c:v>
                </c:pt>
                <c:pt idx="383">
                  <c:v>199.7094556956767</c:v>
                </c:pt>
                <c:pt idx="384">
                  <c:v>200.80076419674597</c:v>
                </c:pt>
                <c:pt idx="385">
                  <c:v>201.89207269781525</c:v>
                </c:pt>
                <c:pt idx="386">
                  <c:v>202.9833811988845</c:v>
                </c:pt>
                <c:pt idx="387">
                  <c:v>204.07468969995378</c:v>
                </c:pt>
                <c:pt idx="388">
                  <c:v>205.16599820102306</c:v>
                </c:pt>
                <c:pt idx="389">
                  <c:v>206.25730670209234</c:v>
                </c:pt>
                <c:pt idx="390">
                  <c:v>207.34861520316159</c:v>
                </c:pt>
                <c:pt idx="391">
                  <c:v>208.43992370423086</c:v>
                </c:pt>
                <c:pt idx="392">
                  <c:v>209.53123220530014</c:v>
                </c:pt>
                <c:pt idx="393">
                  <c:v>210.62254070636942</c:v>
                </c:pt>
                <c:pt idx="394">
                  <c:v>211.7138492074387</c:v>
                </c:pt>
                <c:pt idx="395">
                  <c:v>212.80515770850795</c:v>
                </c:pt>
                <c:pt idx="396">
                  <c:v>213.89646620957723</c:v>
                </c:pt>
                <c:pt idx="397">
                  <c:v>214.98777471064651</c:v>
                </c:pt>
                <c:pt idx="398">
                  <c:v>216.07908321171578</c:v>
                </c:pt>
                <c:pt idx="399">
                  <c:v>217.17039171278503</c:v>
                </c:pt>
                <c:pt idx="400">
                  <c:v>218.26170021385431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A86-4C87-ADEC-1F8099D8F25F}"/>
            </c:ext>
          </c:extLst>
        </c:ser>
        <c:ser>
          <c:idx val="4"/>
          <c:order val="4"/>
          <c:tx>
            <c:v>Flow 1 projection</c:v>
          </c:tx>
          <c:spPr>
            <a:ln w="15875">
              <a:solidFill>
                <a:schemeClr val="bg1">
                  <a:lumMod val="85000"/>
                </a:schemeClr>
              </a:solidFill>
              <a:prstDash val="sysDash"/>
              <a:headEnd type="none" w="lg" len="lg"/>
              <a:tailEnd type="none" w="lg" len="lg"/>
            </a:ln>
          </c:spPr>
          <c:marker>
            <c:symbol val="star"/>
            <c:size val="2"/>
            <c:spPr>
              <a:solidFill>
                <a:schemeClr val="accent6">
                  <a:lumMod val="75000"/>
                  <a:alpha val="0"/>
                </a:schemeClr>
              </a:solidFill>
              <a:ln>
                <a:noFill/>
              </a:ln>
            </c:spPr>
          </c:marker>
          <c:trendline>
            <c:spPr>
              <a:ln w="28575">
                <a:solidFill>
                  <a:srgbClr val="FF0000"/>
                </a:solidFill>
                <a:prstDash val="sysDash"/>
                <a:headEnd type="stealth" w="lg" len="lg"/>
                <a:tailEnd type="oval" w="lg" len="lg"/>
              </a:ln>
              <a:effectLst>
                <a:glow rad="127000">
                  <a:srgbClr val="FFFF00">
                    <a:alpha val="60000"/>
                  </a:srgbClr>
                </a:glow>
              </a:effectLst>
            </c:spPr>
            <c:trendlineType val="linear"/>
            <c:forward val="25"/>
            <c:dispRSqr val="0"/>
            <c:dispEq val="0"/>
          </c:trendline>
          <c:xVal>
            <c:numRef>
              <c:f>'θ ϵ (90,180)'!$CD$25:$CD$186</c:f>
              <c:numCache>
                <c:formatCode>General</c:formatCode>
                <c:ptCount val="162"/>
                <c:pt idx="0">
                  <c:v>-64.894736702221593</c:v>
                </c:pt>
                <c:pt idx="1">
                  <c:v>-63.894736702221593</c:v>
                </c:pt>
                <c:pt idx="2">
                  <c:v>-62.894736702221593</c:v>
                </c:pt>
                <c:pt idx="3">
                  <c:v>-61.894736702221593</c:v>
                </c:pt>
                <c:pt idx="4">
                  <c:v>-60.894736702221593</c:v>
                </c:pt>
                <c:pt idx="5">
                  <c:v>-59.894736702221593</c:v>
                </c:pt>
                <c:pt idx="6">
                  <c:v>-58.894736702221593</c:v>
                </c:pt>
                <c:pt idx="7">
                  <c:v>-57.894736702221593</c:v>
                </c:pt>
                <c:pt idx="8">
                  <c:v>-56.894736702221593</c:v>
                </c:pt>
                <c:pt idx="9">
                  <c:v>-55.894736702221593</c:v>
                </c:pt>
                <c:pt idx="10">
                  <c:v>-54.894736702221593</c:v>
                </c:pt>
                <c:pt idx="11">
                  <c:v>-53.894736702221593</c:v>
                </c:pt>
                <c:pt idx="12">
                  <c:v>-52.894736702221593</c:v>
                </c:pt>
                <c:pt idx="13">
                  <c:v>-51.894736702221593</c:v>
                </c:pt>
                <c:pt idx="14">
                  <c:v>-50.894736702221593</c:v>
                </c:pt>
                <c:pt idx="15">
                  <c:v>-49.894736702221593</c:v>
                </c:pt>
                <c:pt idx="16">
                  <c:v>-48.894736702221593</c:v>
                </c:pt>
                <c:pt idx="17">
                  <c:v>-47.894736702221593</c:v>
                </c:pt>
                <c:pt idx="18">
                  <c:v>-46.894736702221593</c:v>
                </c:pt>
                <c:pt idx="19">
                  <c:v>-45.894736702221593</c:v>
                </c:pt>
                <c:pt idx="20">
                  <c:v>-44.894736702221593</c:v>
                </c:pt>
                <c:pt idx="21">
                  <c:v>-43.894736702221593</c:v>
                </c:pt>
                <c:pt idx="22">
                  <c:v>-42.894736702221593</c:v>
                </c:pt>
                <c:pt idx="23">
                  <c:v>-41.894736702221593</c:v>
                </c:pt>
                <c:pt idx="24">
                  <c:v>-40.894736702221593</c:v>
                </c:pt>
                <c:pt idx="25">
                  <c:v>-39.894736702221593</c:v>
                </c:pt>
                <c:pt idx="26">
                  <c:v>-38.894736702221593</c:v>
                </c:pt>
                <c:pt idx="27">
                  <c:v>-37.894736702221593</c:v>
                </c:pt>
                <c:pt idx="28">
                  <c:v>-36.894736702221593</c:v>
                </c:pt>
                <c:pt idx="29">
                  <c:v>-35.894736702221593</c:v>
                </c:pt>
                <c:pt idx="30">
                  <c:v>-34.894736702221593</c:v>
                </c:pt>
                <c:pt idx="31">
                  <c:v>-33.894736702221593</c:v>
                </c:pt>
                <c:pt idx="32">
                  <c:v>-32.894736702221593</c:v>
                </c:pt>
                <c:pt idx="33">
                  <c:v>-31.894736702221593</c:v>
                </c:pt>
                <c:pt idx="34">
                  <c:v>-30.894736702221593</c:v>
                </c:pt>
                <c:pt idx="35">
                  <c:v>-29.894736702221593</c:v>
                </c:pt>
                <c:pt idx="36">
                  <c:v>-28.894736702221593</c:v>
                </c:pt>
                <c:pt idx="37">
                  <c:v>-27.894736702221593</c:v>
                </c:pt>
                <c:pt idx="38">
                  <c:v>-26.894736702221593</c:v>
                </c:pt>
                <c:pt idx="39">
                  <c:v>-25.894736702221593</c:v>
                </c:pt>
                <c:pt idx="40">
                  <c:v>-24.894736702221593</c:v>
                </c:pt>
                <c:pt idx="41">
                  <c:v>-23.894736702221593</c:v>
                </c:pt>
                <c:pt idx="42">
                  <c:v>-22.894736702221593</c:v>
                </c:pt>
                <c:pt idx="43">
                  <c:v>-21.894736702221593</c:v>
                </c:pt>
                <c:pt idx="44">
                  <c:v>-20.894736702221593</c:v>
                </c:pt>
                <c:pt idx="45">
                  <c:v>-19.894736702221593</c:v>
                </c:pt>
                <c:pt idx="46">
                  <c:v>-18.894736702221593</c:v>
                </c:pt>
                <c:pt idx="47">
                  <c:v>-17.894736702221593</c:v>
                </c:pt>
                <c:pt idx="48">
                  <c:v>-16.894736702221593</c:v>
                </c:pt>
                <c:pt idx="49">
                  <c:v>-15.894736702221593</c:v>
                </c:pt>
                <c:pt idx="50">
                  <c:v>-14.894736702221593</c:v>
                </c:pt>
                <c:pt idx="51">
                  <c:v>-13.894736702221593</c:v>
                </c:pt>
                <c:pt idx="52">
                  <c:v>-12.894736702221593</c:v>
                </c:pt>
                <c:pt idx="53">
                  <c:v>-11.894736702221593</c:v>
                </c:pt>
                <c:pt idx="54">
                  <c:v>-10.894736702221593</c:v>
                </c:pt>
                <c:pt idx="55">
                  <c:v>-9.8947367022215929</c:v>
                </c:pt>
                <c:pt idx="56">
                  <c:v>-8.8947367022215929</c:v>
                </c:pt>
                <c:pt idx="57">
                  <c:v>-7.8947367022215929</c:v>
                </c:pt>
                <c:pt idx="58">
                  <c:v>-6.8947367022215929</c:v>
                </c:pt>
                <c:pt idx="59">
                  <c:v>-5.8947367022215929</c:v>
                </c:pt>
                <c:pt idx="60">
                  <c:v>-4.8947367022215929</c:v>
                </c:pt>
                <c:pt idx="61">
                  <c:v>-3.8947367022215929</c:v>
                </c:pt>
                <c:pt idx="62">
                  <c:v>-2.8947367022215929</c:v>
                </c:pt>
                <c:pt idx="63">
                  <c:v>-1.8947367022215929</c:v>
                </c:pt>
                <c:pt idx="64">
                  <c:v>-0.89473670222159285</c:v>
                </c:pt>
                <c:pt idx="65">
                  <c:v>0.10526329777840715</c:v>
                </c:pt>
                <c:pt idx="66">
                  <c:v>1.1052632977784071</c:v>
                </c:pt>
                <c:pt idx="67">
                  <c:v>2.1052632977784071</c:v>
                </c:pt>
                <c:pt idx="68">
                  <c:v>3.1052632977784071</c:v>
                </c:pt>
                <c:pt idx="69">
                  <c:v>4.1052632977784071</c:v>
                </c:pt>
                <c:pt idx="70">
                  <c:v>5.1052632977784071</c:v>
                </c:pt>
                <c:pt idx="71">
                  <c:v>6.1052632977784071</c:v>
                </c:pt>
                <c:pt idx="72">
                  <c:v>7.1052632977784071</c:v>
                </c:pt>
                <c:pt idx="73">
                  <c:v>8.1052632977784071</c:v>
                </c:pt>
                <c:pt idx="74">
                  <c:v>9.1052632977784071</c:v>
                </c:pt>
                <c:pt idx="75">
                  <c:v>10.105263297778407</c:v>
                </c:pt>
                <c:pt idx="76">
                  <c:v>11.105263297778407</c:v>
                </c:pt>
                <c:pt idx="77">
                  <c:v>12.105263297778407</c:v>
                </c:pt>
                <c:pt idx="78">
                  <c:v>13.105263297778407</c:v>
                </c:pt>
                <c:pt idx="79">
                  <c:v>14.105263297778407</c:v>
                </c:pt>
                <c:pt idx="80">
                  <c:v>15.105263297778407</c:v>
                </c:pt>
                <c:pt idx="81">
                  <c:v>16.105263297778407</c:v>
                </c:pt>
                <c:pt idx="82">
                  <c:v>17.105263297778407</c:v>
                </c:pt>
                <c:pt idx="83">
                  <c:v>18.105263297778407</c:v>
                </c:pt>
                <c:pt idx="84">
                  <c:v>19.105263297778407</c:v>
                </c:pt>
                <c:pt idx="85">
                  <c:v>20.105263297778407</c:v>
                </c:pt>
                <c:pt idx="86">
                  <c:v>21.105263297778407</c:v>
                </c:pt>
                <c:pt idx="87">
                  <c:v>22.105263297778407</c:v>
                </c:pt>
                <c:pt idx="88">
                  <c:v>23.105263297778407</c:v>
                </c:pt>
                <c:pt idx="89">
                  <c:v>24.105263297778407</c:v>
                </c:pt>
                <c:pt idx="90">
                  <c:v>25.105263297778407</c:v>
                </c:pt>
                <c:pt idx="91">
                  <c:v>26.105263297778407</c:v>
                </c:pt>
                <c:pt idx="92">
                  <c:v>27.105263297778407</c:v>
                </c:pt>
                <c:pt idx="93">
                  <c:v>28.105263297778407</c:v>
                </c:pt>
                <c:pt idx="94">
                  <c:v>29.105263297778407</c:v>
                </c:pt>
                <c:pt idx="95">
                  <c:v>30.105263297778407</c:v>
                </c:pt>
                <c:pt idx="96">
                  <c:v>31.105263297778407</c:v>
                </c:pt>
                <c:pt idx="97">
                  <c:v>32.105263297778407</c:v>
                </c:pt>
                <c:pt idx="98">
                  <c:v>33.105263297778407</c:v>
                </c:pt>
                <c:pt idx="99">
                  <c:v>34.105263297778407</c:v>
                </c:pt>
                <c:pt idx="100">
                  <c:v>35.105263297778407</c:v>
                </c:pt>
                <c:pt idx="101">
                  <c:v>36.105263297778407</c:v>
                </c:pt>
                <c:pt idx="102">
                  <c:v>37.105263297778407</c:v>
                </c:pt>
                <c:pt idx="103">
                  <c:v>38.105263297778407</c:v>
                </c:pt>
                <c:pt idx="104">
                  <c:v>39.105263297778407</c:v>
                </c:pt>
                <c:pt idx="105">
                  <c:v>40.105263297778407</c:v>
                </c:pt>
                <c:pt idx="106">
                  <c:v>41.105263297778407</c:v>
                </c:pt>
                <c:pt idx="107">
                  <c:v>42.105263297778407</c:v>
                </c:pt>
                <c:pt idx="108">
                  <c:v>43.105263297778407</c:v>
                </c:pt>
                <c:pt idx="109">
                  <c:v>44.105263297778407</c:v>
                </c:pt>
                <c:pt idx="110">
                  <c:v>45.105263297778407</c:v>
                </c:pt>
                <c:pt idx="111">
                  <c:v>46.105263297778407</c:v>
                </c:pt>
                <c:pt idx="112">
                  <c:v>47.105263297778407</c:v>
                </c:pt>
                <c:pt idx="113">
                  <c:v>48.105263297778407</c:v>
                </c:pt>
                <c:pt idx="114">
                  <c:v>49.105263297778407</c:v>
                </c:pt>
                <c:pt idx="115">
                  <c:v>50.105263297778407</c:v>
                </c:pt>
                <c:pt idx="116">
                  <c:v>51.105263297778407</c:v>
                </c:pt>
                <c:pt idx="117">
                  <c:v>52.105263297778407</c:v>
                </c:pt>
                <c:pt idx="118">
                  <c:v>53.105263297778407</c:v>
                </c:pt>
                <c:pt idx="119">
                  <c:v>54.105263297778407</c:v>
                </c:pt>
                <c:pt idx="120">
                  <c:v>55.105263297778407</c:v>
                </c:pt>
                <c:pt idx="121">
                  <c:v>56.105263297778407</c:v>
                </c:pt>
                <c:pt idx="122">
                  <c:v>57.105263297778407</c:v>
                </c:pt>
                <c:pt idx="123">
                  <c:v>58.105263297778407</c:v>
                </c:pt>
                <c:pt idx="124">
                  <c:v>59.105263297778407</c:v>
                </c:pt>
                <c:pt idx="125">
                  <c:v>60.105263297778407</c:v>
                </c:pt>
                <c:pt idx="126">
                  <c:v>61.105263297778407</c:v>
                </c:pt>
                <c:pt idx="127">
                  <c:v>62.105263297778407</c:v>
                </c:pt>
                <c:pt idx="128">
                  <c:v>63.105263297778407</c:v>
                </c:pt>
                <c:pt idx="129">
                  <c:v>64.105263297778407</c:v>
                </c:pt>
                <c:pt idx="130">
                  <c:v>65.105263297778407</c:v>
                </c:pt>
                <c:pt idx="131">
                  <c:v>66.105263297778407</c:v>
                </c:pt>
                <c:pt idx="132">
                  <c:v>67.105263297778407</c:v>
                </c:pt>
                <c:pt idx="133">
                  <c:v>68.105263297778407</c:v>
                </c:pt>
                <c:pt idx="134">
                  <c:v>69.105263297778407</c:v>
                </c:pt>
                <c:pt idx="135">
                  <c:v>70.105263297778407</c:v>
                </c:pt>
                <c:pt idx="136">
                  <c:v>71.105263297778407</c:v>
                </c:pt>
                <c:pt idx="137">
                  <c:v>72.105263297778407</c:v>
                </c:pt>
                <c:pt idx="138">
                  <c:v>73.105263297778407</c:v>
                </c:pt>
                <c:pt idx="139">
                  <c:v>74.105263297778407</c:v>
                </c:pt>
                <c:pt idx="140">
                  <c:v>75.105263297778407</c:v>
                </c:pt>
                <c:pt idx="141">
                  <c:v>76.105263297778407</c:v>
                </c:pt>
                <c:pt idx="142">
                  <c:v>77.105263297778407</c:v>
                </c:pt>
                <c:pt idx="143">
                  <c:v>78.105263297778407</c:v>
                </c:pt>
                <c:pt idx="144">
                  <c:v>79.105263297778407</c:v>
                </c:pt>
                <c:pt idx="145">
                  <c:v>80.105263297778407</c:v>
                </c:pt>
                <c:pt idx="146">
                  <c:v>81.105263297778407</c:v>
                </c:pt>
                <c:pt idx="147">
                  <c:v>82.105263297778407</c:v>
                </c:pt>
                <c:pt idx="148">
                  <c:v>83.105263297778407</c:v>
                </c:pt>
                <c:pt idx="149">
                  <c:v>84.105263297778407</c:v>
                </c:pt>
                <c:pt idx="150">
                  <c:v>85.105263297778407</c:v>
                </c:pt>
                <c:pt idx="151">
                  <c:v>86.105263297778407</c:v>
                </c:pt>
                <c:pt idx="152">
                  <c:v>87.105263297778407</c:v>
                </c:pt>
                <c:pt idx="153">
                  <c:v>88.105263297778407</c:v>
                </c:pt>
                <c:pt idx="154">
                  <c:v>89.105263297778407</c:v>
                </c:pt>
                <c:pt idx="155">
                  <c:v>90.105263297778407</c:v>
                </c:pt>
                <c:pt idx="156">
                  <c:v>91.105263297778407</c:v>
                </c:pt>
                <c:pt idx="157">
                  <c:v>92.105263297778407</c:v>
                </c:pt>
                <c:pt idx="158">
                  <c:v>93.105263297778407</c:v>
                </c:pt>
                <c:pt idx="159">
                  <c:v>94.105263297778407</c:v>
                </c:pt>
                <c:pt idx="160">
                  <c:v>95.105263297778407</c:v>
                </c:pt>
                <c:pt idx="161">
                  <c:v>96.105263297778407</c:v>
                </c:pt>
              </c:numCache>
            </c:numRef>
          </c:xVal>
          <c:yVal>
            <c:numRef>
              <c:f>'θ ϵ (90,180)'!$CC$25:$CC$186</c:f>
              <c:numCache>
                <c:formatCode>General</c:formatCode>
                <c:ptCount val="162"/>
                <c:pt idx="0">
                  <c:v>59.46507026989832</c:v>
                </c:pt>
                <c:pt idx="1">
                  <c:v>49.079673189760229</c:v>
                </c:pt>
                <c:pt idx="2">
                  <c:v>38.694276109622024</c:v>
                </c:pt>
                <c:pt idx="3">
                  <c:v>28.308879029483819</c:v>
                </c:pt>
                <c:pt idx="4">
                  <c:v>17.923481949345728</c:v>
                </c:pt>
                <c:pt idx="5">
                  <c:v>7.5380848692075233</c:v>
                </c:pt>
                <c:pt idx="6">
                  <c:v>-2.8473122109306814</c:v>
                </c:pt>
                <c:pt idx="7">
                  <c:v>-13.232709291068886</c:v>
                </c:pt>
                <c:pt idx="8">
                  <c:v>-23.618106371206977</c:v>
                </c:pt>
                <c:pt idx="9">
                  <c:v>-34.003503451345182</c:v>
                </c:pt>
                <c:pt idx="10">
                  <c:v>-44.388900531483387</c:v>
                </c:pt>
                <c:pt idx="11">
                  <c:v>-54.774297611621478</c:v>
                </c:pt>
                <c:pt idx="12">
                  <c:v>-65.159694691759682</c:v>
                </c:pt>
                <c:pt idx="13">
                  <c:v>-75.545091771897887</c:v>
                </c:pt>
                <c:pt idx="14">
                  <c:v>-85.930488852036092</c:v>
                </c:pt>
                <c:pt idx="15">
                  <c:v>-96.315885932174183</c:v>
                </c:pt>
                <c:pt idx="16">
                  <c:v>-106.70128301231239</c:v>
                </c:pt>
                <c:pt idx="17">
                  <c:v>-117.08668009245059</c:v>
                </c:pt>
                <c:pt idx="18">
                  <c:v>-127.47207717258874</c:v>
                </c:pt>
                <c:pt idx="19">
                  <c:v>-137.85747425272689</c:v>
                </c:pt>
                <c:pt idx="20">
                  <c:v>-148.24287133286509</c:v>
                </c:pt>
                <c:pt idx="21">
                  <c:v>-158.62826841300324</c:v>
                </c:pt>
                <c:pt idx="22">
                  <c:v>-169.01366549314145</c:v>
                </c:pt>
                <c:pt idx="23">
                  <c:v>-179.39906257327959</c:v>
                </c:pt>
                <c:pt idx="24">
                  <c:v>-189.7844596534178</c:v>
                </c:pt>
                <c:pt idx="25">
                  <c:v>-200.16985673355595</c:v>
                </c:pt>
                <c:pt idx="26">
                  <c:v>-210.55525381369415</c:v>
                </c:pt>
                <c:pt idx="27">
                  <c:v>-220.9406508938323</c:v>
                </c:pt>
                <c:pt idx="28">
                  <c:v>-231.32604797397045</c:v>
                </c:pt>
                <c:pt idx="29">
                  <c:v>-241.71144505410865</c:v>
                </c:pt>
                <c:pt idx="30">
                  <c:v>-252.0968421342468</c:v>
                </c:pt>
                <c:pt idx="31">
                  <c:v>-262.482239214385</c:v>
                </c:pt>
                <c:pt idx="32">
                  <c:v>-272.86763629452315</c:v>
                </c:pt>
                <c:pt idx="33">
                  <c:v>-283.25303337466136</c:v>
                </c:pt>
                <c:pt idx="34">
                  <c:v>-293.6384304547995</c:v>
                </c:pt>
                <c:pt idx="35">
                  <c:v>-304.02382753493765</c:v>
                </c:pt>
                <c:pt idx="36">
                  <c:v>-314.40922461507586</c:v>
                </c:pt>
                <c:pt idx="37">
                  <c:v>-324.794621695214</c:v>
                </c:pt>
                <c:pt idx="38">
                  <c:v>-335.18001877535221</c:v>
                </c:pt>
                <c:pt idx="39">
                  <c:v>-345.56541585549036</c:v>
                </c:pt>
                <c:pt idx="40">
                  <c:v>-355.95081293562856</c:v>
                </c:pt>
                <c:pt idx="41">
                  <c:v>-366.33621001576671</c:v>
                </c:pt>
                <c:pt idx="42">
                  <c:v>-376.72160709590491</c:v>
                </c:pt>
                <c:pt idx="43">
                  <c:v>-387.10700417604306</c:v>
                </c:pt>
                <c:pt idx="44">
                  <c:v>-397.49240125618121</c:v>
                </c:pt>
                <c:pt idx="45">
                  <c:v>-407.87779833631942</c:v>
                </c:pt>
                <c:pt idx="46">
                  <c:v>-418.26319541645762</c:v>
                </c:pt>
                <c:pt idx="47">
                  <c:v>-428.64859249659571</c:v>
                </c:pt>
                <c:pt idx="48">
                  <c:v>-439.03398957673392</c:v>
                </c:pt>
                <c:pt idx="49">
                  <c:v>-449.41938665687212</c:v>
                </c:pt>
                <c:pt idx="50">
                  <c:v>-459.80478373701027</c:v>
                </c:pt>
                <c:pt idx="51">
                  <c:v>-470.19018081714842</c:v>
                </c:pt>
                <c:pt idx="52">
                  <c:v>-480.57557789728662</c:v>
                </c:pt>
                <c:pt idx="53">
                  <c:v>-490.96097497742477</c:v>
                </c:pt>
                <c:pt idx="54">
                  <c:v>-501.34637205756297</c:v>
                </c:pt>
                <c:pt idx="55">
                  <c:v>-511.73176913770112</c:v>
                </c:pt>
                <c:pt idx="56">
                  <c:v>-522.11716621783933</c:v>
                </c:pt>
                <c:pt idx="57">
                  <c:v>-532.50256329797753</c:v>
                </c:pt>
                <c:pt idx="58">
                  <c:v>-542.88796037811562</c:v>
                </c:pt>
                <c:pt idx="59">
                  <c:v>-553.27335745825383</c:v>
                </c:pt>
                <c:pt idx="60">
                  <c:v>-563.65875453839203</c:v>
                </c:pt>
                <c:pt idx="61">
                  <c:v>-574.04415161853012</c:v>
                </c:pt>
                <c:pt idx="62">
                  <c:v>-584.42954869866833</c:v>
                </c:pt>
                <c:pt idx="63">
                  <c:v>-594.81494577880653</c:v>
                </c:pt>
                <c:pt idx="64">
                  <c:v>-605.20034285894474</c:v>
                </c:pt>
                <c:pt idx="65">
                  <c:v>-615.58573993908283</c:v>
                </c:pt>
                <c:pt idx="66">
                  <c:v>-625.97113701922103</c:v>
                </c:pt>
                <c:pt idx="67">
                  <c:v>-636.35653409935924</c:v>
                </c:pt>
                <c:pt idx="68">
                  <c:v>-646.74193117949733</c:v>
                </c:pt>
                <c:pt idx="69">
                  <c:v>-657.12732825963553</c:v>
                </c:pt>
                <c:pt idx="70">
                  <c:v>-667.51272533977374</c:v>
                </c:pt>
                <c:pt idx="71">
                  <c:v>-677.89812241991194</c:v>
                </c:pt>
                <c:pt idx="72">
                  <c:v>-688.28351950005003</c:v>
                </c:pt>
                <c:pt idx="73">
                  <c:v>-698.66891658018824</c:v>
                </c:pt>
                <c:pt idx="74">
                  <c:v>-709.05431366032644</c:v>
                </c:pt>
                <c:pt idx="75">
                  <c:v>-719.43971074046453</c:v>
                </c:pt>
                <c:pt idx="76">
                  <c:v>-729.82510782060274</c:v>
                </c:pt>
                <c:pt idx="77">
                  <c:v>-740.21050490074094</c:v>
                </c:pt>
                <c:pt idx="78">
                  <c:v>-750.59590198087915</c:v>
                </c:pt>
                <c:pt idx="79">
                  <c:v>-760.98129906101724</c:v>
                </c:pt>
                <c:pt idx="80">
                  <c:v>-771.36669614115544</c:v>
                </c:pt>
                <c:pt idx="81">
                  <c:v>-781.75209322129365</c:v>
                </c:pt>
                <c:pt idx="82">
                  <c:v>-792.13749030143185</c:v>
                </c:pt>
                <c:pt idx="83">
                  <c:v>-802.52288738156994</c:v>
                </c:pt>
                <c:pt idx="84">
                  <c:v>-812.90828446170815</c:v>
                </c:pt>
                <c:pt idx="85">
                  <c:v>-823.29368154184635</c:v>
                </c:pt>
                <c:pt idx="86">
                  <c:v>-833.67907862198444</c:v>
                </c:pt>
                <c:pt idx="87">
                  <c:v>-844.06447570212265</c:v>
                </c:pt>
                <c:pt idx="88">
                  <c:v>-854.44987278226085</c:v>
                </c:pt>
                <c:pt idx="89">
                  <c:v>-864.83526986239895</c:v>
                </c:pt>
                <c:pt idx="90">
                  <c:v>-875.22066694253726</c:v>
                </c:pt>
                <c:pt idx="91">
                  <c:v>-885.60606402267535</c:v>
                </c:pt>
                <c:pt idx="92">
                  <c:v>-895.99146110281345</c:v>
                </c:pt>
                <c:pt idx="93">
                  <c:v>-906.37685818295176</c:v>
                </c:pt>
                <c:pt idx="94">
                  <c:v>-916.76225526308986</c:v>
                </c:pt>
                <c:pt idx="95">
                  <c:v>-927.14765234322806</c:v>
                </c:pt>
                <c:pt idx="96">
                  <c:v>-937.53304942336626</c:v>
                </c:pt>
                <c:pt idx="97">
                  <c:v>-947.91844650350436</c:v>
                </c:pt>
                <c:pt idx="98">
                  <c:v>-958.30384358364256</c:v>
                </c:pt>
                <c:pt idx="99">
                  <c:v>-968.68924066378077</c:v>
                </c:pt>
                <c:pt idx="100">
                  <c:v>-979.07463774391886</c:v>
                </c:pt>
                <c:pt idx="101">
                  <c:v>-989.46003482405706</c:v>
                </c:pt>
                <c:pt idx="102">
                  <c:v>-999.84543190419527</c:v>
                </c:pt>
                <c:pt idx="103">
                  <c:v>-1010.2308289843334</c:v>
                </c:pt>
                <c:pt idx="104">
                  <c:v>-1020.6162260644717</c:v>
                </c:pt>
                <c:pt idx="105">
                  <c:v>-1031.0016231446098</c:v>
                </c:pt>
                <c:pt idx="106">
                  <c:v>-1041.3870202247481</c:v>
                </c:pt>
                <c:pt idx="107">
                  <c:v>-1051.7724173048862</c:v>
                </c:pt>
                <c:pt idx="108">
                  <c:v>-1062.1578143850243</c:v>
                </c:pt>
                <c:pt idx="109">
                  <c:v>-1072.5432114651626</c:v>
                </c:pt>
                <c:pt idx="110">
                  <c:v>-1082.9286085453007</c:v>
                </c:pt>
                <c:pt idx="111">
                  <c:v>-1093.3140056254388</c:v>
                </c:pt>
                <c:pt idx="112">
                  <c:v>-1103.6994027055771</c:v>
                </c:pt>
                <c:pt idx="113">
                  <c:v>-1114.0847997857152</c:v>
                </c:pt>
                <c:pt idx="114">
                  <c:v>-1124.4701968658533</c:v>
                </c:pt>
                <c:pt idx="115">
                  <c:v>-1134.8555939459916</c:v>
                </c:pt>
                <c:pt idx="116">
                  <c:v>-1145.2409910261297</c:v>
                </c:pt>
                <c:pt idx="117">
                  <c:v>-1155.6263881062678</c:v>
                </c:pt>
                <c:pt idx="118">
                  <c:v>-1166.0117851864061</c:v>
                </c:pt>
                <c:pt idx="119">
                  <c:v>-1176.3971822665442</c:v>
                </c:pt>
                <c:pt idx="120">
                  <c:v>-1186.7825793466823</c:v>
                </c:pt>
                <c:pt idx="121">
                  <c:v>-1197.1679764268206</c:v>
                </c:pt>
                <c:pt idx="122">
                  <c:v>-1207.5533735069587</c:v>
                </c:pt>
                <c:pt idx="123">
                  <c:v>-1217.9387705870968</c:v>
                </c:pt>
                <c:pt idx="124">
                  <c:v>-1228.3241676672351</c:v>
                </c:pt>
                <c:pt idx="125">
                  <c:v>-1238.7095647473732</c:v>
                </c:pt>
                <c:pt idx="126">
                  <c:v>-1249.0949618275113</c:v>
                </c:pt>
                <c:pt idx="127">
                  <c:v>-1259.4803589076496</c:v>
                </c:pt>
                <c:pt idx="128">
                  <c:v>-1269.8657559877879</c:v>
                </c:pt>
                <c:pt idx="129">
                  <c:v>-1280.2511530679258</c:v>
                </c:pt>
                <c:pt idx="130">
                  <c:v>-1290.6365501480641</c:v>
                </c:pt>
                <c:pt idx="131">
                  <c:v>-1301.0219472282024</c:v>
                </c:pt>
                <c:pt idx="132">
                  <c:v>-1311.4073443083403</c:v>
                </c:pt>
                <c:pt idx="133">
                  <c:v>-1321.7927413884786</c:v>
                </c:pt>
                <c:pt idx="134">
                  <c:v>-1332.1781384686169</c:v>
                </c:pt>
                <c:pt idx="135">
                  <c:v>-1342.563535548755</c:v>
                </c:pt>
                <c:pt idx="136">
                  <c:v>-1352.9489326288931</c:v>
                </c:pt>
                <c:pt idx="137">
                  <c:v>-1363.3343297090314</c:v>
                </c:pt>
                <c:pt idx="138">
                  <c:v>-1373.7197267891695</c:v>
                </c:pt>
                <c:pt idx="139">
                  <c:v>-1384.1051238693076</c:v>
                </c:pt>
                <c:pt idx="140">
                  <c:v>-1394.4905209494459</c:v>
                </c:pt>
                <c:pt idx="141">
                  <c:v>-1404.875918029584</c:v>
                </c:pt>
                <c:pt idx="142">
                  <c:v>-1415.2613151097221</c:v>
                </c:pt>
                <c:pt idx="143">
                  <c:v>-1425.6467121898604</c:v>
                </c:pt>
                <c:pt idx="144">
                  <c:v>-1436.0321092699985</c:v>
                </c:pt>
                <c:pt idx="145">
                  <c:v>-1446.4175063501366</c:v>
                </c:pt>
                <c:pt idx="146">
                  <c:v>-1456.8029034302749</c:v>
                </c:pt>
                <c:pt idx="147">
                  <c:v>-1467.188300510413</c:v>
                </c:pt>
                <c:pt idx="148">
                  <c:v>-1477.5736975905511</c:v>
                </c:pt>
                <c:pt idx="149">
                  <c:v>-1487.9590946706894</c:v>
                </c:pt>
                <c:pt idx="150">
                  <c:v>-1498.3444917508275</c:v>
                </c:pt>
                <c:pt idx="151">
                  <c:v>-1508.7298888309656</c:v>
                </c:pt>
                <c:pt idx="152">
                  <c:v>-1519.1152859111039</c:v>
                </c:pt>
                <c:pt idx="153">
                  <c:v>-1529.5006829912422</c:v>
                </c:pt>
                <c:pt idx="154">
                  <c:v>-1539.8860800713801</c:v>
                </c:pt>
                <c:pt idx="155">
                  <c:v>-1550.2714771515184</c:v>
                </c:pt>
                <c:pt idx="156">
                  <c:v>-1560.6568742316567</c:v>
                </c:pt>
                <c:pt idx="157">
                  <c:v>-1571.0422713117946</c:v>
                </c:pt>
                <c:pt idx="158">
                  <c:v>-1581.4276683919329</c:v>
                </c:pt>
                <c:pt idx="159">
                  <c:v>-1591.8130654720712</c:v>
                </c:pt>
                <c:pt idx="160">
                  <c:v>-1602.1984625522093</c:v>
                </c:pt>
                <c:pt idx="161">
                  <c:v>-1612.5838596323474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A86-4C87-ADEC-1F8099D8F25F}"/>
            </c:ext>
          </c:extLst>
        </c:ser>
        <c:ser>
          <c:idx val="5"/>
          <c:order val="5"/>
          <c:tx>
            <c:v>Flow 2 projection</c:v>
          </c:tx>
          <c:spPr>
            <a:ln w="34925">
              <a:solidFill>
                <a:schemeClr val="bg1">
                  <a:lumMod val="95000"/>
                </a:schemeClr>
              </a:solidFill>
              <a:prstDash val="dash"/>
              <a:headEnd type="none" w="lg" len="lg"/>
              <a:tailEnd type="none" w="lg" len="lg"/>
            </a:ln>
          </c:spPr>
          <c:marker>
            <c:symbol val="circle"/>
            <c:size val="2"/>
            <c:spPr>
              <a:solidFill>
                <a:srgbClr val="7030A0">
                  <a:alpha val="0"/>
                </a:srgbClr>
              </a:solidFill>
              <a:ln>
                <a:solidFill>
                  <a:srgbClr val="7030A0">
                    <a:alpha val="0"/>
                  </a:srgbClr>
                </a:solidFill>
              </a:ln>
            </c:spPr>
          </c:marker>
          <c:trendline>
            <c:spPr>
              <a:ln w="28575">
                <a:solidFill>
                  <a:srgbClr val="7030A0"/>
                </a:solidFill>
                <a:prstDash val="sysDash"/>
                <a:headEnd type="oval" w="lg" len="lg"/>
                <a:tailEnd type="stealth" w="lg" len="lg"/>
              </a:ln>
              <a:effectLst>
                <a:glow rad="127000">
                  <a:srgbClr val="FFFF00">
                    <a:alpha val="60000"/>
                  </a:srgbClr>
                </a:glow>
              </a:effectLst>
            </c:spPr>
            <c:trendlineType val="linear"/>
            <c:forward val="10"/>
            <c:backward val="250"/>
            <c:dispRSqr val="0"/>
            <c:dispEq val="0"/>
          </c:trendline>
          <c:xVal>
            <c:numRef>
              <c:f>'θ ϵ (90,180)'!$CI$25:$CI$186</c:f>
              <c:numCache>
                <c:formatCode>General</c:formatCode>
                <c:ptCount val="162"/>
                <c:pt idx="0">
                  <c:v>-64.894736702221593</c:v>
                </c:pt>
                <c:pt idx="1">
                  <c:v>-65.894736702221593</c:v>
                </c:pt>
                <c:pt idx="2">
                  <c:v>-66.894736702221593</c:v>
                </c:pt>
                <c:pt idx="3">
                  <c:v>-67.894736702221593</c:v>
                </c:pt>
                <c:pt idx="4">
                  <c:v>-68.894736702221593</c:v>
                </c:pt>
                <c:pt idx="5">
                  <c:v>-69.894736702221593</c:v>
                </c:pt>
                <c:pt idx="6">
                  <c:v>-70.894736702221593</c:v>
                </c:pt>
                <c:pt idx="7">
                  <c:v>-71.894736702221593</c:v>
                </c:pt>
                <c:pt idx="8">
                  <c:v>-72.894736702221593</c:v>
                </c:pt>
                <c:pt idx="9">
                  <c:v>-73.894736702221593</c:v>
                </c:pt>
                <c:pt idx="10">
                  <c:v>-74.894736702221593</c:v>
                </c:pt>
                <c:pt idx="11">
                  <c:v>-75.894736702221593</c:v>
                </c:pt>
                <c:pt idx="12">
                  <c:v>-76.894736702221593</c:v>
                </c:pt>
                <c:pt idx="13">
                  <c:v>-77.894736702221593</c:v>
                </c:pt>
                <c:pt idx="14">
                  <c:v>-78.894736702221593</c:v>
                </c:pt>
                <c:pt idx="15">
                  <c:v>-79.894736702221593</c:v>
                </c:pt>
                <c:pt idx="16">
                  <c:v>-80.894736702221593</c:v>
                </c:pt>
                <c:pt idx="17">
                  <c:v>-81.894736702221593</c:v>
                </c:pt>
                <c:pt idx="18">
                  <c:v>-82.894736702221593</c:v>
                </c:pt>
                <c:pt idx="19">
                  <c:v>-83.894736702221593</c:v>
                </c:pt>
                <c:pt idx="20">
                  <c:v>-84.894736702221593</c:v>
                </c:pt>
                <c:pt idx="21">
                  <c:v>-85.894736702221593</c:v>
                </c:pt>
                <c:pt idx="22">
                  <c:v>-86.894736702221593</c:v>
                </c:pt>
                <c:pt idx="23">
                  <c:v>-87.894736702221593</c:v>
                </c:pt>
                <c:pt idx="24">
                  <c:v>-88.894736702221593</c:v>
                </c:pt>
                <c:pt idx="25">
                  <c:v>-89.894736702221593</c:v>
                </c:pt>
                <c:pt idx="26">
                  <c:v>-90.894736702221593</c:v>
                </c:pt>
                <c:pt idx="27">
                  <c:v>-91.894736702221593</c:v>
                </c:pt>
                <c:pt idx="28">
                  <c:v>-92.894736702221593</c:v>
                </c:pt>
                <c:pt idx="29">
                  <c:v>-93.894736702221593</c:v>
                </c:pt>
                <c:pt idx="30">
                  <c:v>-94.894736702221593</c:v>
                </c:pt>
                <c:pt idx="31">
                  <c:v>-95.894736702221593</c:v>
                </c:pt>
                <c:pt idx="32">
                  <c:v>-96.894736702221593</c:v>
                </c:pt>
                <c:pt idx="33">
                  <c:v>-97.894736702221593</c:v>
                </c:pt>
                <c:pt idx="34">
                  <c:v>-98.894736702221593</c:v>
                </c:pt>
                <c:pt idx="35">
                  <c:v>-99.894736702221593</c:v>
                </c:pt>
                <c:pt idx="36">
                  <c:v>-100.89473670222159</c:v>
                </c:pt>
                <c:pt idx="37">
                  <c:v>-101.89473670222159</c:v>
                </c:pt>
                <c:pt idx="38">
                  <c:v>-102.89473670222159</c:v>
                </c:pt>
                <c:pt idx="39">
                  <c:v>-103.89473670222159</c:v>
                </c:pt>
                <c:pt idx="40">
                  <c:v>-104.89473670222159</c:v>
                </c:pt>
                <c:pt idx="41">
                  <c:v>-105.89473670222159</c:v>
                </c:pt>
                <c:pt idx="42">
                  <c:v>-106.89473670222159</c:v>
                </c:pt>
                <c:pt idx="43">
                  <c:v>-107.89473670222159</c:v>
                </c:pt>
                <c:pt idx="44">
                  <c:v>-108.89473670222159</c:v>
                </c:pt>
                <c:pt idx="45">
                  <c:v>-109.89473670222159</c:v>
                </c:pt>
                <c:pt idx="46">
                  <c:v>-110.89473670222159</c:v>
                </c:pt>
                <c:pt idx="47">
                  <c:v>-111.89473670222159</c:v>
                </c:pt>
                <c:pt idx="48">
                  <c:v>-112.89473670222159</c:v>
                </c:pt>
                <c:pt idx="49">
                  <c:v>-113.89473670222159</c:v>
                </c:pt>
                <c:pt idx="50">
                  <c:v>-114.89473670222159</c:v>
                </c:pt>
                <c:pt idx="51">
                  <c:v>-115.89473670222159</c:v>
                </c:pt>
                <c:pt idx="52">
                  <c:v>-116.89473670222159</c:v>
                </c:pt>
                <c:pt idx="53">
                  <c:v>-117.89473670222159</c:v>
                </c:pt>
                <c:pt idx="54">
                  <c:v>-118.89473670222159</c:v>
                </c:pt>
                <c:pt idx="55">
                  <c:v>-119.89473670222159</c:v>
                </c:pt>
                <c:pt idx="56">
                  <c:v>-120.89473670222159</c:v>
                </c:pt>
                <c:pt idx="57">
                  <c:v>-121.89473670222159</c:v>
                </c:pt>
                <c:pt idx="58">
                  <c:v>-122.89473670222159</c:v>
                </c:pt>
                <c:pt idx="59">
                  <c:v>-123.89473670222159</c:v>
                </c:pt>
                <c:pt idx="60">
                  <c:v>-124.89473670222159</c:v>
                </c:pt>
                <c:pt idx="61">
                  <c:v>-125.89473670222159</c:v>
                </c:pt>
                <c:pt idx="62">
                  <c:v>-126.89473670222159</c:v>
                </c:pt>
                <c:pt idx="63">
                  <c:v>-127.89473670222159</c:v>
                </c:pt>
                <c:pt idx="64">
                  <c:v>-128.89473670222159</c:v>
                </c:pt>
                <c:pt idx="65">
                  <c:v>-129.89473670222159</c:v>
                </c:pt>
                <c:pt idx="66">
                  <c:v>-130.89473670222159</c:v>
                </c:pt>
                <c:pt idx="67">
                  <c:v>-131.89473670222159</c:v>
                </c:pt>
                <c:pt idx="68">
                  <c:v>-132.89473670222159</c:v>
                </c:pt>
                <c:pt idx="69">
                  <c:v>-133.89473670222159</c:v>
                </c:pt>
                <c:pt idx="70">
                  <c:v>-134.89473670222159</c:v>
                </c:pt>
                <c:pt idx="71">
                  <c:v>-135.89473670222159</c:v>
                </c:pt>
                <c:pt idx="72">
                  <c:v>-136.89473670222159</c:v>
                </c:pt>
                <c:pt idx="73">
                  <c:v>-137.89473670222159</c:v>
                </c:pt>
                <c:pt idx="74">
                  <c:v>-138.89473670222159</c:v>
                </c:pt>
                <c:pt idx="75">
                  <c:v>-139.89473670222159</c:v>
                </c:pt>
                <c:pt idx="76">
                  <c:v>-140.89473670222159</c:v>
                </c:pt>
                <c:pt idx="77">
                  <c:v>-141.89473670222159</c:v>
                </c:pt>
                <c:pt idx="78">
                  <c:v>-142.89473670222159</c:v>
                </c:pt>
                <c:pt idx="79">
                  <c:v>-143.89473670222159</c:v>
                </c:pt>
                <c:pt idx="80">
                  <c:v>-144.89473670222159</c:v>
                </c:pt>
                <c:pt idx="81">
                  <c:v>-145.89473670222159</c:v>
                </c:pt>
                <c:pt idx="82">
                  <c:v>-146.89473670222159</c:v>
                </c:pt>
                <c:pt idx="83">
                  <c:v>-147.89473670222159</c:v>
                </c:pt>
                <c:pt idx="84">
                  <c:v>-148.89473670222159</c:v>
                </c:pt>
                <c:pt idx="85">
                  <c:v>-149.89473670222159</c:v>
                </c:pt>
                <c:pt idx="86">
                  <c:v>-150.89473670222159</c:v>
                </c:pt>
                <c:pt idx="87">
                  <c:v>-151.89473670222159</c:v>
                </c:pt>
                <c:pt idx="88">
                  <c:v>-152.89473670222159</c:v>
                </c:pt>
                <c:pt idx="89">
                  <c:v>-153.89473670222159</c:v>
                </c:pt>
                <c:pt idx="90">
                  <c:v>-154.89473670222159</c:v>
                </c:pt>
                <c:pt idx="91">
                  <c:v>-155.89473670222159</c:v>
                </c:pt>
                <c:pt idx="92">
                  <c:v>-156.89473670222159</c:v>
                </c:pt>
                <c:pt idx="93">
                  <c:v>-157.89473670222159</c:v>
                </c:pt>
                <c:pt idx="94">
                  <c:v>-158.89473670222159</c:v>
                </c:pt>
                <c:pt idx="95">
                  <c:v>-159.89473670222159</c:v>
                </c:pt>
                <c:pt idx="96">
                  <c:v>-160.89473670222159</c:v>
                </c:pt>
                <c:pt idx="97">
                  <c:v>-161.89473670222159</c:v>
                </c:pt>
                <c:pt idx="98">
                  <c:v>-162.89473670222159</c:v>
                </c:pt>
                <c:pt idx="99">
                  <c:v>-163.89473670222159</c:v>
                </c:pt>
                <c:pt idx="100">
                  <c:v>-164.89473670222159</c:v>
                </c:pt>
                <c:pt idx="101">
                  <c:v>-165.89473670222159</c:v>
                </c:pt>
                <c:pt idx="102">
                  <c:v>-166.89473670222159</c:v>
                </c:pt>
                <c:pt idx="103">
                  <c:v>-167.89473670222159</c:v>
                </c:pt>
                <c:pt idx="104">
                  <c:v>-168.89473670222159</c:v>
                </c:pt>
                <c:pt idx="105">
                  <c:v>-169.89473670222159</c:v>
                </c:pt>
                <c:pt idx="106">
                  <c:v>-170.89473670222159</c:v>
                </c:pt>
                <c:pt idx="107">
                  <c:v>-171.89473670222159</c:v>
                </c:pt>
                <c:pt idx="108">
                  <c:v>-172.89473670222159</c:v>
                </c:pt>
                <c:pt idx="109">
                  <c:v>-173.89473670222159</c:v>
                </c:pt>
                <c:pt idx="110">
                  <c:v>-174.89473670222159</c:v>
                </c:pt>
                <c:pt idx="111">
                  <c:v>-175.89473670222159</c:v>
                </c:pt>
                <c:pt idx="112">
                  <c:v>-176.89473670222159</c:v>
                </c:pt>
                <c:pt idx="113">
                  <c:v>-177.89473670222159</c:v>
                </c:pt>
                <c:pt idx="114">
                  <c:v>-178.89473670222159</c:v>
                </c:pt>
                <c:pt idx="115">
                  <c:v>-179.89473670222159</c:v>
                </c:pt>
                <c:pt idx="116">
                  <c:v>-180.89473670222159</c:v>
                </c:pt>
                <c:pt idx="117">
                  <c:v>-181.89473670222159</c:v>
                </c:pt>
                <c:pt idx="118">
                  <c:v>-182.89473670222159</c:v>
                </c:pt>
                <c:pt idx="119">
                  <c:v>-183.89473670222159</c:v>
                </c:pt>
                <c:pt idx="120">
                  <c:v>-184.89473670222159</c:v>
                </c:pt>
                <c:pt idx="121">
                  <c:v>-185.89473670222159</c:v>
                </c:pt>
                <c:pt idx="122">
                  <c:v>-186.89473670222159</c:v>
                </c:pt>
                <c:pt idx="123">
                  <c:v>-187.89473670222159</c:v>
                </c:pt>
                <c:pt idx="124">
                  <c:v>-188.89473670222159</c:v>
                </c:pt>
                <c:pt idx="125">
                  <c:v>-189.89473670222159</c:v>
                </c:pt>
                <c:pt idx="126">
                  <c:v>-190.89473670222159</c:v>
                </c:pt>
                <c:pt idx="127">
                  <c:v>-191.89473670222159</c:v>
                </c:pt>
                <c:pt idx="128">
                  <c:v>-192.89473670222159</c:v>
                </c:pt>
                <c:pt idx="129">
                  <c:v>-193.89473670222159</c:v>
                </c:pt>
                <c:pt idx="130">
                  <c:v>-194.89473670222159</c:v>
                </c:pt>
                <c:pt idx="131">
                  <c:v>-195.89473670222159</c:v>
                </c:pt>
                <c:pt idx="132">
                  <c:v>-196.89473670222159</c:v>
                </c:pt>
                <c:pt idx="133">
                  <c:v>-197.89473670222159</c:v>
                </c:pt>
                <c:pt idx="134">
                  <c:v>-198.89473670222159</c:v>
                </c:pt>
                <c:pt idx="135">
                  <c:v>-199.89473670222159</c:v>
                </c:pt>
                <c:pt idx="136">
                  <c:v>-200.89473670222159</c:v>
                </c:pt>
                <c:pt idx="137">
                  <c:v>-201.89473670222159</c:v>
                </c:pt>
                <c:pt idx="138">
                  <c:v>-202.89473670222159</c:v>
                </c:pt>
                <c:pt idx="139">
                  <c:v>-203.89473670222159</c:v>
                </c:pt>
                <c:pt idx="140">
                  <c:v>-204.89473670222159</c:v>
                </c:pt>
                <c:pt idx="141">
                  <c:v>-205.89473670222159</c:v>
                </c:pt>
                <c:pt idx="142">
                  <c:v>-206.89473670222159</c:v>
                </c:pt>
                <c:pt idx="143">
                  <c:v>-207.89473670222159</c:v>
                </c:pt>
                <c:pt idx="144">
                  <c:v>-208.89473670222159</c:v>
                </c:pt>
                <c:pt idx="145">
                  <c:v>-209.89473670222159</c:v>
                </c:pt>
                <c:pt idx="146">
                  <c:v>-210.89473670222159</c:v>
                </c:pt>
                <c:pt idx="147">
                  <c:v>-211.89473670222159</c:v>
                </c:pt>
                <c:pt idx="148">
                  <c:v>-212.89473670222159</c:v>
                </c:pt>
                <c:pt idx="149">
                  <c:v>-213.89473670222159</c:v>
                </c:pt>
                <c:pt idx="150">
                  <c:v>-214.89473670222159</c:v>
                </c:pt>
                <c:pt idx="151">
                  <c:v>-215.89473670222159</c:v>
                </c:pt>
                <c:pt idx="152">
                  <c:v>-216.89473670222159</c:v>
                </c:pt>
                <c:pt idx="153">
                  <c:v>-217.89473670222159</c:v>
                </c:pt>
                <c:pt idx="154">
                  <c:v>-218.89473670222159</c:v>
                </c:pt>
                <c:pt idx="155">
                  <c:v>-219.89473670222159</c:v>
                </c:pt>
                <c:pt idx="156">
                  <c:v>-220.89473670222159</c:v>
                </c:pt>
                <c:pt idx="157">
                  <c:v>-221.89473670222159</c:v>
                </c:pt>
                <c:pt idx="158">
                  <c:v>-222.89473670222159</c:v>
                </c:pt>
                <c:pt idx="159">
                  <c:v>-223.89473670222159</c:v>
                </c:pt>
                <c:pt idx="160">
                  <c:v>-224.89473670222159</c:v>
                </c:pt>
                <c:pt idx="161">
                  <c:v>-225.89473670222159</c:v>
                </c:pt>
              </c:numCache>
            </c:numRef>
          </c:xVal>
          <c:yVal>
            <c:numRef>
              <c:f>'θ ϵ (90,180)'!$CH$25:$CH$186</c:f>
              <c:numCache>
                <c:formatCode>General</c:formatCode>
                <c:ptCount val="162"/>
                <c:pt idx="0">
                  <c:v>59.465070269898305</c:v>
                </c:pt>
                <c:pt idx="1">
                  <c:v>59.473797137689061</c:v>
                </c:pt>
                <c:pt idx="2">
                  <c:v>59.482524005479824</c:v>
                </c:pt>
                <c:pt idx="3">
                  <c:v>59.49125087327058</c:v>
                </c:pt>
                <c:pt idx="4">
                  <c:v>59.499977741061343</c:v>
                </c:pt>
                <c:pt idx="5">
                  <c:v>59.508704608852099</c:v>
                </c:pt>
                <c:pt idx="6">
                  <c:v>59.517431476642855</c:v>
                </c:pt>
                <c:pt idx="7">
                  <c:v>59.526158344433618</c:v>
                </c:pt>
                <c:pt idx="8">
                  <c:v>59.534885212224374</c:v>
                </c:pt>
                <c:pt idx="9">
                  <c:v>59.543612080015137</c:v>
                </c:pt>
                <c:pt idx="10">
                  <c:v>59.552338947805893</c:v>
                </c:pt>
                <c:pt idx="11">
                  <c:v>59.561065815596649</c:v>
                </c:pt>
                <c:pt idx="12">
                  <c:v>59.569792683387412</c:v>
                </c:pt>
                <c:pt idx="13">
                  <c:v>59.578519551178168</c:v>
                </c:pt>
                <c:pt idx="14">
                  <c:v>59.587246418968931</c:v>
                </c:pt>
                <c:pt idx="15">
                  <c:v>59.595973286759687</c:v>
                </c:pt>
                <c:pt idx="16">
                  <c:v>59.604700154550443</c:v>
                </c:pt>
                <c:pt idx="17">
                  <c:v>59.613427022341206</c:v>
                </c:pt>
                <c:pt idx="18">
                  <c:v>59.622153890131962</c:v>
                </c:pt>
                <c:pt idx="19">
                  <c:v>59.630880757922725</c:v>
                </c:pt>
                <c:pt idx="20">
                  <c:v>59.639607625713481</c:v>
                </c:pt>
                <c:pt idx="21">
                  <c:v>59.648334493504244</c:v>
                </c:pt>
                <c:pt idx="22">
                  <c:v>59.657061361295</c:v>
                </c:pt>
                <c:pt idx="23">
                  <c:v>59.665788229085756</c:v>
                </c:pt>
                <c:pt idx="24">
                  <c:v>59.674515096876519</c:v>
                </c:pt>
                <c:pt idx="25">
                  <c:v>59.683241964667275</c:v>
                </c:pt>
                <c:pt idx="26">
                  <c:v>59.691968832458038</c:v>
                </c:pt>
                <c:pt idx="27">
                  <c:v>59.700695700248794</c:v>
                </c:pt>
                <c:pt idx="28">
                  <c:v>59.70942256803955</c:v>
                </c:pt>
                <c:pt idx="29">
                  <c:v>59.718149435830313</c:v>
                </c:pt>
                <c:pt idx="30">
                  <c:v>59.726876303621069</c:v>
                </c:pt>
                <c:pt idx="31">
                  <c:v>59.735603171411832</c:v>
                </c:pt>
                <c:pt idx="32">
                  <c:v>59.744330039202588</c:v>
                </c:pt>
                <c:pt idx="33">
                  <c:v>59.753056906993343</c:v>
                </c:pt>
                <c:pt idx="34">
                  <c:v>59.761783774784107</c:v>
                </c:pt>
                <c:pt idx="35">
                  <c:v>59.770510642574862</c:v>
                </c:pt>
                <c:pt idx="36">
                  <c:v>59.779237510365625</c:v>
                </c:pt>
                <c:pt idx="37">
                  <c:v>59.787964378156381</c:v>
                </c:pt>
                <c:pt idx="38">
                  <c:v>59.796691245947137</c:v>
                </c:pt>
                <c:pt idx="39">
                  <c:v>59.8054181137379</c:v>
                </c:pt>
                <c:pt idx="40">
                  <c:v>59.814144981528656</c:v>
                </c:pt>
                <c:pt idx="41">
                  <c:v>59.822871849319419</c:v>
                </c:pt>
                <c:pt idx="42">
                  <c:v>59.831598717110175</c:v>
                </c:pt>
                <c:pt idx="43">
                  <c:v>59.840325584900938</c:v>
                </c:pt>
                <c:pt idx="44">
                  <c:v>59.849052452691694</c:v>
                </c:pt>
                <c:pt idx="45">
                  <c:v>59.85777932048245</c:v>
                </c:pt>
                <c:pt idx="46">
                  <c:v>59.866506188273213</c:v>
                </c:pt>
                <c:pt idx="47">
                  <c:v>59.875233056063969</c:v>
                </c:pt>
                <c:pt idx="48">
                  <c:v>59.883959923854732</c:v>
                </c:pt>
                <c:pt idx="49">
                  <c:v>59.892686791645488</c:v>
                </c:pt>
                <c:pt idx="50">
                  <c:v>59.901413659436244</c:v>
                </c:pt>
                <c:pt idx="51">
                  <c:v>59.910140527227007</c:v>
                </c:pt>
                <c:pt idx="52">
                  <c:v>59.918867395017763</c:v>
                </c:pt>
                <c:pt idx="53">
                  <c:v>59.927594262808526</c:v>
                </c:pt>
                <c:pt idx="54">
                  <c:v>59.936321130599282</c:v>
                </c:pt>
                <c:pt idx="55">
                  <c:v>59.945047998390038</c:v>
                </c:pt>
                <c:pt idx="56">
                  <c:v>59.953774866180801</c:v>
                </c:pt>
                <c:pt idx="57">
                  <c:v>59.962501733971557</c:v>
                </c:pt>
                <c:pt idx="58">
                  <c:v>59.97122860176232</c:v>
                </c:pt>
                <c:pt idx="59">
                  <c:v>59.979955469553076</c:v>
                </c:pt>
                <c:pt idx="60">
                  <c:v>59.988682337343832</c:v>
                </c:pt>
                <c:pt idx="61">
                  <c:v>59.997409205134595</c:v>
                </c:pt>
                <c:pt idx="62">
                  <c:v>60.006136072925351</c:v>
                </c:pt>
                <c:pt idx="63">
                  <c:v>60.014862940716114</c:v>
                </c:pt>
                <c:pt idx="64">
                  <c:v>60.02358980850687</c:v>
                </c:pt>
                <c:pt idx="65">
                  <c:v>60.032316676297626</c:v>
                </c:pt>
                <c:pt idx="66">
                  <c:v>60.041043544088389</c:v>
                </c:pt>
                <c:pt idx="67">
                  <c:v>60.049770411879145</c:v>
                </c:pt>
                <c:pt idx="68">
                  <c:v>60.058497279669908</c:v>
                </c:pt>
                <c:pt idx="69">
                  <c:v>60.067224147460664</c:v>
                </c:pt>
                <c:pt idx="70">
                  <c:v>60.075951015251427</c:v>
                </c:pt>
                <c:pt idx="71">
                  <c:v>60.084677883042183</c:v>
                </c:pt>
                <c:pt idx="72">
                  <c:v>60.093404750832939</c:v>
                </c:pt>
                <c:pt idx="73">
                  <c:v>60.102131618623702</c:v>
                </c:pt>
                <c:pt idx="74">
                  <c:v>60.110858486414458</c:v>
                </c:pt>
                <c:pt idx="75">
                  <c:v>60.119585354205221</c:v>
                </c:pt>
                <c:pt idx="76">
                  <c:v>60.128312221995976</c:v>
                </c:pt>
                <c:pt idx="77">
                  <c:v>60.137039089786732</c:v>
                </c:pt>
                <c:pt idx="78">
                  <c:v>60.145765957577495</c:v>
                </c:pt>
                <c:pt idx="79">
                  <c:v>60.154492825368251</c:v>
                </c:pt>
                <c:pt idx="80">
                  <c:v>60.163219693159014</c:v>
                </c:pt>
                <c:pt idx="81">
                  <c:v>60.17194656094977</c:v>
                </c:pt>
                <c:pt idx="82">
                  <c:v>60.180673428740526</c:v>
                </c:pt>
                <c:pt idx="83">
                  <c:v>60.189400296531289</c:v>
                </c:pt>
                <c:pt idx="84">
                  <c:v>60.198127164322045</c:v>
                </c:pt>
                <c:pt idx="85">
                  <c:v>60.206854032112808</c:v>
                </c:pt>
                <c:pt idx="86">
                  <c:v>60.215580899903564</c:v>
                </c:pt>
                <c:pt idx="87">
                  <c:v>60.22430776769432</c:v>
                </c:pt>
                <c:pt idx="88">
                  <c:v>60.233034635485083</c:v>
                </c:pt>
                <c:pt idx="89">
                  <c:v>60.241761503275839</c:v>
                </c:pt>
                <c:pt idx="90">
                  <c:v>60.250488371066602</c:v>
                </c:pt>
                <c:pt idx="91">
                  <c:v>60.259215238857358</c:v>
                </c:pt>
                <c:pt idx="92">
                  <c:v>60.267942106648121</c:v>
                </c:pt>
                <c:pt idx="93">
                  <c:v>60.276668974438877</c:v>
                </c:pt>
                <c:pt idx="94">
                  <c:v>60.285395842229633</c:v>
                </c:pt>
                <c:pt idx="95">
                  <c:v>60.294122710020396</c:v>
                </c:pt>
                <c:pt idx="96">
                  <c:v>60.302849577811152</c:v>
                </c:pt>
                <c:pt idx="97">
                  <c:v>60.311576445601915</c:v>
                </c:pt>
                <c:pt idx="98">
                  <c:v>60.320303313392671</c:v>
                </c:pt>
                <c:pt idx="99">
                  <c:v>60.329030181183427</c:v>
                </c:pt>
                <c:pt idx="100">
                  <c:v>60.33775704897419</c:v>
                </c:pt>
                <c:pt idx="101">
                  <c:v>60.346483916764946</c:v>
                </c:pt>
                <c:pt idx="102">
                  <c:v>60.355210784555709</c:v>
                </c:pt>
                <c:pt idx="103">
                  <c:v>60.363937652346465</c:v>
                </c:pt>
                <c:pt idx="104">
                  <c:v>60.372664520137221</c:v>
                </c:pt>
                <c:pt idx="105">
                  <c:v>60.381391387927984</c:v>
                </c:pt>
                <c:pt idx="106">
                  <c:v>60.39011825571874</c:v>
                </c:pt>
                <c:pt idx="107">
                  <c:v>60.398845123509503</c:v>
                </c:pt>
                <c:pt idx="108">
                  <c:v>60.407571991300259</c:v>
                </c:pt>
                <c:pt idx="109">
                  <c:v>60.416298859091015</c:v>
                </c:pt>
                <c:pt idx="110">
                  <c:v>60.425025726881778</c:v>
                </c:pt>
                <c:pt idx="111">
                  <c:v>60.433752594672534</c:v>
                </c:pt>
                <c:pt idx="112">
                  <c:v>60.442479462463297</c:v>
                </c:pt>
                <c:pt idx="113">
                  <c:v>60.451206330254053</c:v>
                </c:pt>
                <c:pt idx="114">
                  <c:v>60.459933198044808</c:v>
                </c:pt>
                <c:pt idx="115">
                  <c:v>60.468660065835572</c:v>
                </c:pt>
                <c:pt idx="116">
                  <c:v>60.477386933626327</c:v>
                </c:pt>
                <c:pt idx="117">
                  <c:v>60.48611380141709</c:v>
                </c:pt>
                <c:pt idx="118">
                  <c:v>60.494840669207846</c:v>
                </c:pt>
                <c:pt idx="119">
                  <c:v>60.503567536998609</c:v>
                </c:pt>
                <c:pt idx="120">
                  <c:v>60.512294404789365</c:v>
                </c:pt>
                <c:pt idx="121">
                  <c:v>60.521021272580121</c:v>
                </c:pt>
                <c:pt idx="122">
                  <c:v>60.529748140370884</c:v>
                </c:pt>
                <c:pt idx="123">
                  <c:v>60.53847500816164</c:v>
                </c:pt>
                <c:pt idx="124">
                  <c:v>60.547201875952403</c:v>
                </c:pt>
                <c:pt idx="125">
                  <c:v>60.555928743743159</c:v>
                </c:pt>
                <c:pt idx="126">
                  <c:v>60.564655611533915</c:v>
                </c:pt>
                <c:pt idx="127">
                  <c:v>60.573382479324678</c:v>
                </c:pt>
                <c:pt idx="128">
                  <c:v>60.582109347115434</c:v>
                </c:pt>
                <c:pt idx="129">
                  <c:v>60.590836214906197</c:v>
                </c:pt>
                <c:pt idx="130">
                  <c:v>60.599563082696953</c:v>
                </c:pt>
                <c:pt idx="131">
                  <c:v>60.608289950487709</c:v>
                </c:pt>
                <c:pt idx="132">
                  <c:v>60.617016818278472</c:v>
                </c:pt>
                <c:pt idx="133">
                  <c:v>60.625743686069228</c:v>
                </c:pt>
                <c:pt idx="134">
                  <c:v>60.634470553859991</c:v>
                </c:pt>
                <c:pt idx="135">
                  <c:v>60.643197421650747</c:v>
                </c:pt>
                <c:pt idx="136">
                  <c:v>60.651924289441503</c:v>
                </c:pt>
                <c:pt idx="137">
                  <c:v>60.660651157232266</c:v>
                </c:pt>
                <c:pt idx="138">
                  <c:v>60.669378025023022</c:v>
                </c:pt>
                <c:pt idx="139">
                  <c:v>60.678104892813785</c:v>
                </c:pt>
                <c:pt idx="140">
                  <c:v>60.686831760604541</c:v>
                </c:pt>
                <c:pt idx="141">
                  <c:v>60.695558628395304</c:v>
                </c:pt>
                <c:pt idx="142">
                  <c:v>60.70428549618606</c:v>
                </c:pt>
                <c:pt idx="143">
                  <c:v>60.713012363976816</c:v>
                </c:pt>
                <c:pt idx="144">
                  <c:v>60.721739231767579</c:v>
                </c:pt>
                <c:pt idx="145">
                  <c:v>60.730466099558335</c:v>
                </c:pt>
                <c:pt idx="146">
                  <c:v>60.739192967349098</c:v>
                </c:pt>
                <c:pt idx="147">
                  <c:v>60.747919835139854</c:v>
                </c:pt>
                <c:pt idx="148">
                  <c:v>60.75664670293061</c:v>
                </c:pt>
                <c:pt idx="149">
                  <c:v>60.765373570721373</c:v>
                </c:pt>
                <c:pt idx="150">
                  <c:v>60.774100438512129</c:v>
                </c:pt>
                <c:pt idx="151">
                  <c:v>60.782827306302892</c:v>
                </c:pt>
                <c:pt idx="152">
                  <c:v>60.791554174093648</c:v>
                </c:pt>
                <c:pt idx="153">
                  <c:v>60.800281041884404</c:v>
                </c:pt>
                <c:pt idx="154">
                  <c:v>60.809007909675167</c:v>
                </c:pt>
                <c:pt idx="155">
                  <c:v>60.817734777465922</c:v>
                </c:pt>
                <c:pt idx="156">
                  <c:v>60.826461645256686</c:v>
                </c:pt>
                <c:pt idx="157">
                  <c:v>60.835188513047441</c:v>
                </c:pt>
                <c:pt idx="158">
                  <c:v>60.843915380838197</c:v>
                </c:pt>
                <c:pt idx="159">
                  <c:v>60.85264224862896</c:v>
                </c:pt>
                <c:pt idx="160">
                  <c:v>60.861369116419716</c:v>
                </c:pt>
                <c:pt idx="161">
                  <c:v>60.870095984210479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A86-4C87-ADEC-1F8099D8F25F}"/>
            </c:ext>
          </c:extLst>
        </c:ser>
        <c:ser>
          <c:idx val="6"/>
          <c:order val="6"/>
          <c:tx>
            <c:v>Flow 1 line tangent to W.C.</c:v>
          </c:tx>
          <c:spPr>
            <a:ln w="12700">
              <a:solidFill>
                <a:schemeClr val="bg1">
                  <a:lumMod val="85000"/>
                </a:schemeClr>
              </a:solidFill>
              <a:prstDash val="dash"/>
              <a:headEnd type="none" w="lg" len="lg"/>
              <a:tailEnd type="none" w="lg" len="lg"/>
            </a:ln>
          </c:spPr>
          <c:marker>
            <c:symbol val="plus"/>
            <c:size val="2"/>
            <c:spPr>
              <a:ln>
                <a:solidFill>
                  <a:srgbClr val="FF0000">
                    <a:alpha val="0"/>
                  </a:srgbClr>
                </a:solidFill>
              </a:ln>
            </c:spPr>
          </c:marker>
          <c:trendline>
            <c:spPr>
              <a:ln w="15875">
                <a:solidFill>
                  <a:srgbClr val="FF0000"/>
                </a:solidFill>
                <a:prstDash val="lgDash"/>
                <a:headEnd type="stealth" w="lg" len="lg"/>
                <a:tailEnd type="oval" w="lg" len="lg"/>
              </a:ln>
            </c:spPr>
            <c:trendlineType val="linear"/>
            <c:forward val="20"/>
            <c:dispRSqr val="0"/>
            <c:dispEq val="0"/>
          </c:trendline>
          <c:xVal>
            <c:numRef>
              <c:f>'θ ϵ (90,180)'!$H$11:$H$171</c:f>
              <c:numCache>
                <c:formatCode>General</c:formatCode>
                <c:ptCount val="161"/>
                <c:pt idx="0">
                  <c:v>74</c:v>
                </c:pt>
                <c:pt idx="1">
                  <c:v>73</c:v>
                </c:pt>
                <c:pt idx="2">
                  <c:v>72</c:v>
                </c:pt>
                <c:pt idx="3">
                  <c:v>71</c:v>
                </c:pt>
                <c:pt idx="4">
                  <c:v>70</c:v>
                </c:pt>
                <c:pt idx="5">
                  <c:v>69</c:v>
                </c:pt>
                <c:pt idx="6">
                  <c:v>68</c:v>
                </c:pt>
                <c:pt idx="7">
                  <c:v>67</c:v>
                </c:pt>
                <c:pt idx="8">
                  <c:v>66</c:v>
                </c:pt>
                <c:pt idx="9">
                  <c:v>65</c:v>
                </c:pt>
                <c:pt idx="10">
                  <c:v>64</c:v>
                </c:pt>
                <c:pt idx="11">
                  <c:v>63</c:v>
                </c:pt>
                <c:pt idx="12">
                  <c:v>62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58</c:v>
                </c:pt>
                <c:pt idx="17">
                  <c:v>57</c:v>
                </c:pt>
                <c:pt idx="18">
                  <c:v>56</c:v>
                </c:pt>
                <c:pt idx="19">
                  <c:v>55</c:v>
                </c:pt>
                <c:pt idx="20">
                  <c:v>54</c:v>
                </c:pt>
                <c:pt idx="21">
                  <c:v>53</c:v>
                </c:pt>
                <c:pt idx="22">
                  <c:v>52</c:v>
                </c:pt>
                <c:pt idx="23">
                  <c:v>51</c:v>
                </c:pt>
                <c:pt idx="24">
                  <c:v>50</c:v>
                </c:pt>
                <c:pt idx="25">
                  <c:v>49</c:v>
                </c:pt>
                <c:pt idx="26">
                  <c:v>48</c:v>
                </c:pt>
                <c:pt idx="27">
                  <c:v>47</c:v>
                </c:pt>
                <c:pt idx="28">
                  <c:v>46</c:v>
                </c:pt>
                <c:pt idx="29">
                  <c:v>45</c:v>
                </c:pt>
                <c:pt idx="30">
                  <c:v>44</c:v>
                </c:pt>
                <c:pt idx="31">
                  <c:v>43</c:v>
                </c:pt>
                <c:pt idx="32">
                  <c:v>42</c:v>
                </c:pt>
                <c:pt idx="33">
                  <c:v>41</c:v>
                </c:pt>
                <c:pt idx="34">
                  <c:v>40</c:v>
                </c:pt>
                <c:pt idx="35">
                  <c:v>39</c:v>
                </c:pt>
                <c:pt idx="36">
                  <c:v>38</c:v>
                </c:pt>
                <c:pt idx="37">
                  <c:v>37</c:v>
                </c:pt>
                <c:pt idx="38">
                  <c:v>36</c:v>
                </c:pt>
                <c:pt idx="39">
                  <c:v>35</c:v>
                </c:pt>
                <c:pt idx="40">
                  <c:v>34</c:v>
                </c:pt>
                <c:pt idx="41">
                  <c:v>33</c:v>
                </c:pt>
                <c:pt idx="42">
                  <c:v>32</c:v>
                </c:pt>
                <c:pt idx="43">
                  <c:v>31</c:v>
                </c:pt>
                <c:pt idx="44">
                  <c:v>30</c:v>
                </c:pt>
                <c:pt idx="45">
                  <c:v>29</c:v>
                </c:pt>
                <c:pt idx="46">
                  <c:v>28</c:v>
                </c:pt>
                <c:pt idx="47">
                  <c:v>27</c:v>
                </c:pt>
                <c:pt idx="48">
                  <c:v>26</c:v>
                </c:pt>
                <c:pt idx="49">
                  <c:v>25</c:v>
                </c:pt>
                <c:pt idx="50">
                  <c:v>24</c:v>
                </c:pt>
                <c:pt idx="51">
                  <c:v>23</c:v>
                </c:pt>
                <c:pt idx="52">
                  <c:v>22</c:v>
                </c:pt>
                <c:pt idx="53">
                  <c:v>21</c:v>
                </c:pt>
                <c:pt idx="54">
                  <c:v>20</c:v>
                </c:pt>
                <c:pt idx="55">
                  <c:v>19</c:v>
                </c:pt>
                <c:pt idx="56">
                  <c:v>18</c:v>
                </c:pt>
                <c:pt idx="57">
                  <c:v>17</c:v>
                </c:pt>
                <c:pt idx="58">
                  <c:v>16</c:v>
                </c:pt>
                <c:pt idx="59">
                  <c:v>15</c:v>
                </c:pt>
                <c:pt idx="60">
                  <c:v>14</c:v>
                </c:pt>
                <c:pt idx="61">
                  <c:v>13</c:v>
                </c:pt>
                <c:pt idx="62">
                  <c:v>12</c:v>
                </c:pt>
                <c:pt idx="63">
                  <c:v>11</c:v>
                </c:pt>
                <c:pt idx="64">
                  <c:v>10</c:v>
                </c:pt>
                <c:pt idx="65">
                  <c:v>9</c:v>
                </c:pt>
                <c:pt idx="66">
                  <c:v>8</c:v>
                </c:pt>
                <c:pt idx="67">
                  <c:v>7</c:v>
                </c:pt>
                <c:pt idx="68">
                  <c:v>6</c:v>
                </c:pt>
                <c:pt idx="69">
                  <c:v>5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-1</c:v>
                </c:pt>
                <c:pt idx="76">
                  <c:v>-2</c:v>
                </c:pt>
                <c:pt idx="77">
                  <c:v>-3</c:v>
                </c:pt>
                <c:pt idx="78">
                  <c:v>-4</c:v>
                </c:pt>
                <c:pt idx="79">
                  <c:v>-5</c:v>
                </c:pt>
                <c:pt idx="80">
                  <c:v>-6</c:v>
                </c:pt>
                <c:pt idx="81">
                  <c:v>-7</c:v>
                </c:pt>
                <c:pt idx="82">
                  <c:v>-8</c:v>
                </c:pt>
                <c:pt idx="83">
                  <c:v>-9</c:v>
                </c:pt>
                <c:pt idx="84">
                  <c:v>-10</c:v>
                </c:pt>
                <c:pt idx="85">
                  <c:v>-11</c:v>
                </c:pt>
                <c:pt idx="86">
                  <c:v>-12</c:v>
                </c:pt>
                <c:pt idx="87">
                  <c:v>-13</c:v>
                </c:pt>
                <c:pt idx="88">
                  <c:v>-14</c:v>
                </c:pt>
                <c:pt idx="89">
                  <c:v>-15</c:v>
                </c:pt>
                <c:pt idx="90">
                  <c:v>-16</c:v>
                </c:pt>
                <c:pt idx="91">
                  <c:v>-17</c:v>
                </c:pt>
                <c:pt idx="92">
                  <c:v>-18</c:v>
                </c:pt>
                <c:pt idx="93">
                  <c:v>-19</c:v>
                </c:pt>
                <c:pt idx="94">
                  <c:v>-20</c:v>
                </c:pt>
                <c:pt idx="95">
                  <c:v>-21</c:v>
                </c:pt>
                <c:pt idx="96">
                  <c:v>-22</c:v>
                </c:pt>
                <c:pt idx="97">
                  <c:v>-23</c:v>
                </c:pt>
                <c:pt idx="98">
                  <c:v>-24</c:v>
                </c:pt>
                <c:pt idx="99">
                  <c:v>-25</c:v>
                </c:pt>
                <c:pt idx="100">
                  <c:v>-26</c:v>
                </c:pt>
                <c:pt idx="101">
                  <c:v>-27</c:v>
                </c:pt>
                <c:pt idx="102">
                  <c:v>-28</c:v>
                </c:pt>
                <c:pt idx="103">
                  <c:v>-29</c:v>
                </c:pt>
                <c:pt idx="104">
                  <c:v>-30</c:v>
                </c:pt>
                <c:pt idx="105">
                  <c:v>-31</c:v>
                </c:pt>
                <c:pt idx="106">
                  <c:v>-32</c:v>
                </c:pt>
                <c:pt idx="107">
                  <c:v>-33</c:v>
                </c:pt>
                <c:pt idx="108">
                  <c:v>-34</c:v>
                </c:pt>
                <c:pt idx="109">
                  <c:v>-35</c:v>
                </c:pt>
                <c:pt idx="110">
                  <c:v>-36</c:v>
                </c:pt>
                <c:pt idx="111">
                  <c:v>-37</c:v>
                </c:pt>
                <c:pt idx="112">
                  <c:v>-38</c:v>
                </c:pt>
                <c:pt idx="113">
                  <c:v>-39</c:v>
                </c:pt>
                <c:pt idx="114">
                  <c:v>-40</c:v>
                </c:pt>
                <c:pt idx="115">
                  <c:v>-41</c:v>
                </c:pt>
                <c:pt idx="116">
                  <c:v>-42</c:v>
                </c:pt>
                <c:pt idx="117">
                  <c:v>-43</c:v>
                </c:pt>
                <c:pt idx="118">
                  <c:v>-44</c:v>
                </c:pt>
                <c:pt idx="119">
                  <c:v>-45</c:v>
                </c:pt>
                <c:pt idx="120">
                  <c:v>-46</c:v>
                </c:pt>
                <c:pt idx="121">
                  <c:v>-47</c:v>
                </c:pt>
                <c:pt idx="122">
                  <c:v>-48</c:v>
                </c:pt>
                <c:pt idx="123">
                  <c:v>-49</c:v>
                </c:pt>
                <c:pt idx="124">
                  <c:v>-50</c:v>
                </c:pt>
                <c:pt idx="125">
                  <c:v>-51</c:v>
                </c:pt>
                <c:pt idx="126">
                  <c:v>-52</c:v>
                </c:pt>
                <c:pt idx="127">
                  <c:v>-53</c:v>
                </c:pt>
                <c:pt idx="128">
                  <c:v>-54</c:v>
                </c:pt>
                <c:pt idx="129">
                  <c:v>-55</c:v>
                </c:pt>
                <c:pt idx="130">
                  <c:v>-56</c:v>
                </c:pt>
                <c:pt idx="131">
                  <c:v>-57</c:v>
                </c:pt>
                <c:pt idx="132">
                  <c:v>-58</c:v>
                </c:pt>
                <c:pt idx="133">
                  <c:v>-59</c:v>
                </c:pt>
                <c:pt idx="134">
                  <c:v>-60</c:v>
                </c:pt>
                <c:pt idx="135">
                  <c:v>-61</c:v>
                </c:pt>
                <c:pt idx="136">
                  <c:v>-62</c:v>
                </c:pt>
                <c:pt idx="137">
                  <c:v>-63</c:v>
                </c:pt>
                <c:pt idx="138">
                  <c:v>-64</c:v>
                </c:pt>
                <c:pt idx="139">
                  <c:v>-65</c:v>
                </c:pt>
                <c:pt idx="140">
                  <c:v>-66</c:v>
                </c:pt>
                <c:pt idx="141">
                  <c:v>-67</c:v>
                </c:pt>
                <c:pt idx="142">
                  <c:v>-68</c:v>
                </c:pt>
                <c:pt idx="143">
                  <c:v>-69</c:v>
                </c:pt>
                <c:pt idx="144">
                  <c:v>-70</c:v>
                </c:pt>
                <c:pt idx="145">
                  <c:v>-71</c:v>
                </c:pt>
                <c:pt idx="146">
                  <c:v>-72</c:v>
                </c:pt>
                <c:pt idx="147">
                  <c:v>-73</c:v>
                </c:pt>
                <c:pt idx="148">
                  <c:v>-74</c:v>
                </c:pt>
                <c:pt idx="149">
                  <c:v>-75</c:v>
                </c:pt>
                <c:pt idx="150">
                  <c:v>-76</c:v>
                </c:pt>
                <c:pt idx="151">
                  <c:v>-77</c:v>
                </c:pt>
                <c:pt idx="152">
                  <c:v>-78</c:v>
                </c:pt>
                <c:pt idx="153">
                  <c:v>-79</c:v>
                </c:pt>
                <c:pt idx="154">
                  <c:v>-80</c:v>
                </c:pt>
                <c:pt idx="155">
                  <c:v>-81</c:v>
                </c:pt>
                <c:pt idx="156">
                  <c:v>-82</c:v>
                </c:pt>
                <c:pt idx="157">
                  <c:v>-83</c:v>
                </c:pt>
                <c:pt idx="158">
                  <c:v>-84</c:v>
                </c:pt>
                <c:pt idx="159">
                  <c:v>-85</c:v>
                </c:pt>
                <c:pt idx="160">
                  <c:v>-86</c:v>
                </c:pt>
              </c:numCache>
            </c:numRef>
          </c:xVal>
          <c:yVal>
            <c:numRef>
              <c:f>'θ ϵ (90,180)'!$G$11:$G$171</c:f>
              <c:numCache>
                <c:formatCode>General</c:formatCode>
                <c:ptCount val="161"/>
                <c:pt idx="0">
                  <c:v>-1591.615231372879</c:v>
                </c:pt>
                <c:pt idx="1">
                  <c:v>-1580.1851790701176</c:v>
                </c:pt>
                <c:pt idx="2">
                  <c:v>-1568.7551267673562</c:v>
                </c:pt>
                <c:pt idx="3">
                  <c:v>-1557.3250744645948</c:v>
                </c:pt>
                <c:pt idx="4">
                  <c:v>-1545.8950221618336</c:v>
                </c:pt>
                <c:pt idx="5">
                  <c:v>-1534.4649698590722</c:v>
                </c:pt>
                <c:pt idx="6">
                  <c:v>-1523.034917556311</c:v>
                </c:pt>
                <c:pt idx="7">
                  <c:v>-1511.6048652535496</c:v>
                </c:pt>
                <c:pt idx="8">
                  <c:v>-1500.1748129507882</c:v>
                </c:pt>
                <c:pt idx="9">
                  <c:v>-1488.7447606480268</c:v>
                </c:pt>
                <c:pt idx="10">
                  <c:v>-1477.3147083452654</c:v>
                </c:pt>
                <c:pt idx="11">
                  <c:v>-1465.8846560425043</c:v>
                </c:pt>
                <c:pt idx="12">
                  <c:v>-1454.4546037397429</c:v>
                </c:pt>
                <c:pt idx="13">
                  <c:v>-1443.0245514369817</c:v>
                </c:pt>
                <c:pt idx="14">
                  <c:v>-1431.5944991342203</c:v>
                </c:pt>
                <c:pt idx="15">
                  <c:v>-1420.1644468314589</c:v>
                </c:pt>
                <c:pt idx="16">
                  <c:v>-1408.7343945286975</c:v>
                </c:pt>
                <c:pt idx="17">
                  <c:v>-1397.3043422259361</c:v>
                </c:pt>
                <c:pt idx="18">
                  <c:v>-1385.8742899231747</c:v>
                </c:pt>
                <c:pt idx="19">
                  <c:v>-1374.4442376204136</c:v>
                </c:pt>
                <c:pt idx="20">
                  <c:v>-1363.0141853176522</c:v>
                </c:pt>
                <c:pt idx="21">
                  <c:v>-1351.584133014891</c:v>
                </c:pt>
                <c:pt idx="22">
                  <c:v>-1340.1540807121296</c:v>
                </c:pt>
                <c:pt idx="23">
                  <c:v>-1328.7240284093682</c:v>
                </c:pt>
                <c:pt idx="24">
                  <c:v>-1317.2939761066068</c:v>
                </c:pt>
                <c:pt idx="25">
                  <c:v>-1305.8639238038454</c:v>
                </c:pt>
                <c:pt idx="26">
                  <c:v>-1294.433871501084</c:v>
                </c:pt>
                <c:pt idx="27">
                  <c:v>-1283.0038191983228</c:v>
                </c:pt>
                <c:pt idx="28">
                  <c:v>-1271.5737668955617</c:v>
                </c:pt>
                <c:pt idx="29">
                  <c:v>-1260.1437145928003</c:v>
                </c:pt>
                <c:pt idx="30">
                  <c:v>-1248.7136622900389</c:v>
                </c:pt>
                <c:pt idx="31">
                  <c:v>-1237.2836099872775</c:v>
                </c:pt>
                <c:pt idx="32">
                  <c:v>-1225.8535576845161</c:v>
                </c:pt>
                <c:pt idx="33">
                  <c:v>-1214.4235053817547</c:v>
                </c:pt>
                <c:pt idx="34">
                  <c:v>-1202.9934530789935</c:v>
                </c:pt>
                <c:pt idx="35">
                  <c:v>-1191.5634007762321</c:v>
                </c:pt>
                <c:pt idx="36">
                  <c:v>-1180.133348473471</c:v>
                </c:pt>
                <c:pt idx="37">
                  <c:v>-1168.7032961707096</c:v>
                </c:pt>
                <c:pt idx="38">
                  <c:v>-1157.2732438679482</c:v>
                </c:pt>
                <c:pt idx="39">
                  <c:v>-1145.8431915651868</c:v>
                </c:pt>
                <c:pt idx="40">
                  <c:v>-1134.4131392624254</c:v>
                </c:pt>
                <c:pt idx="41">
                  <c:v>-1122.9830869596642</c:v>
                </c:pt>
                <c:pt idx="42">
                  <c:v>-1111.5530346569028</c:v>
                </c:pt>
                <c:pt idx="43">
                  <c:v>-1100.1229823541414</c:v>
                </c:pt>
                <c:pt idx="44">
                  <c:v>-1088.6929300513802</c:v>
                </c:pt>
                <c:pt idx="45">
                  <c:v>-1077.2628777486188</c:v>
                </c:pt>
                <c:pt idx="46">
                  <c:v>-1065.8328254458575</c:v>
                </c:pt>
                <c:pt idx="47">
                  <c:v>-1054.4027731430961</c:v>
                </c:pt>
                <c:pt idx="48">
                  <c:v>-1042.9727208403347</c:v>
                </c:pt>
                <c:pt idx="49">
                  <c:v>-1031.5426685375735</c:v>
                </c:pt>
                <c:pt idx="50">
                  <c:v>-1020.1126162348121</c:v>
                </c:pt>
                <c:pt idx="51">
                  <c:v>-1008.6825639320508</c:v>
                </c:pt>
                <c:pt idx="52">
                  <c:v>-997.25251162928942</c:v>
                </c:pt>
                <c:pt idx="53">
                  <c:v>-985.82245932652813</c:v>
                </c:pt>
                <c:pt idx="54">
                  <c:v>-974.39240702376674</c:v>
                </c:pt>
                <c:pt idx="55">
                  <c:v>-962.96235472100545</c:v>
                </c:pt>
                <c:pt idx="56">
                  <c:v>-951.53230241824417</c:v>
                </c:pt>
                <c:pt idx="57">
                  <c:v>-940.10225011548278</c:v>
                </c:pt>
                <c:pt idx="58">
                  <c:v>-928.67219781272138</c:v>
                </c:pt>
                <c:pt idx="59">
                  <c:v>-917.2421455099601</c:v>
                </c:pt>
                <c:pt idx="60">
                  <c:v>-905.81209320719881</c:v>
                </c:pt>
                <c:pt idx="61">
                  <c:v>-894.38204090443742</c:v>
                </c:pt>
                <c:pt idx="62">
                  <c:v>-882.95198860167602</c:v>
                </c:pt>
                <c:pt idx="63">
                  <c:v>-871.52193629891474</c:v>
                </c:pt>
                <c:pt idx="64">
                  <c:v>-860.09188399615346</c:v>
                </c:pt>
                <c:pt idx="65">
                  <c:v>-848.66183169339206</c:v>
                </c:pt>
                <c:pt idx="66">
                  <c:v>-837.23177939063078</c:v>
                </c:pt>
                <c:pt idx="67">
                  <c:v>-825.80172708786938</c:v>
                </c:pt>
                <c:pt idx="68">
                  <c:v>-814.3716747851081</c:v>
                </c:pt>
                <c:pt idx="69">
                  <c:v>-802.9416224823467</c:v>
                </c:pt>
                <c:pt idx="70">
                  <c:v>-791.51157017958542</c:v>
                </c:pt>
                <c:pt idx="71">
                  <c:v>-780.08151787682402</c:v>
                </c:pt>
                <c:pt idx="72">
                  <c:v>-768.65146557406274</c:v>
                </c:pt>
                <c:pt idx="73">
                  <c:v>-757.22141327130134</c:v>
                </c:pt>
                <c:pt idx="74">
                  <c:v>-745.79136096854006</c:v>
                </c:pt>
                <c:pt idx="75">
                  <c:v>-734.36130866577878</c:v>
                </c:pt>
                <c:pt idx="76">
                  <c:v>-722.93125636301738</c:v>
                </c:pt>
                <c:pt idx="77">
                  <c:v>-711.5012040602561</c:v>
                </c:pt>
                <c:pt idx="78">
                  <c:v>-700.0711517574947</c:v>
                </c:pt>
                <c:pt idx="79">
                  <c:v>-688.64109945473342</c:v>
                </c:pt>
                <c:pt idx="80">
                  <c:v>-677.21104715197202</c:v>
                </c:pt>
                <c:pt idx="81">
                  <c:v>-665.78099484921074</c:v>
                </c:pt>
                <c:pt idx="82">
                  <c:v>-654.35094254644935</c:v>
                </c:pt>
                <c:pt idx="83">
                  <c:v>-642.92089024368806</c:v>
                </c:pt>
                <c:pt idx="84">
                  <c:v>-631.49083794092667</c:v>
                </c:pt>
                <c:pt idx="85">
                  <c:v>-620.06078563816538</c:v>
                </c:pt>
                <c:pt idx="86">
                  <c:v>-608.6307333354041</c:v>
                </c:pt>
                <c:pt idx="87">
                  <c:v>-597.20068103264271</c:v>
                </c:pt>
                <c:pt idx="88">
                  <c:v>-585.77062872988131</c:v>
                </c:pt>
                <c:pt idx="89">
                  <c:v>-574.34057642712003</c:v>
                </c:pt>
                <c:pt idx="90">
                  <c:v>-562.91052412435874</c:v>
                </c:pt>
                <c:pt idx="91">
                  <c:v>-551.48047182159735</c:v>
                </c:pt>
                <c:pt idx="92">
                  <c:v>-540.05041951883595</c:v>
                </c:pt>
                <c:pt idx="93">
                  <c:v>-528.62036721607467</c:v>
                </c:pt>
                <c:pt idx="94">
                  <c:v>-517.19031491331339</c:v>
                </c:pt>
                <c:pt idx="95">
                  <c:v>-505.76026261055199</c:v>
                </c:pt>
                <c:pt idx="96">
                  <c:v>-494.33021030779071</c:v>
                </c:pt>
                <c:pt idx="97">
                  <c:v>-482.90015800502931</c:v>
                </c:pt>
                <c:pt idx="98">
                  <c:v>-471.47010570226803</c:v>
                </c:pt>
                <c:pt idx="99">
                  <c:v>-460.04005339950669</c:v>
                </c:pt>
                <c:pt idx="100">
                  <c:v>-448.61000109674535</c:v>
                </c:pt>
                <c:pt idx="101">
                  <c:v>-437.17994879398401</c:v>
                </c:pt>
                <c:pt idx="102">
                  <c:v>-425.74989649122267</c:v>
                </c:pt>
                <c:pt idx="103">
                  <c:v>-414.31984418846133</c:v>
                </c:pt>
                <c:pt idx="104">
                  <c:v>-402.88979188569999</c:v>
                </c:pt>
                <c:pt idx="105">
                  <c:v>-391.45973958293865</c:v>
                </c:pt>
                <c:pt idx="106">
                  <c:v>-380.02968728017731</c:v>
                </c:pt>
                <c:pt idx="107">
                  <c:v>-368.59963497741597</c:v>
                </c:pt>
                <c:pt idx="108">
                  <c:v>-357.16958267465463</c:v>
                </c:pt>
                <c:pt idx="109">
                  <c:v>-345.7395303718933</c:v>
                </c:pt>
                <c:pt idx="110">
                  <c:v>-334.30947806913196</c:v>
                </c:pt>
                <c:pt idx="111">
                  <c:v>-322.87942576637062</c:v>
                </c:pt>
                <c:pt idx="112">
                  <c:v>-311.44937346360928</c:v>
                </c:pt>
                <c:pt idx="113">
                  <c:v>-300.01932116084794</c:v>
                </c:pt>
                <c:pt idx="114">
                  <c:v>-288.5892688580866</c:v>
                </c:pt>
                <c:pt idx="115">
                  <c:v>-277.15921655532532</c:v>
                </c:pt>
                <c:pt idx="116">
                  <c:v>-265.72916425256398</c:v>
                </c:pt>
                <c:pt idx="117">
                  <c:v>-254.29911194980264</c:v>
                </c:pt>
                <c:pt idx="118">
                  <c:v>-242.8690596470413</c:v>
                </c:pt>
                <c:pt idx="119">
                  <c:v>-231.43900734427996</c:v>
                </c:pt>
                <c:pt idx="120">
                  <c:v>-220.00895504151856</c:v>
                </c:pt>
                <c:pt idx="121">
                  <c:v>-208.57890273875728</c:v>
                </c:pt>
                <c:pt idx="122">
                  <c:v>-197.148850435996</c:v>
                </c:pt>
                <c:pt idx="123">
                  <c:v>-185.7187981332346</c:v>
                </c:pt>
                <c:pt idx="124">
                  <c:v>-174.28874583047332</c:v>
                </c:pt>
                <c:pt idx="125">
                  <c:v>-162.85869352771192</c:v>
                </c:pt>
                <c:pt idx="126">
                  <c:v>-151.42864122495064</c:v>
                </c:pt>
                <c:pt idx="127">
                  <c:v>-139.99858892218924</c:v>
                </c:pt>
                <c:pt idx="128">
                  <c:v>-128.56853661942796</c:v>
                </c:pt>
                <c:pt idx="129">
                  <c:v>-117.13848431666656</c:v>
                </c:pt>
                <c:pt idx="130">
                  <c:v>-105.70843201390528</c:v>
                </c:pt>
                <c:pt idx="131">
                  <c:v>-94.278379711143884</c:v>
                </c:pt>
                <c:pt idx="132">
                  <c:v>-82.848327408382602</c:v>
                </c:pt>
                <c:pt idx="133">
                  <c:v>-71.418275105621206</c:v>
                </c:pt>
                <c:pt idx="134">
                  <c:v>-59.988222802859923</c:v>
                </c:pt>
                <c:pt idx="135">
                  <c:v>-48.558170500098527</c:v>
                </c:pt>
                <c:pt idx="136">
                  <c:v>-37.128118197337244</c:v>
                </c:pt>
                <c:pt idx="137">
                  <c:v>-25.698065894575848</c:v>
                </c:pt>
                <c:pt idx="138">
                  <c:v>-14.268013591814565</c:v>
                </c:pt>
                <c:pt idx="139">
                  <c:v>-2.8379612890532826</c:v>
                </c:pt>
                <c:pt idx="140">
                  <c:v>8.5920910137081137</c:v>
                </c:pt>
                <c:pt idx="141">
                  <c:v>20.022143316469396</c:v>
                </c:pt>
                <c:pt idx="142">
                  <c:v>31.452195619230793</c:v>
                </c:pt>
                <c:pt idx="143">
                  <c:v>42.882247921992075</c:v>
                </c:pt>
                <c:pt idx="144">
                  <c:v>54.312300224753471</c:v>
                </c:pt>
                <c:pt idx="145">
                  <c:v>65.742352527514754</c:v>
                </c:pt>
                <c:pt idx="146">
                  <c:v>77.17240483027615</c:v>
                </c:pt>
                <c:pt idx="147">
                  <c:v>88.602457133037433</c:v>
                </c:pt>
                <c:pt idx="148">
                  <c:v>100.03250943579883</c:v>
                </c:pt>
                <c:pt idx="149">
                  <c:v>111.46256173856011</c:v>
                </c:pt>
                <c:pt idx="150">
                  <c:v>122.89261404132151</c:v>
                </c:pt>
                <c:pt idx="151">
                  <c:v>134.32266634408279</c:v>
                </c:pt>
                <c:pt idx="152">
                  <c:v>145.75271864684419</c:v>
                </c:pt>
                <c:pt idx="153">
                  <c:v>157.18277094960547</c:v>
                </c:pt>
                <c:pt idx="154">
                  <c:v>168.61282325236687</c:v>
                </c:pt>
                <c:pt idx="155">
                  <c:v>180.04287555512815</c:v>
                </c:pt>
                <c:pt idx="156">
                  <c:v>191.47292785788943</c:v>
                </c:pt>
                <c:pt idx="157">
                  <c:v>202.90298016065083</c:v>
                </c:pt>
                <c:pt idx="158">
                  <c:v>214.33303246341211</c:v>
                </c:pt>
                <c:pt idx="159">
                  <c:v>225.76308476617351</c:v>
                </c:pt>
                <c:pt idx="160">
                  <c:v>237.19313706893479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A86-4C87-ADEC-1F8099D8F25F}"/>
            </c:ext>
          </c:extLst>
        </c:ser>
        <c:ser>
          <c:idx val="7"/>
          <c:order val="7"/>
          <c:tx>
            <c:v>Flow 2 line tangent to W.C.</c:v>
          </c:tx>
          <c:spPr>
            <a:ln w="12700">
              <a:solidFill>
                <a:schemeClr val="bg1">
                  <a:lumMod val="85000"/>
                </a:schemeClr>
              </a:solidFill>
              <a:prstDash val="dash"/>
              <a:headEnd type="none" w="lg" len="lg"/>
              <a:tailEnd type="none" w="lg" len="lg"/>
            </a:ln>
          </c:spPr>
          <c:marker>
            <c:symbol val="dot"/>
            <c:size val="2"/>
            <c:spPr>
              <a:solidFill>
                <a:srgbClr val="7030A0">
                  <a:alpha val="0"/>
                </a:srgbClr>
              </a:solidFill>
              <a:ln>
                <a:solidFill>
                  <a:srgbClr val="7030A0">
                    <a:alpha val="0"/>
                  </a:srgbClr>
                </a:solidFill>
              </a:ln>
            </c:spPr>
          </c:marker>
          <c:trendline>
            <c:spPr>
              <a:ln w="15875">
                <a:solidFill>
                  <a:srgbClr val="7030A0"/>
                </a:solidFill>
                <a:prstDash val="lgDash"/>
                <a:headEnd type="oval" w="lg" len="lg"/>
                <a:tailEnd type="stealth" w="lg" len="lg"/>
              </a:ln>
            </c:spPr>
            <c:trendlineType val="linear"/>
            <c:forward val="150"/>
            <c:dispRSqr val="0"/>
            <c:dispEq val="0"/>
          </c:trendline>
          <c:xVal>
            <c:numRef>
              <c:f>'θ ϵ (90,180)'!$R$11:$R$336</c:f>
              <c:numCache>
                <c:formatCode>General</c:formatCode>
                <c:ptCount val="326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77</c:v>
                </c:pt>
                <c:pt idx="4">
                  <c:v>76</c:v>
                </c:pt>
                <c:pt idx="5">
                  <c:v>75</c:v>
                </c:pt>
                <c:pt idx="6">
                  <c:v>74</c:v>
                </c:pt>
                <c:pt idx="7">
                  <c:v>73</c:v>
                </c:pt>
                <c:pt idx="8">
                  <c:v>72</c:v>
                </c:pt>
                <c:pt idx="9">
                  <c:v>71</c:v>
                </c:pt>
                <c:pt idx="10">
                  <c:v>70</c:v>
                </c:pt>
                <c:pt idx="11">
                  <c:v>69</c:v>
                </c:pt>
                <c:pt idx="12">
                  <c:v>68</c:v>
                </c:pt>
                <c:pt idx="13">
                  <c:v>67</c:v>
                </c:pt>
                <c:pt idx="14">
                  <c:v>66</c:v>
                </c:pt>
                <c:pt idx="15">
                  <c:v>65</c:v>
                </c:pt>
                <c:pt idx="16">
                  <c:v>64</c:v>
                </c:pt>
                <c:pt idx="17">
                  <c:v>63</c:v>
                </c:pt>
                <c:pt idx="18">
                  <c:v>62</c:v>
                </c:pt>
                <c:pt idx="19">
                  <c:v>61</c:v>
                </c:pt>
                <c:pt idx="20">
                  <c:v>60</c:v>
                </c:pt>
                <c:pt idx="21">
                  <c:v>59</c:v>
                </c:pt>
                <c:pt idx="22">
                  <c:v>58</c:v>
                </c:pt>
                <c:pt idx="23">
                  <c:v>57</c:v>
                </c:pt>
                <c:pt idx="24">
                  <c:v>56</c:v>
                </c:pt>
                <c:pt idx="25">
                  <c:v>55</c:v>
                </c:pt>
                <c:pt idx="26">
                  <c:v>54</c:v>
                </c:pt>
                <c:pt idx="27">
                  <c:v>53</c:v>
                </c:pt>
                <c:pt idx="28">
                  <c:v>52</c:v>
                </c:pt>
                <c:pt idx="29">
                  <c:v>51</c:v>
                </c:pt>
                <c:pt idx="30">
                  <c:v>50</c:v>
                </c:pt>
                <c:pt idx="31">
                  <c:v>49</c:v>
                </c:pt>
                <c:pt idx="32">
                  <c:v>48</c:v>
                </c:pt>
                <c:pt idx="33">
                  <c:v>47</c:v>
                </c:pt>
                <c:pt idx="34">
                  <c:v>46</c:v>
                </c:pt>
                <c:pt idx="35">
                  <c:v>45</c:v>
                </c:pt>
                <c:pt idx="36">
                  <c:v>44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40</c:v>
                </c:pt>
                <c:pt idx="41">
                  <c:v>39</c:v>
                </c:pt>
                <c:pt idx="42">
                  <c:v>38</c:v>
                </c:pt>
                <c:pt idx="43">
                  <c:v>37</c:v>
                </c:pt>
                <c:pt idx="44">
                  <c:v>36</c:v>
                </c:pt>
                <c:pt idx="45">
                  <c:v>35</c:v>
                </c:pt>
                <c:pt idx="46">
                  <c:v>34</c:v>
                </c:pt>
                <c:pt idx="47">
                  <c:v>33</c:v>
                </c:pt>
                <c:pt idx="48">
                  <c:v>32</c:v>
                </c:pt>
                <c:pt idx="49">
                  <c:v>31</c:v>
                </c:pt>
                <c:pt idx="50">
                  <c:v>30</c:v>
                </c:pt>
                <c:pt idx="51">
                  <c:v>29</c:v>
                </c:pt>
                <c:pt idx="52">
                  <c:v>28</c:v>
                </c:pt>
                <c:pt idx="53">
                  <c:v>27</c:v>
                </c:pt>
                <c:pt idx="54">
                  <c:v>26</c:v>
                </c:pt>
                <c:pt idx="55">
                  <c:v>25</c:v>
                </c:pt>
                <c:pt idx="56">
                  <c:v>24</c:v>
                </c:pt>
                <c:pt idx="57">
                  <c:v>23</c:v>
                </c:pt>
                <c:pt idx="58">
                  <c:v>22</c:v>
                </c:pt>
                <c:pt idx="59">
                  <c:v>21</c:v>
                </c:pt>
                <c:pt idx="60">
                  <c:v>20</c:v>
                </c:pt>
                <c:pt idx="61">
                  <c:v>19</c:v>
                </c:pt>
                <c:pt idx="62">
                  <c:v>18</c:v>
                </c:pt>
                <c:pt idx="63">
                  <c:v>17</c:v>
                </c:pt>
                <c:pt idx="64">
                  <c:v>16</c:v>
                </c:pt>
                <c:pt idx="65">
                  <c:v>15</c:v>
                </c:pt>
                <c:pt idx="66">
                  <c:v>14</c:v>
                </c:pt>
                <c:pt idx="67">
                  <c:v>13</c:v>
                </c:pt>
                <c:pt idx="68">
                  <c:v>12</c:v>
                </c:pt>
                <c:pt idx="69">
                  <c:v>11</c:v>
                </c:pt>
                <c:pt idx="70">
                  <c:v>10</c:v>
                </c:pt>
                <c:pt idx="71">
                  <c:v>9</c:v>
                </c:pt>
                <c:pt idx="72">
                  <c:v>8</c:v>
                </c:pt>
                <c:pt idx="73">
                  <c:v>7</c:v>
                </c:pt>
                <c:pt idx="74">
                  <c:v>6</c:v>
                </c:pt>
                <c:pt idx="75">
                  <c:v>5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0</c:v>
                </c:pt>
                <c:pt idx="81">
                  <c:v>-1</c:v>
                </c:pt>
                <c:pt idx="82">
                  <c:v>-2</c:v>
                </c:pt>
                <c:pt idx="83">
                  <c:v>-3</c:v>
                </c:pt>
                <c:pt idx="84">
                  <c:v>-4</c:v>
                </c:pt>
                <c:pt idx="85">
                  <c:v>-5</c:v>
                </c:pt>
                <c:pt idx="86">
                  <c:v>-6</c:v>
                </c:pt>
                <c:pt idx="87">
                  <c:v>-7</c:v>
                </c:pt>
                <c:pt idx="88">
                  <c:v>-8</c:v>
                </c:pt>
                <c:pt idx="89">
                  <c:v>-9</c:v>
                </c:pt>
                <c:pt idx="90">
                  <c:v>-10</c:v>
                </c:pt>
                <c:pt idx="91">
                  <c:v>-11</c:v>
                </c:pt>
                <c:pt idx="92">
                  <c:v>-12</c:v>
                </c:pt>
                <c:pt idx="93">
                  <c:v>-13</c:v>
                </c:pt>
                <c:pt idx="94">
                  <c:v>-14</c:v>
                </c:pt>
                <c:pt idx="95">
                  <c:v>-15</c:v>
                </c:pt>
                <c:pt idx="96">
                  <c:v>-16</c:v>
                </c:pt>
                <c:pt idx="97">
                  <c:v>-17</c:v>
                </c:pt>
                <c:pt idx="98">
                  <c:v>-18</c:v>
                </c:pt>
                <c:pt idx="99">
                  <c:v>-19</c:v>
                </c:pt>
                <c:pt idx="100">
                  <c:v>-20</c:v>
                </c:pt>
                <c:pt idx="101">
                  <c:v>-21</c:v>
                </c:pt>
                <c:pt idx="102">
                  <c:v>-22</c:v>
                </c:pt>
                <c:pt idx="103">
                  <c:v>-23</c:v>
                </c:pt>
                <c:pt idx="104">
                  <c:v>-24</c:v>
                </c:pt>
                <c:pt idx="105">
                  <c:v>-25</c:v>
                </c:pt>
                <c:pt idx="106">
                  <c:v>-26</c:v>
                </c:pt>
                <c:pt idx="107">
                  <c:v>-27</c:v>
                </c:pt>
                <c:pt idx="108">
                  <c:v>-28</c:v>
                </c:pt>
                <c:pt idx="109">
                  <c:v>-29</c:v>
                </c:pt>
                <c:pt idx="110">
                  <c:v>-30</c:v>
                </c:pt>
                <c:pt idx="111">
                  <c:v>-31</c:v>
                </c:pt>
                <c:pt idx="112">
                  <c:v>-32</c:v>
                </c:pt>
                <c:pt idx="113">
                  <c:v>-33</c:v>
                </c:pt>
                <c:pt idx="114">
                  <c:v>-34</c:v>
                </c:pt>
                <c:pt idx="115">
                  <c:v>-35</c:v>
                </c:pt>
                <c:pt idx="116">
                  <c:v>-36</c:v>
                </c:pt>
                <c:pt idx="117">
                  <c:v>-37</c:v>
                </c:pt>
                <c:pt idx="118">
                  <c:v>-38</c:v>
                </c:pt>
                <c:pt idx="119">
                  <c:v>-39</c:v>
                </c:pt>
                <c:pt idx="120">
                  <c:v>-40</c:v>
                </c:pt>
                <c:pt idx="121">
                  <c:v>-41</c:v>
                </c:pt>
                <c:pt idx="122">
                  <c:v>-42</c:v>
                </c:pt>
                <c:pt idx="123">
                  <c:v>-43</c:v>
                </c:pt>
                <c:pt idx="124">
                  <c:v>-44</c:v>
                </c:pt>
                <c:pt idx="125">
                  <c:v>-45</c:v>
                </c:pt>
                <c:pt idx="126">
                  <c:v>-46</c:v>
                </c:pt>
                <c:pt idx="127">
                  <c:v>-47</c:v>
                </c:pt>
                <c:pt idx="128">
                  <c:v>-48</c:v>
                </c:pt>
                <c:pt idx="129">
                  <c:v>-49</c:v>
                </c:pt>
                <c:pt idx="130">
                  <c:v>-50</c:v>
                </c:pt>
                <c:pt idx="131">
                  <c:v>-51</c:v>
                </c:pt>
                <c:pt idx="132">
                  <c:v>-52</c:v>
                </c:pt>
                <c:pt idx="133">
                  <c:v>-53</c:v>
                </c:pt>
                <c:pt idx="134">
                  <c:v>-54</c:v>
                </c:pt>
                <c:pt idx="135">
                  <c:v>-55</c:v>
                </c:pt>
                <c:pt idx="136">
                  <c:v>-56</c:v>
                </c:pt>
                <c:pt idx="137">
                  <c:v>-57</c:v>
                </c:pt>
                <c:pt idx="138">
                  <c:v>-58</c:v>
                </c:pt>
                <c:pt idx="139">
                  <c:v>-59</c:v>
                </c:pt>
                <c:pt idx="140">
                  <c:v>-60</c:v>
                </c:pt>
                <c:pt idx="141">
                  <c:v>-61</c:v>
                </c:pt>
                <c:pt idx="142">
                  <c:v>-62</c:v>
                </c:pt>
                <c:pt idx="143">
                  <c:v>-63</c:v>
                </c:pt>
                <c:pt idx="144">
                  <c:v>-64</c:v>
                </c:pt>
                <c:pt idx="145">
                  <c:v>-65</c:v>
                </c:pt>
                <c:pt idx="146">
                  <c:v>-66</c:v>
                </c:pt>
                <c:pt idx="147">
                  <c:v>-67</c:v>
                </c:pt>
                <c:pt idx="148">
                  <c:v>-68</c:v>
                </c:pt>
                <c:pt idx="149">
                  <c:v>-69</c:v>
                </c:pt>
                <c:pt idx="150">
                  <c:v>-70</c:v>
                </c:pt>
                <c:pt idx="151">
                  <c:v>-71</c:v>
                </c:pt>
                <c:pt idx="152">
                  <c:v>-72</c:v>
                </c:pt>
                <c:pt idx="153">
                  <c:v>-73</c:v>
                </c:pt>
                <c:pt idx="154">
                  <c:v>-74</c:v>
                </c:pt>
                <c:pt idx="155">
                  <c:v>-75</c:v>
                </c:pt>
                <c:pt idx="156">
                  <c:v>-76</c:v>
                </c:pt>
                <c:pt idx="157">
                  <c:v>-77</c:v>
                </c:pt>
                <c:pt idx="158">
                  <c:v>-78</c:v>
                </c:pt>
                <c:pt idx="159">
                  <c:v>-79</c:v>
                </c:pt>
                <c:pt idx="160">
                  <c:v>-80</c:v>
                </c:pt>
                <c:pt idx="161">
                  <c:v>-81</c:v>
                </c:pt>
                <c:pt idx="162">
                  <c:v>-82</c:v>
                </c:pt>
                <c:pt idx="163">
                  <c:v>-83</c:v>
                </c:pt>
                <c:pt idx="164">
                  <c:v>-84</c:v>
                </c:pt>
                <c:pt idx="165">
                  <c:v>-85</c:v>
                </c:pt>
                <c:pt idx="166">
                  <c:v>-86</c:v>
                </c:pt>
                <c:pt idx="167">
                  <c:v>-87</c:v>
                </c:pt>
                <c:pt idx="168">
                  <c:v>-88</c:v>
                </c:pt>
                <c:pt idx="169">
                  <c:v>-89</c:v>
                </c:pt>
                <c:pt idx="170">
                  <c:v>-90</c:v>
                </c:pt>
                <c:pt idx="171">
                  <c:v>-91</c:v>
                </c:pt>
                <c:pt idx="172">
                  <c:v>-92</c:v>
                </c:pt>
                <c:pt idx="173">
                  <c:v>-93</c:v>
                </c:pt>
                <c:pt idx="174">
                  <c:v>-94</c:v>
                </c:pt>
                <c:pt idx="175">
                  <c:v>-95</c:v>
                </c:pt>
                <c:pt idx="176">
                  <c:v>-96</c:v>
                </c:pt>
                <c:pt idx="177">
                  <c:v>-97</c:v>
                </c:pt>
                <c:pt idx="178">
                  <c:v>-98</c:v>
                </c:pt>
                <c:pt idx="179">
                  <c:v>-99</c:v>
                </c:pt>
                <c:pt idx="180">
                  <c:v>-100</c:v>
                </c:pt>
                <c:pt idx="181">
                  <c:v>-101</c:v>
                </c:pt>
                <c:pt idx="182">
                  <c:v>-102</c:v>
                </c:pt>
                <c:pt idx="183">
                  <c:v>-103</c:v>
                </c:pt>
                <c:pt idx="184">
                  <c:v>-104</c:v>
                </c:pt>
                <c:pt idx="185">
                  <c:v>-105</c:v>
                </c:pt>
                <c:pt idx="186">
                  <c:v>-106</c:v>
                </c:pt>
                <c:pt idx="187">
                  <c:v>-107</c:v>
                </c:pt>
                <c:pt idx="188">
                  <c:v>-108</c:v>
                </c:pt>
                <c:pt idx="189">
                  <c:v>-109</c:v>
                </c:pt>
                <c:pt idx="190">
                  <c:v>-110</c:v>
                </c:pt>
                <c:pt idx="191">
                  <c:v>-111</c:v>
                </c:pt>
                <c:pt idx="192">
                  <c:v>-112</c:v>
                </c:pt>
                <c:pt idx="193">
                  <c:v>-113</c:v>
                </c:pt>
                <c:pt idx="194">
                  <c:v>-114</c:v>
                </c:pt>
                <c:pt idx="195">
                  <c:v>-115</c:v>
                </c:pt>
                <c:pt idx="196">
                  <c:v>-116</c:v>
                </c:pt>
                <c:pt idx="197">
                  <c:v>-117</c:v>
                </c:pt>
                <c:pt idx="198">
                  <c:v>-118</c:v>
                </c:pt>
                <c:pt idx="199">
                  <c:v>-119</c:v>
                </c:pt>
                <c:pt idx="200">
                  <c:v>-120</c:v>
                </c:pt>
                <c:pt idx="201">
                  <c:v>-121</c:v>
                </c:pt>
                <c:pt idx="202">
                  <c:v>-122</c:v>
                </c:pt>
                <c:pt idx="203">
                  <c:v>-123</c:v>
                </c:pt>
                <c:pt idx="204">
                  <c:v>-124</c:v>
                </c:pt>
                <c:pt idx="205">
                  <c:v>-125</c:v>
                </c:pt>
                <c:pt idx="206">
                  <c:v>-126</c:v>
                </c:pt>
                <c:pt idx="207">
                  <c:v>-127</c:v>
                </c:pt>
                <c:pt idx="208">
                  <c:v>-128</c:v>
                </c:pt>
                <c:pt idx="209">
                  <c:v>-129</c:v>
                </c:pt>
                <c:pt idx="210">
                  <c:v>-130</c:v>
                </c:pt>
                <c:pt idx="211">
                  <c:v>-131</c:v>
                </c:pt>
                <c:pt idx="212">
                  <c:v>-132</c:v>
                </c:pt>
                <c:pt idx="213">
                  <c:v>-133</c:v>
                </c:pt>
                <c:pt idx="214">
                  <c:v>-134</c:v>
                </c:pt>
                <c:pt idx="215">
                  <c:v>-135</c:v>
                </c:pt>
                <c:pt idx="216">
                  <c:v>-136</c:v>
                </c:pt>
                <c:pt idx="217">
                  <c:v>-137</c:v>
                </c:pt>
                <c:pt idx="218">
                  <c:v>-138</c:v>
                </c:pt>
                <c:pt idx="219">
                  <c:v>-139</c:v>
                </c:pt>
                <c:pt idx="220">
                  <c:v>-140</c:v>
                </c:pt>
                <c:pt idx="221">
                  <c:v>-141</c:v>
                </c:pt>
                <c:pt idx="222">
                  <c:v>-142</c:v>
                </c:pt>
                <c:pt idx="223">
                  <c:v>-143</c:v>
                </c:pt>
                <c:pt idx="224">
                  <c:v>-144</c:v>
                </c:pt>
                <c:pt idx="225">
                  <c:v>-145</c:v>
                </c:pt>
                <c:pt idx="226">
                  <c:v>-146</c:v>
                </c:pt>
                <c:pt idx="227">
                  <c:v>-147</c:v>
                </c:pt>
                <c:pt idx="228">
                  <c:v>-148</c:v>
                </c:pt>
                <c:pt idx="229">
                  <c:v>-149</c:v>
                </c:pt>
                <c:pt idx="230">
                  <c:v>-150</c:v>
                </c:pt>
                <c:pt idx="231">
                  <c:v>-151</c:v>
                </c:pt>
                <c:pt idx="232">
                  <c:v>-152</c:v>
                </c:pt>
                <c:pt idx="233">
                  <c:v>-153</c:v>
                </c:pt>
                <c:pt idx="234">
                  <c:v>-154</c:v>
                </c:pt>
                <c:pt idx="235">
                  <c:v>-155</c:v>
                </c:pt>
                <c:pt idx="236">
                  <c:v>-156</c:v>
                </c:pt>
                <c:pt idx="237">
                  <c:v>-157</c:v>
                </c:pt>
                <c:pt idx="238">
                  <c:v>-158</c:v>
                </c:pt>
                <c:pt idx="239">
                  <c:v>-159</c:v>
                </c:pt>
                <c:pt idx="240">
                  <c:v>-160</c:v>
                </c:pt>
                <c:pt idx="241">
                  <c:v>-161</c:v>
                </c:pt>
                <c:pt idx="242">
                  <c:v>-162</c:v>
                </c:pt>
                <c:pt idx="243">
                  <c:v>-163</c:v>
                </c:pt>
                <c:pt idx="244">
                  <c:v>-164</c:v>
                </c:pt>
                <c:pt idx="245">
                  <c:v>-165</c:v>
                </c:pt>
                <c:pt idx="246">
                  <c:v>-166</c:v>
                </c:pt>
                <c:pt idx="247">
                  <c:v>-167</c:v>
                </c:pt>
                <c:pt idx="248">
                  <c:v>-168</c:v>
                </c:pt>
                <c:pt idx="249">
                  <c:v>-169</c:v>
                </c:pt>
                <c:pt idx="250">
                  <c:v>-170</c:v>
                </c:pt>
                <c:pt idx="251">
                  <c:v>-171</c:v>
                </c:pt>
                <c:pt idx="252">
                  <c:v>-172</c:v>
                </c:pt>
                <c:pt idx="253">
                  <c:v>-173</c:v>
                </c:pt>
                <c:pt idx="254">
                  <c:v>-174</c:v>
                </c:pt>
                <c:pt idx="255">
                  <c:v>-175</c:v>
                </c:pt>
                <c:pt idx="256">
                  <c:v>-176</c:v>
                </c:pt>
                <c:pt idx="257">
                  <c:v>-177</c:v>
                </c:pt>
                <c:pt idx="258">
                  <c:v>-178</c:v>
                </c:pt>
                <c:pt idx="259">
                  <c:v>-179</c:v>
                </c:pt>
                <c:pt idx="260">
                  <c:v>-180</c:v>
                </c:pt>
                <c:pt idx="261">
                  <c:v>-181</c:v>
                </c:pt>
                <c:pt idx="262">
                  <c:v>-182</c:v>
                </c:pt>
                <c:pt idx="263">
                  <c:v>-183</c:v>
                </c:pt>
                <c:pt idx="264">
                  <c:v>-184</c:v>
                </c:pt>
                <c:pt idx="265">
                  <c:v>-185</c:v>
                </c:pt>
                <c:pt idx="266">
                  <c:v>-186</c:v>
                </c:pt>
                <c:pt idx="267">
                  <c:v>-187</c:v>
                </c:pt>
                <c:pt idx="268">
                  <c:v>-188</c:v>
                </c:pt>
                <c:pt idx="269">
                  <c:v>-189</c:v>
                </c:pt>
                <c:pt idx="270">
                  <c:v>-190</c:v>
                </c:pt>
                <c:pt idx="271">
                  <c:v>-191</c:v>
                </c:pt>
                <c:pt idx="272">
                  <c:v>-192</c:v>
                </c:pt>
                <c:pt idx="273">
                  <c:v>-193</c:v>
                </c:pt>
                <c:pt idx="274">
                  <c:v>-194</c:v>
                </c:pt>
                <c:pt idx="275">
                  <c:v>-195</c:v>
                </c:pt>
                <c:pt idx="276">
                  <c:v>-196</c:v>
                </c:pt>
                <c:pt idx="277">
                  <c:v>-197</c:v>
                </c:pt>
                <c:pt idx="278">
                  <c:v>-198</c:v>
                </c:pt>
                <c:pt idx="279">
                  <c:v>-199</c:v>
                </c:pt>
                <c:pt idx="280">
                  <c:v>-200</c:v>
                </c:pt>
                <c:pt idx="281">
                  <c:v>-201</c:v>
                </c:pt>
                <c:pt idx="282">
                  <c:v>-202</c:v>
                </c:pt>
                <c:pt idx="283">
                  <c:v>-203</c:v>
                </c:pt>
                <c:pt idx="284">
                  <c:v>-204</c:v>
                </c:pt>
                <c:pt idx="285">
                  <c:v>-205</c:v>
                </c:pt>
                <c:pt idx="286">
                  <c:v>-206</c:v>
                </c:pt>
                <c:pt idx="287">
                  <c:v>-207</c:v>
                </c:pt>
                <c:pt idx="288">
                  <c:v>-208</c:v>
                </c:pt>
                <c:pt idx="289">
                  <c:v>-209</c:v>
                </c:pt>
                <c:pt idx="290">
                  <c:v>-210</c:v>
                </c:pt>
                <c:pt idx="291">
                  <c:v>-211</c:v>
                </c:pt>
                <c:pt idx="292">
                  <c:v>-212</c:v>
                </c:pt>
                <c:pt idx="293">
                  <c:v>-213</c:v>
                </c:pt>
                <c:pt idx="294">
                  <c:v>-214</c:v>
                </c:pt>
                <c:pt idx="295">
                  <c:v>-215</c:v>
                </c:pt>
                <c:pt idx="296">
                  <c:v>-216</c:v>
                </c:pt>
                <c:pt idx="297">
                  <c:v>-217</c:v>
                </c:pt>
                <c:pt idx="298">
                  <c:v>-218</c:v>
                </c:pt>
                <c:pt idx="299">
                  <c:v>-219</c:v>
                </c:pt>
                <c:pt idx="300">
                  <c:v>-220</c:v>
                </c:pt>
                <c:pt idx="301">
                  <c:v>-221</c:v>
                </c:pt>
                <c:pt idx="302">
                  <c:v>-222</c:v>
                </c:pt>
                <c:pt idx="303">
                  <c:v>-223</c:v>
                </c:pt>
                <c:pt idx="304">
                  <c:v>-224</c:v>
                </c:pt>
                <c:pt idx="305">
                  <c:v>-225</c:v>
                </c:pt>
                <c:pt idx="306">
                  <c:v>-226</c:v>
                </c:pt>
                <c:pt idx="307">
                  <c:v>-227</c:v>
                </c:pt>
                <c:pt idx="308">
                  <c:v>-228</c:v>
                </c:pt>
                <c:pt idx="309">
                  <c:v>-229</c:v>
                </c:pt>
                <c:pt idx="310">
                  <c:v>-230</c:v>
                </c:pt>
                <c:pt idx="311">
                  <c:v>-231</c:v>
                </c:pt>
                <c:pt idx="312">
                  <c:v>-232</c:v>
                </c:pt>
                <c:pt idx="313">
                  <c:v>-233</c:v>
                </c:pt>
                <c:pt idx="314">
                  <c:v>-234</c:v>
                </c:pt>
                <c:pt idx="315">
                  <c:v>-235</c:v>
                </c:pt>
                <c:pt idx="316">
                  <c:v>-236</c:v>
                </c:pt>
                <c:pt idx="317">
                  <c:v>-237</c:v>
                </c:pt>
                <c:pt idx="318">
                  <c:v>-238</c:v>
                </c:pt>
                <c:pt idx="319">
                  <c:v>-239</c:v>
                </c:pt>
                <c:pt idx="320">
                  <c:v>-240</c:v>
                </c:pt>
                <c:pt idx="321">
                  <c:v>-241</c:v>
                </c:pt>
                <c:pt idx="322">
                  <c:v>-242</c:v>
                </c:pt>
                <c:pt idx="323">
                  <c:v>-243</c:v>
                </c:pt>
                <c:pt idx="324">
                  <c:v>-244</c:v>
                </c:pt>
                <c:pt idx="325">
                  <c:v>-245</c:v>
                </c:pt>
              </c:numCache>
            </c:numRef>
          </c:xVal>
          <c:yVal>
            <c:numRef>
              <c:f>'θ ϵ (90,180)'!$Q$11:$Q$336</c:f>
              <c:numCache>
                <c:formatCode>General</c:formatCode>
                <c:ptCount val="326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65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  <c:pt idx="21">
                  <c:v>65</c:v>
                </c:pt>
                <c:pt idx="22">
                  <c:v>65</c:v>
                </c:pt>
                <c:pt idx="23">
                  <c:v>65</c:v>
                </c:pt>
                <c:pt idx="24">
                  <c:v>65</c:v>
                </c:pt>
                <c:pt idx="25">
                  <c:v>65</c:v>
                </c:pt>
                <c:pt idx="26">
                  <c:v>65</c:v>
                </c:pt>
                <c:pt idx="27">
                  <c:v>65</c:v>
                </c:pt>
                <c:pt idx="28">
                  <c:v>65</c:v>
                </c:pt>
                <c:pt idx="29">
                  <c:v>65</c:v>
                </c:pt>
                <c:pt idx="30">
                  <c:v>65</c:v>
                </c:pt>
                <c:pt idx="31">
                  <c:v>65</c:v>
                </c:pt>
                <c:pt idx="32">
                  <c:v>65</c:v>
                </c:pt>
                <c:pt idx="33">
                  <c:v>65</c:v>
                </c:pt>
                <c:pt idx="34">
                  <c:v>65</c:v>
                </c:pt>
                <c:pt idx="35">
                  <c:v>65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65</c:v>
                </c:pt>
                <c:pt idx="117">
                  <c:v>65</c:v>
                </c:pt>
                <c:pt idx="118">
                  <c:v>65</c:v>
                </c:pt>
                <c:pt idx="119">
                  <c:v>65</c:v>
                </c:pt>
                <c:pt idx="120">
                  <c:v>65</c:v>
                </c:pt>
                <c:pt idx="121">
                  <c:v>65</c:v>
                </c:pt>
                <c:pt idx="122">
                  <c:v>65</c:v>
                </c:pt>
                <c:pt idx="123">
                  <c:v>65</c:v>
                </c:pt>
                <c:pt idx="124">
                  <c:v>65</c:v>
                </c:pt>
                <c:pt idx="125">
                  <c:v>65</c:v>
                </c:pt>
                <c:pt idx="126">
                  <c:v>65</c:v>
                </c:pt>
                <c:pt idx="127">
                  <c:v>65</c:v>
                </c:pt>
                <c:pt idx="128">
                  <c:v>65</c:v>
                </c:pt>
                <c:pt idx="129">
                  <c:v>65</c:v>
                </c:pt>
                <c:pt idx="130">
                  <c:v>65</c:v>
                </c:pt>
                <c:pt idx="131">
                  <c:v>65</c:v>
                </c:pt>
                <c:pt idx="132">
                  <c:v>65</c:v>
                </c:pt>
                <c:pt idx="133">
                  <c:v>65</c:v>
                </c:pt>
                <c:pt idx="134">
                  <c:v>65</c:v>
                </c:pt>
                <c:pt idx="135">
                  <c:v>65</c:v>
                </c:pt>
                <c:pt idx="136">
                  <c:v>65</c:v>
                </c:pt>
                <c:pt idx="137">
                  <c:v>65</c:v>
                </c:pt>
                <c:pt idx="138">
                  <c:v>65</c:v>
                </c:pt>
                <c:pt idx="139">
                  <c:v>65</c:v>
                </c:pt>
                <c:pt idx="140">
                  <c:v>65</c:v>
                </c:pt>
                <c:pt idx="141">
                  <c:v>65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65</c:v>
                </c:pt>
                <c:pt idx="147">
                  <c:v>65</c:v>
                </c:pt>
                <c:pt idx="148">
                  <c:v>65</c:v>
                </c:pt>
                <c:pt idx="149">
                  <c:v>65</c:v>
                </c:pt>
                <c:pt idx="150">
                  <c:v>65</c:v>
                </c:pt>
                <c:pt idx="151">
                  <c:v>65</c:v>
                </c:pt>
                <c:pt idx="152">
                  <c:v>65</c:v>
                </c:pt>
                <c:pt idx="153">
                  <c:v>65</c:v>
                </c:pt>
                <c:pt idx="154">
                  <c:v>65</c:v>
                </c:pt>
                <c:pt idx="155">
                  <c:v>65</c:v>
                </c:pt>
                <c:pt idx="156">
                  <c:v>65</c:v>
                </c:pt>
                <c:pt idx="157">
                  <c:v>65</c:v>
                </c:pt>
                <c:pt idx="158">
                  <c:v>65</c:v>
                </c:pt>
                <c:pt idx="159">
                  <c:v>65</c:v>
                </c:pt>
                <c:pt idx="160">
                  <c:v>65</c:v>
                </c:pt>
                <c:pt idx="161">
                  <c:v>65</c:v>
                </c:pt>
                <c:pt idx="162">
                  <c:v>65</c:v>
                </c:pt>
                <c:pt idx="163">
                  <c:v>65</c:v>
                </c:pt>
                <c:pt idx="164">
                  <c:v>65</c:v>
                </c:pt>
                <c:pt idx="165">
                  <c:v>65</c:v>
                </c:pt>
                <c:pt idx="166">
                  <c:v>65</c:v>
                </c:pt>
                <c:pt idx="167">
                  <c:v>65</c:v>
                </c:pt>
                <c:pt idx="168">
                  <c:v>65</c:v>
                </c:pt>
                <c:pt idx="169">
                  <c:v>65</c:v>
                </c:pt>
                <c:pt idx="170">
                  <c:v>65</c:v>
                </c:pt>
                <c:pt idx="171">
                  <c:v>65</c:v>
                </c:pt>
                <c:pt idx="172">
                  <c:v>65</c:v>
                </c:pt>
                <c:pt idx="173">
                  <c:v>65</c:v>
                </c:pt>
                <c:pt idx="174">
                  <c:v>65</c:v>
                </c:pt>
                <c:pt idx="175">
                  <c:v>65</c:v>
                </c:pt>
                <c:pt idx="176">
                  <c:v>65</c:v>
                </c:pt>
                <c:pt idx="177">
                  <c:v>65</c:v>
                </c:pt>
                <c:pt idx="178">
                  <c:v>65</c:v>
                </c:pt>
                <c:pt idx="179">
                  <c:v>65</c:v>
                </c:pt>
                <c:pt idx="180">
                  <c:v>65</c:v>
                </c:pt>
                <c:pt idx="181">
                  <c:v>65</c:v>
                </c:pt>
                <c:pt idx="182">
                  <c:v>65</c:v>
                </c:pt>
                <c:pt idx="183">
                  <c:v>65</c:v>
                </c:pt>
                <c:pt idx="184">
                  <c:v>65</c:v>
                </c:pt>
                <c:pt idx="185">
                  <c:v>65</c:v>
                </c:pt>
                <c:pt idx="186">
                  <c:v>65</c:v>
                </c:pt>
                <c:pt idx="187">
                  <c:v>65</c:v>
                </c:pt>
                <c:pt idx="188">
                  <c:v>65</c:v>
                </c:pt>
                <c:pt idx="189">
                  <c:v>65</c:v>
                </c:pt>
                <c:pt idx="190">
                  <c:v>65</c:v>
                </c:pt>
                <c:pt idx="191">
                  <c:v>65</c:v>
                </c:pt>
                <c:pt idx="192">
                  <c:v>65</c:v>
                </c:pt>
                <c:pt idx="193">
                  <c:v>65</c:v>
                </c:pt>
                <c:pt idx="194">
                  <c:v>65</c:v>
                </c:pt>
                <c:pt idx="195">
                  <c:v>65</c:v>
                </c:pt>
                <c:pt idx="196">
                  <c:v>65</c:v>
                </c:pt>
                <c:pt idx="197">
                  <c:v>65</c:v>
                </c:pt>
                <c:pt idx="198">
                  <c:v>65</c:v>
                </c:pt>
                <c:pt idx="199">
                  <c:v>65</c:v>
                </c:pt>
                <c:pt idx="200">
                  <c:v>65</c:v>
                </c:pt>
                <c:pt idx="201">
                  <c:v>65</c:v>
                </c:pt>
                <c:pt idx="202">
                  <c:v>65</c:v>
                </c:pt>
                <c:pt idx="203">
                  <c:v>65</c:v>
                </c:pt>
                <c:pt idx="204">
                  <c:v>65</c:v>
                </c:pt>
                <c:pt idx="205">
                  <c:v>65</c:v>
                </c:pt>
                <c:pt idx="206">
                  <c:v>65</c:v>
                </c:pt>
                <c:pt idx="207">
                  <c:v>65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65</c:v>
                </c:pt>
                <c:pt idx="212">
                  <c:v>65</c:v>
                </c:pt>
                <c:pt idx="213">
                  <c:v>65</c:v>
                </c:pt>
                <c:pt idx="214">
                  <c:v>65</c:v>
                </c:pt>
                <c:pt idx="215">
                  <c:v>65</c:v>
                </c:pt>
                <c:pt idx="216">
                  <c:v>65</c:v>
                </c:pt>
                <c:pt idx="217">
                  <c:v>65</c:v>
                </c:pt>
                <c:pt idx="218">
                  <c:v>65</c:v>
                </c:pt>
                <c:pt idx="219">
                  <c:v>65</c:v>
                </c:pt>
                <c:pt idx="220">
                  <c:v>65</c:v>
                </c:pt>
                <c:pt idx="221">
                  <c:v>65</c:v>
                </c:pt>
                <c:pt idx="222">
                  <c:v>65</c:v>
                </c:pt>
                <c:pt idx="223">
                  <c:v>65</c:v>
                </c:pt>
                <c:pt idx="224">
                  <c:v>65</c:v>
                </c:pt>
                <c:pt idx="225">
                  <c:v>65</c:v>
                </c:pt>
                <c:pt idx="226">
                  <c:v>65</c:v>
                </c:pt>
                <c:pt idx="227">
                  <c:v>65</c:v>
                </c:pt>
                <c:pt idx="228">
                  <c:v>65</c:v>
                </c:pt>
                <c:pt idx="229">
                  <c:v>65</c:v>
                </c:pt>
                <c:pt idx="230">
                  <c:v>65</c:v>
                </c:pt>
                <c:pt idx="231">
                  <c:v>65</c:v>
                </c:pt>
                <c:pt idx="232">
                  <c:v>65</c:v>
                </c:pt>
                <c:pt idx="233">
                  <c:v>65</c:v>
                </c:pt>
                <c:pt idx="234">
                  <c:v>65</c:v>
                </c:pt>
                <c:pt idx="235">
                  <c:v>65</c:v>
                </c:pt>
                <c:pt idx="236">
                  <c:v>65</c:v>
                </c:pt>
                <c:pt idx="237">
                  <c:v>65</c:v>
                </c:pt>
                <c:pt idx="238">
                  <c:v>65</c:v>
                </c:pt>
                <c:pt idx="239">
                  <c:v>65</c:v>
                </c:pt>
                <c:pt idx="240">
                  <c:v>65</c:v>
                </c:pt>
                <c:pt idx="241">
                  <c:v>65</c:v>
                </c:pt>
                <c:pt idx="242">
                  <c:v>65</c:v>
                </c:pt>
                <c:pt idx="243">
                  <c:v>65</c:v>
                </c:pt>
                <c:pt idx="244">
                  <c:v>65</c:v>
                </c:pt>
                <c:pt idx="245">
                  <c:v>65</c:v>
                </c:pt>
                <c:pt idx="246">
                  <c:v>65</c:v>
                </c:pt>
                <c:pt idx="247">
                  <c:v>65</c:v>
                </c:pt>
                <c:pt idx="248">
                  <c:v>65</c:v>
                </c:pt>
                <c:pt idx="249">
                  <c:v>65</c:v>
                </c:pt>
                <c:pt idx="250">
                  <c:v>65</c:v>
                </c:pt>
                <c:pt idx="251">
                  <c:v>65</c:v>
                </c:pt>
                <c:pt idx="252">
                  <c:v>65</c:v>
                </c:pt>
                <c:pt idx="253">
                  <c:v>65</c:v>
                </c:pt>
                <c:pt idx="254">
                  <c:v>65</c:v>
                </c:pt>
                <c:pt idx="255">
                  <c:v>65</c:v>
                </c:pt>
                <c:pt idx="256">
                  <c:v>65</c:v>
                </c:pt>
                <c:pt idx="257">
                  <c:v>65</c:v>
                </c:pt>
                <c:pt idx="258">
                  <c:v>65</c:v>
                </c:pt>
                <c:pt idx="259">
                  <c:v>65</c:v>
                </c:pt>
                <c:pt idx="260">
                  <c:v>65</c:v>
                </c:pt>
                <c:pt idx="261">
                  <c:v>65</c:v>
                </c:pt>
                <c:pt idx="262">
                  <c:v>65</c:v>
                </c:pt>
                <c:pt idx="263">
                  <c:v>65</c:v>
                </c:pt>
                <c:pt idx="264">
                  <c:v>65</c:v>
                </c:pt>
                <c:pt idx="265">
                  <c:v>65</c:v>
                </c:pt>
                <c:pt idx="266">
                  <c:v>65</c:v>
                </c:pt>
                <c:pt idx="267">
                  <c:v>65</c:v>
                </c:pt>
                <c:pt idx="268">
                  <c:v>65</c:v>
                </c:pt>
                <c:pt idx="269">
                  <c:v>65</c:v>
                </c:pt>
                <c:pt idx="270">
                  <c:v>65</c:v>
                </c:pt>
                <c:pt idx="271">
                  <c:v>65</c:v>
                </c:pt>
                <c:pt idx="272">
                  <c:v>65</c:v>
                </c:pt>
                <c:pt idx="273">
                  <c:v>65</c:v>
                </c:pt>
                <c:pt idx="274">
                  <c:v>65</c:v>
                </c:pt>
                <c:pt idx="275">
                  <c:v>65</c:v>
                </c:pt>
                <c:pt idx="276">
                  <c:v>65</c:v>
                </c:pt>
                <c:pt idx="277">
                  <c:v>65</c:v>
                </c:pt>
                <c:pt idx="278">
                  <c:v>65</c:v>
                </c:pt>
                <c:pt idx="279">
                  <c:v>65</c:v>
                </c:pt>
                <c:pt idx="280">
                  <c:v>65</c:v>
                </c:pt>
                <c:pt idx="281">
                  <c:v>65</c:v>
                </c:pt>
                <c:pt idx="282">
                  <c:v>65</c:v>
                </c:pt>
                <c:pt idx="283">
                  <c:v>65</c:v>
                </c:pt>
                <c:pt idx="284">
                  <c:v>65</c:v>
                </c:pt>
                <c:pt idx="285">
                  <c:v>65</c:v>
                </c:pt>
                <c:pt idx="286">
                  <c:v>65</c:v>
                </c:pt>
                <c:pt idx="287">
                  <c:v>65</c:v>
                </c:pt>
                <c:pt idx="288">
                  <c:v>65</c:v>
                </c:pt>
                <c:pt idx="289">
                  <c:v>65</c:v>
                </c:pt>
                <c:pt idx="290">
                  <c:v>65</c:v>
                </c:pt>
                <c:pt idx="291">
                  <c:v>65</c:v>
                </c:pt>
                <c:pt idx="292">
                  <c:v>65</c:v>
                </c:pt>
                <c:pt idx="293">
                  <c:v>65</c:v>
                </c:pt>
                <c:pt idx="294">
                  <c:v>65</c:v>
                </c:pt>
                <c:pt idx="295">
                  <c:v>65</c:v>
                </c:pt>
                <c:pt idx="296">
                  <c:v>65</c:v>
                </c:pt>
                <c:pt idx="297">
                  <c:v>65</c:v>
                </c:pt>
                <c:pt idx="298">
                  <c:v>65</c:v>
                </c:pt>
                <c:pt idx="299">
                  <c:v>65</c:v>
                </c:pt>
                <c:pt idx="300">
                  <c:v>65</c:v>
                </c:pt>
                <c:pt idx="301">
                  <c:v>65</c:v>
                </c:pt>
                <c:pt idx="302">
                  <c:v>65</c:v>
                </c:pt>
                <c:pt idx="303">
                  <c:v>65</c:v>
                </c:pt>
                <c:pt idx="304">
                  <c:v>65</c:v>
                </c:pt>
                <c:pt idx="305">
                  <c:v>65</c:v>
                </c:pt>
                <c:pt idx="306">
                  <c:v>65</c:v>
                </c:pt>
                <c:pt idx="307">
                  <c:v>65</c:v>
                </c:pt>
                <c:pt idx="308">
                  <c:v>65</c:v>
                </c:pt>
                <c:pt idx="309">
                  <c:v>65</c:v>
                </c:pt>
                <c:pt idx="310">
                  <c:v>65</c:v>
                </c:pt>
                <c:pt idx="311">
                  <c:v>65</c:v>
                </c:pt>
                <c:pt idx="312">
                  <c:v>65</c:v>
                </c:pt>
                <c:pt idx="313">
                  <c:v>65</c:v>
                </c:pt>
                <c:pt idx="314">
                  <c:v>65</c:v>
                </c:pt>
                <c:pt idx="315">
                  <c:v>65</c:v>
                </c:pt>
                <c:pt idx="316">
                  <c:v>65</c:v>
                </c:pt>
                <c:pt idx="317">
                  <c:v>65</c:v>
                </c:pt>
                <c:pt idx="318">
                  <c:v>65</c:v>
                </c:pt>
                <c:pt idx="319">
                  <c:v>65</c:v>
                </c:pt>
                <c:pt idx="320">
                  <c:v>65</c:v>
                </c:pt>
                <c:pt idx="321">
                  <c:v>65</c:v>
                </c:pt>
                <c:pt idx="322">
                  <c:v>65</c:v>
                </c:pt>
                <c:pt idx="323">
                  <c:v>65</c:v>
                </c:pt>
                <c:pt idx="324">
                  <c:v>65</c:v>
                </c:pt>
                <c:pt idx="325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A86-4C87-ADEC-1F8099D8F25F}"/>
            </c:ext>
          </c:extLst>
        </c:ser>
        <c:ser>
          <c:idx val="8"/>
          <c:order val="8"/>
          <c:tx>
            <c:v>Flow 1 orig.</c:v>
          </c:tx>
          <c:spPr>
            <a:ln w="31750">
              <a:solidFill>
                <a:srgbClr val="FF0000"/>
              </a:solidFill>
              <a:headEnd type="oval" w="lg" len="lg"/>
              <a:tailEnd type="stealth" w="lg" len="lg"/>
            </a:ln>
          </c:spPr>
          <c:marker>
            <c:symbol val="dash"/>
            <c:size val="2"/>
            <c:spPr>
              <a:ln>
                <a:solidFill>
                  <a:srgbClr val="FF0000">
                    <a:alpha val="0"/>
                  </a:srgbClr>
                </a:solidFill>
              </a:ln>
            </c:spPr>
          </c:marker>
          <c:xVal>
            <c:numRef>
              <c:f>'θ ϵ (90,180)'!$D$11:$D$171</c:f>
              <c:numCache>
                <c:formatCode>General</c:formatCode>
                <c:ptCount val="161"/>
                <c:pt idx="0">
                  <c:v>59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55</c:v>
                </c:pt>
                <c:pt idx="5">
                  <c:v>54</c:v>
                </c:pt>
                <c:pt idx="6">
                  <c:v>53</c:v>
                </c:pt>
                <c:pt idx="7">
                  <c:v>52</c:v>
                </c:pt>
                <c:pt idx="8">
                  <c:v>51</c:v>
                </c:pt>
                <c:pt idx="9">
                  <c:v>50</c:v>
                </c:pt>
                <c:pt idx="10">
                  <c:v>49</c:v>
                </c:pt>
                <c:pt idx="11">
                  <c:v>48</c:v>
                </c:pt>
                <c:pt idx="12">
                  <c:v>47</c:v>
                </c:pt>
                <c:pt idx="13">
                  <c:v>46</c:v>
                </c:pt>
                <c:pt idx="14">
                  <c:v>45</c:v>
                </c:pt>
                <c:pt idx="15">
                  <c:v>44</c:v>
                </c:pt>
                <c:pt idx="16">
                  <c:v>43</c:v>
                </c:pt>
                <c:pt idx="17">
                  <c:v>42</c:v>
                </c:pt>
                <c:pt idx="18">
                  <c:v>41</c:v>
                </c:pt>
                <c:pt idx="19">
                  <c:v>40</c:v>
                </c:pt>
                <c:pt idx="20">
                  <c:v>39</c:v>
                </c:pt>
                <c:pt idx="21">
                  <c:v>38</c:v>
                </c:pt>
                <c:pt idx="22">
                  <c:v>37</c:v>
                </c:pt>
                <c:pt idx="23">
                  <c:v>36</c:v>
                </c:pt>
                <c:pt idx="24">
                  <c:v>35</c:v>
                </c:pt>
                <c:pt idx="25">
                  <c:v>34</c:v>
                </c:pt>
                <c:pt idx="26">
                  <c:v>33</c:v>
                </c:pt>
                <c:pt idx="27">
                  <c:v>32</c:v>
                </c:pt>
                <c:pt idx="28">
                  <c:v>31</c:v>
                </c:pt>
                <c:pt idx="29">
                  <c:v>30</c:v>
                </c:pt>
                <c:pt idx="30">
                  <c:v>29</c:v>
                </c:pt>
                <c:pt idx="31">
                  <c:v>28</c:v>
                </c:pt>
                <c:pt idx="32">
                  <c:v>27</c:v>
                </c:pt>
                <c:pt idx="33">
                  <c:v>26</c:v>
                </c:pt>
                <c:pt idx="34">
                  <c:v>25</c:v>
                </c:pt>
                <c:pt idx="35">
                  <c:v>24</c:v>
                </c:pt>
                <c:pt idx="36">
                  <c:v>23</c:v>
                </c:pt>
                <c:pt idx="37">
                  <c:v>22</c:v>
                </c:pt>
                <c:pt idx="38">
                  <c:v>21</c:v>
                </c:pt>
                <c:pt idx="39">
                  <c:v>20</c:v>
                </c:pt>
                <c:pt idx="40">
                  <c:v>19</c:v>
                </c:pt>
                <c:pt idx="41">
                  <c:v>18</c:v>
                </c:pt>
                <c:pt idx="42">
                  <c:v>17</c:v>
                </c:pt>
                <c:pt idx="43">
                  <c:v>16</c:v>
                </c:pt>
                <c:pt idx="44">
                  <c:v>15</c:v>
                </c:pt>
                <c:pt idx="45">
                  <c:v>14</c:v>
                </c:pt>
                <c:pt idx="46">
                  <c:v>13</c:v>
                </c:pt>
                <c:pt idx="47">
                  <c:v>12</c:v>
                </c:pt>
                <c:pt idx="48">
                  <c:v>11</c:v>
                </c:pt>
                <c:pt idx="49">
                  <c:v>10</c:v>
                </c:pt>
                <c:pt idx="50">
                  <c:v>9</c:v>
                </c:pt>
                <c:pt idx="51">
                  <c:v>8</c:v>
                </c:pt>
                <c:pt idx="52">
                  <c:v>7</c:v>
                </c:pt>
                <c:pt idx="53">
                  <c:v>6</c:v>
                </c:pt>
                <c:pt idx="54">
                  <c:v>5</c:v>
                </c:pt>
                <c:pt idx="55">
                  <c:v>4</c:v>
                </c:pt>
                <c:pt idx="56">
                  <c:v>3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-1</c:v>
                </c:pt>
                <c:pt idx="61">
                  <c:v>-2</c:v>
                </c:pt>
                <c:pt idx="62">
                  <c:v>-3</c:v>
                </c:pt>
                <c:pt idx="63">
                  <c:v>-4</c:v>
                </c:pt>
                <c:pt idx="64">
                  <c:v>-5</c:v>
                </c:pt>
                <c:pt idx="65">
                  <c:v>-6</c:v>
                </c:pt>
                <c:pt idx="66">
                  <c:v>-7</c:v>
                </c:pt>
                <c:pt idx="67">
                  <c:v>-8</c:v>
                </c:pt>
                <c:pt idx="68">
                  <c:v>-9</c:v>
                </c:pt>
                <c:pt idx="69">
                  <c:v>-10</c:v>
                </c:pt>
                <c:pt idx="70">
                  <c:v>-11</c:v>
                </c:pt>
                <c:pt idx="71">
                  <c:v>-12</c:v>
                </c:pt>
                <c:pt idx="72">
                  <c:v>-13</c:v>
                </c:pt>
                <c:pt idx="73">
                  <c:v>-14</c:v>
                </c:pt>
                <c:pt idx="74">
                  <c:v>-15</c:v>
                </c:pt>
                <c:pt idx="75">
                  <c:v>-16</c:v>
                </c:pt>
                <c:pt idx="76">
                  <c:v>-17</c:v>
                </c:pt>
                <c:pt idx="77">
                  <c:v>-18</c:v>
                </c:pt>
                <c:pt idx="78">
                  <c:v>-19</c:v>
                </c:pt>
                <c:pt idx="79">
                  <c:v>-20</c:v>
                </c:pt>
                <c:pt idx="80">
                  <c:v>-21</c:v>
                </c:pt>
                <c:pt idx="81">
                  <c:v>-22</c:v>
                </c:pt>
                <c:pt idx="82">
                  <c:v>-23</c:v>
                </c:pt>
                <c:pt idx="83">
                  <c:v>-24</c:v>
                </c:pt>
                <c:pt idx="84">
                  <c:v>-25</c:v>
                </c:pt>
                <c:pt idx="85">
                  <c:v>-26</c:v>
                </c:pt>
                <c:pt idx="86">
                  <c:v>-27</c:v>
                </c:pt>
                <c:pt idx="87">
                  <c:v>-28</c:v>
                </c:pt>
                <c:pt idx="88">
                  <c:v>-29</c:v>
                </c:pt>
                <c:pt idx="89">
                  <c:v>-30</c:v>
                </c:pt>
                <c:pt idx="90">
                  <c:v>-31</c:v>
                </c:pt>
                <c:pt idx="91">
                  <c:v>-32</c:v>
                </c:pt>
                <c:pt idx="92">
                  <c:v>-33</c:v>
                </c:pt>
                <c:pt idx="93">
                  <c:v>-34</c:v>
                </c:pt>
                <c:pt idx="94">
                  <c:v>-35</c:v>
                </c:pt>
                <c:pt idx="95">
                  <c:v>-36</c:v>
                </c:pt>
                <c:pt idx="96">
                  <c:v>-37</c:v>
                </c:pt>
                <c:pt idx="97">
                  <c:v>-38</c:v>
                </c:pt>
                <c:pt idx="98">
                  <c:v>-39</c:v>
                </c:pt>
                <c:pt idx="99">
                  <c:v>-40</c:v>
                </c:pt>
                <c:pt idx="100">
                  <c:v>-41</c:v>
                </c:pt>
                <c:pt idx="101">
                  <c:v>-42</c:v>
                </c:pt>
                <c:pt idx="102">
                  <c:v>-43</c:v>
                </c:pt>
                <c:pt idx="103">
                  <c:v>-44</c:v>
                </c:pt>
                <c:pt idx="104">
                  <c:v>-45</c:v>
                </c:pt>
                <c:pt idx="105">
                  <c:v>-46</c:v>
                </c:pt>
                <c:pt idx="106">
                  <c:v>-47</c:v>
                </c:pt>
                <c:pt idx="107">
                  <c:v>-48</c:v>
                </c:pt>
                <c:pt idx="108">
                  <c:v>-49</c:v>
                </c:pt>
                <c:pt idx="109">
                  <c:v>-50</c:v>
                </c:pt>
                <c:pt idx="110">
                  <c:v>-51</c:v>
                </c:pt>
                <c:pt idx="111">
                  <c:v>-52</c:v>
                </c:pt>
                <c:pt idx="112">
                  <c:v>-53</c:v>
                </c:pt>
                <c:pt idx="113">
                  <c:v>-54</c:v>
                </c:pt>
                <c:pt idx="114">
                  <c:v>-55</c:v>
                </c:pt>
                <c:pt idx="115">
                  <c:v>-56</c:v>
                </c:pt>
                <c:pt idx="116">
                  <c:v>-57</c:v>
                </c:pt>
                <c:pt idx="117">
                  <c:v>-58</c:v>
                </c:pt>
                <c:pt idx="118">
                  <c:v>-59</c:v>
                </c:pt>
                <c:pt idx="119">
                  <c:v>-60</c:v>
                </c:pt>
                <c:pt idx="120">
                  <c:v>-61</c:v>
                </c:pt>
                <c:pt idx="121">
                  <c:v>-62</c:v>
                </c:pt>
                <c:pt idx="122">
                  <c:v>-63</c:v>
                </c:pt>
                <c:pt idx="123">
                  <c:v>-64</c:v>
                </c:pt>
                <c:pt idx="124">
                  <c:v>-65</c:v>
                </c:pt>
                <c:pt idx="125">
                  <c:v>-66</c:v>
                </c:pt>
                <c:pt idx="126">
                  <c:v>-67</c:v>
                </c:pt>
                <c:pt idx="127">
                  <c:v>-68</c:v>
                </c:pt>
                <c:pt idx="128">
                  <c:v>-69</c:v>
                </c:pt>
                <c:pt idx="129">
                  <c:v>-70</c:v>
                </c:pt>
                <c:pt idx="130">
                  <c:v>-71</c:v>
                </c:pt>
                <c:pt idx="131">
                  <c:v>-72</c:v>
                </c:pt>
                <c:pt idx="132">
                  <c:v>-73</c:v>
                </c:pt>
                <c:pt idx="133">
                  <c:v>-74</c:v>
                </c:pt>
                <c:pt idx="134">
                  <c:v>-75</c:v>
                </c:pt>
                <c:pt idx="135">
                  <c:v>-76</c:v>
                </c:pt>
                <c:pt idx="136">
                  <c:v>-77</c:v>
                </c:pt>
                <c:pt idx="137">
                  <c:v>-78</c:v>
                </c:pt>
                <c:pt idx="138">
                  <c:v>-79</c:v>
                </c:pt>
                <c:pt idx="139">
                  <c:v>-80</c:v>
                </c:pt>
                <c:pt idx="140">
                  <c:v>-81</c:v>
                </c:pt>
                <c:pt idx="141">
                  <c:v>-82</c:v>
                </c:pt>
                <c:pt idx="142">
                  <c:v>-83</c:v>
                </c:pt>
                <c:pt idx="143">
                  <c:v>-84</c:v>
                </c:pt>
                <c:pt idx="144">
                  <c:v>-85</c:v>
                </c:pt>
                <c:pt idx="145">
                  <c:v>-86</c:v>
                </c:pt>
                <c:pt idx="146">
                  <c:v>-87</c:v>
                </c:pt>
                <c:pt idx="147">
                  <c:v>-88</c:v>
                </c:pt>
                <c:pt idx="148">
                  <c:v>-89</c:v>
                </c:pt>
                <c:pt idx="149">
                  <c:v>-90</c:v>
                </c:pt>
                <c:pt idx="150">
                  <c:v>-91</c:v>
                </c:pt>
                <c:pt idx="151">
                  <c:v>-92</c:v>
                </c:pt>
                <c:pt idx="152">
                  <c:v>-93</c:v>
                </c:pt>
                <c:pt idx="153">
                  <c:v>-94</c:v>
                </c:pt>
                <c:pt idx="154">
                  <c:v>-95</c:v>
                </c:pt>
                <c:pt idx="155">
                  <c:v>-96</c:v>
                </c:pt>
                <c:pt idx="156">
                  <c:v>-97</c:v>
                </c:pt>
                <c:pt idx="157">
                  <c:v>-98</c:v>
                </c:pt>
                <c:pt idx="158">
                  <c:v>-99</c:v>
                </c:pt>
                <c:pt idx="159">
                  <c:v>-100</c:v>
                </c:pt>
                <c:pt idx="160">
                  <c:v>-101</c:v>
                </c:pt>
              </c:numCache>
            </c:numRef>
          </c:xVal>
          <c:yVal>
            <c:numRef>
              <c:f>'θ ϵ (90,180)'!$C$11:$C$171</c:f>
              <c:numCache>
                <c:formatCode>General</c:formatCode>
                <c:ptCount val="161"/>
                <c:pt idx="0">
                  <c:v>-684.37308586291886</c:v>
                </c:pt>
                <c:pt idx="1">
                  <c:v>-672.94303356015746</c:v>
                </c:pt>
                <c:pt idx="2">
                  <c:v>-661.51298125739618</c:v>
                </c:pt>
                <c:pt idx="3">
                  <c:v>-650.08292895463478</c:v>
                </c:pt>
                <c:pt idx="4">
                  <c:v>-638.6528766518735</c:v>
                </c:pt>
                <c:pt idx="5">
                  <c:v>-627.2228243491121</c:v>
                </c:pt>
                <c:pt idx="6">
                  <c:v>-615.79277204635082</c:v>
                </c:pt>
                <c:pt idx="7">
                  <c:v>-604.36271974358942</c:v>
                </c:pt>
                <c:pt idx="8">
                  <c:v>-592.93266744082814</c:v>
                </c:pt>
                <c:pt idx="9">
                  <c:v>-581.50261513806674</c:v>
                </c:pt>
                <c:pt idx="10">
                  <c:v>-570.07256283530546</c:v>
                </c:pt>
                <c:pt idx="11">
                  <c:v>-558.64251053254407</c:v>
                </c:pt>
                <c:pt idx="12">
                  <c:v>-547.21245822978278</c:v>
                </c:pt>
                <c:pt idx="13">
                  <c:v>-535.7824059270215</c:v>
                </c:pt>
                <c:pt idx="14">
                  <c:v>-524.3523536242601</c:v>
                </c:pt>
                <c:pt idx="15">
                  <c:v>-512.92230132149871</c:v>
                </c:pt>
                <c:pt idx="16">
                  <c:v>-501.49224901873743</c:v>
                </c:pt>
                <c:pt idx="17">
                  <c:v>-490.06219671597609</c:v>
                </c:pt>
                <c:pt idx="18">
                  <c:v>-478.63214441321475</c:v>
                </c:pt>
                <c:pt idx="19">
                  <c:v>-467.20209211045346</c:v>
                </c:pt>
                <c:pt idx="20">
                  <c:v>-455.77203980769212</c:v>
                </c:pt>
                <c:pt idx="21">
                  <c:v>-444.34198750493078</c:v>
                </c:pt>
                <c:pt idx="22">
                  <c:v>-432.91193520216945</c:v>
                </c:pt>
                <c:pt idx="23">
                  <c:v>-421.48188289940811</c:v>
                </c:pt>
                <c:pt idx="24">
                  <c:v>-410.05183059664677</c:v>
                </c:pt>
                <c:pt idx="25">
                  <c:v>-398.62177829388543</c:v>
                </c:pt>
                <c:pt idx="26">
                  <c:v>-387.19172599112409</c:v>
                </c:pt>
                <c:pt idx="27">
                  <c:v>-375.76167368836275</c:v>
                </c:pt>
                <c:pt idx="28">
                  <c:v>-364.33162138560141</c:v>
                </c:pt>
                <c:pt idx="29">
                  <c:v>-352.90156908284007</c:v>
                </c:pt>
                <c:pt idx="30">
                  <c:v>-341.47151678007873</c:v>
                </c:pt>
                <c:pt idx="31">
                  <c:v>-330.04146447731739</c:v>
                </c:pt>
                <c:pt idx="32">
                  <c:v>-318.61141217455605</c:v>
                </c:pt>
                <c:pt idx="33">
                  <c:v>-307.18135987179471</c:v>
                </c:pt>
                <c:pt idx="34">
                  <c:v>-295.75130756903337</c:v>
                </c:pt>
                <c:pt idx="35">
                  <c:v>-284.32125526627203</c:v>
                </c:pt>
                <c:pt idx="36">
                  <c:v>-272.89120296351075</c:v>
                </c:pt>
                <c:pt idx="37">
                  <c:v>-261.46115066074935</c:v>
                </c:pt>
                <c:pt idx="38">
                  <c:v>-250.03109835798804</c:v>
                </c:pt>
                <c:pt idx="39">
                  <c:v>-238.60104605522673</c:v>
                </c:pt>
                <c:pt idx="40">
                  <c:v>-227.17099375246539</c:v>
                </c:pt>
                <c:pt idx="41">
                  <c:v>-215.74094144970405</c:v>
                </c:pt>
                <c:pt idx="42">
                  <c:v>-204.31088914694271</c:v>
                </c:pt>
                <c:pt idx="43">
                  <c:v>-192.88083684418137</c:v>
                </c:pt>
                <c:pt idx="44">
                  <c:v>-181.45078454142003</c:v>
                </c:pt>
                <c:pt idx="45">
                  <c:v>-170.0207322386587</c:v>
                </c:pt>
                <c:pt idx="46">
                  <c:v>-158.59067993589736</c:v>
                </c:pt>
                <c:pt idx="47">
                  <c:v>-147.16062763313602</c:v>
                </c:pt>
                <c:pt idx="48">
                  <c:v>-135.73057533037468</c:v>
                </c:pt>
                <c:pt idx="49">
                  <c:v>-124.30052302761337</c:v>
                </c:pt>
                <c:pt idx="50">
                  <c:v>-112.87047072485203</c:v>
                </c:pt>
                <c:pt idx="51">
                  <c:v>-101.44041842209069</c:v>
                </c:pt>
                <c:pt idx="52">
                  <c:v>-90.010366119329348</c:v>
                </c:pt>
                <c:pt idx="53">
                  <c:v>-78.580313816568008</c:v>
                </c:pt>
                <c:pt idx="54">
                  <c:v>-67.150261513806683</c:v>
                </c:pt>
                <c:pt idx="55">
                  <c:v>-55.720209211045344</c:v>
                </c:pt>
                <c:pt idx="56">
                  <c:v>-44.290156908284004</c:v>
                </c:pt>
                <c:pt idx="57">
                  <c:v>-32.860104605522672</c:v>
                </c:pt>
                <c:pt idx="58">
                  <c:v>-21.430052302761336</c:v>
                </c:pt>
                <c:pt idx="59">
                  <c:v>-10</c:v>
                </c:pt>
                <c:pt idx="60">
                  <c:v>1.4300523027613359</c:v>
                </c:pt>
                <c:pt idx="61">
                  <c:v>12.860104605522672</c:v>
                </c:pt>
                <c:pt idx="62">
                  <c:v>24.290156908284004</c:v>
                </c:pt>
                <c:pt idx="63">
                  <c:v>35.720209211045344</c:v>
                </c:pt>
                <c:pt idx="64">
                  <c:v>47.150261513806683</c:v>
                </c:pt>
                <c:pt idx="65">
                  <c:v>58.580313816568008</c:v>
                </c:pt>
                <c:pt idx="66">
                  <c:v>70.010366119329348</c:v>
                </c:pt>
                <c:pt idx="67">
                  <c:v>81.440418422090687</c:v>
                </c:pt>
                <c:pt idx="68">
                  <c:v>92.870470724852026</c:v>
                </c:pt>
                <c:pt idx="69">
                  <c:v>104.30052302761337</c:v>
                </c:pt>
                <c:pt idx="70">
                  <c:v>115.73057533037469</c:v>
                </c:pt>
                <c:pt idx="71">
                  <c:v>127.16062763313602</c:v>
                </c:pt>
                <c:pt idx="72">
                  <c:v>138.59067993589736</c:v>
                </c:pt>
                <c:pt idx="73">
                  <c:v>150.0207322386587</c:v>
                </c:pt>
                <c:pt idx="74">
                  <c:v>161.45078454142003</c:v>
                </c:pt>
                <c:pt idx="75">
                  <c:v>172.88083684418137</c:v>
                </c:pt>
                <c:pt idx="76">
                  <c:v>184.31088914694271</c:v>
                </c:pt>
                <c:pt idx="77">
                  <c:v>195.74094144970405</c:v>
                </c:pt>
                <c:pt idx="78">
                  <c:v>207.17099375246539</c:v>
                </c:pt>
                <c:pt idx="79">
                  <c:v>218.60104605522673</c:v>
                </c:pt>
                <c:pt idx="80">
                  <c:v>230.03109835798804</c:v>
                </c:pt>
                <c:pt idx="81">
                  <c:v>241.46115066074938</c:v>
                </c:pt>
                <c:pt idx="82">
                  <c:v>252.89120296351075</c:v>
                </c:pt>
                <c:pt idx="83">
                  <c:v>264.32125526627203</c:v>
                </c:pt>
                <c:pt idx="84">
                  <c:v>275.75130756903337</c:v>
                </c:pt>
                <c:pt idx="85">
                  <c:v>287.18135987179471</c:v>
                </c:pt>
                <c:pt idx="86">
                  <c:v>298.61141217455605</c:v>
                </c:pt>
                <c:pt idx="87">
                  <c:v>310.04146447731739</c:v>
                </c:pt>
                <c:pt idx="88">
                  <c:v>321.47151678007873</c:v>
                </c:pt>
                <c:pt idx="89">
                  <c:v>332.90156908284007</c:v>
                </c:pt>
                <c:pt idx="90">
                  <c:v>344.33162138560141</c:v>
                </c:pt>
                <c:pt idx="91">
                  <c:v>355.76167368836275</c:v>
                </c:pt>
                <c:pt idx="92">
                  <c:v>367.19172599112409</c:v>
                </c:pt>
                <c:pt idx="93">
                  <c:v>378.62177829388543</c:v>
                </c:pt>
                <c:pt idx="94">
                  <c:v>390.05183059664677</c:v>
                </c:pt>
                <c:pt idx="95">
                  <c:v>401.48188289940811</c:v>
                </c:pt>
                <c:pt idx="96">
                  <c:v>412.91193520216945</c:v>
                </c:pt>
                <c:pt idx="97">
                  <c:v>424.34198750493078</c:v>
                </c:pt>
                <c:pt idx="98">
                  <c:v>435.77203980769212</c:v>
                </c:pt>
                <c:pt idx="99">
                  <c:v>447.20209211045346</c:v>
                </c:pt>
                <c:pt idx="100">
                  <c:v>458.63214441321475</c:v>
                </c:pt>
                <c:pt idx="101">
                  <c:v>470.06219671597609</c:v>
                </c:pt>
                <c:pt idx="102">
                  <c:v>481.49224901873743</c:v>
                </c:pt>
                <c:pt idx="103">
                  <c:v>492.92230132149876</c:v>
                </c:pt>
                <c:pt idx="104">
                  <c:v>504.3523536242601</c:v>
                </c:pt>
                <c:pt idx="105">
                  <c:v>515.7824059270215</c:v>
                </c:pt>
                <c:pt idx="106">
                  <c:v>527.21245822978278</c:v>
                </c:pt>
                <c:pt idx="107">
                  <c:v>538.64251053254407</c:v>
                </c:pt>
                <c:pt idx="108">
                  <c:v>550.07256283530546</c:v>
                </c:pt>
                <c:pt idx="109">
                  <c:v>561.50261513806674</c:v>
                </c:pt>
                <c:pt idx="110">
                  <c:v>572.93266744082814</c:v>
                </c:pt>
                <c:pt idx="111">
                  <c:v>584.36271974358942</c:v>
                </c:pt>
                <c:pt idx="112">
                  <c:v>595.79277204635082</c:v>
                </c:pt>
                <c:pt idx="113">
                  <c:v>607.2228243491121</c:v>
                </c:pt>
                <c:pt idx="114">
                  <c:v>618.6528766518735</c:v>
                </c:pt>
                <c:pt idx="115">
                  <c:v>630.08292895463478</c:v>
                </c:pt>
                <c:pt idx="116">
                  <c:v>641.51298125739618</c:v>
                </c:pt>
                <c:pt idx="117">
                  <c:v>652.94303356015746</c:v>
                </c:pt>
                <c:pt idx="118">
                  <c:v>664.37308586291886</c:v>
                </c:pt>
                <c:pt idx="119">
                  <c:v>675.80313816568014</c:v>
                </c:pt>
                <c:pt idx="120">
                  <c:v>687.23319046844153</c:v>
                </c:pt>
                <c:pt idx="121">
                  <c:v>698.66324277120282</c:v>
                </c:pt>
                <c:pt idx="122">
                  <c:v>710.09329507396421</c:v>
                </c:pt>
                <c:pt idx="123">
                  <c:v>721.5233473767255</c:v>
                </c:pt>
                <c:pt idx="124">
                  <c:v>732.95339967948678</c:v>
                </c:pt>
                <c:pt idx="125">
                  <c:v>744.38345198224818</c:v>
                </c:pt>
                <c:pt idx="126">
                  <c:v>755.81350428500946</c:v>
                </c:pt>
                <c:pt idx="127">
                  <c:v>767.24355658777085</c:v>
                </c:pt>
                <c:pt idx="128">
                  <c:v>778.67360889053214</c:v>
                </c:pt>
                <c:pt idx="129">
                  <c:v>790.10366119329353</c:v>
                </c:pt>
                <c:pt idx="130">
                  <c:v>801.53371349605482</c:v>
                </c:pt>
                <c:pt idx="131">
                  <c:v>812.96376579881621</c:v>
                </c:pt>
                <c:pt idx="132">
                  <c:v>824.39381810157749</c:v>
                </c:pt>
                <c:pt idx="133">
                  <c:v>835.82387040433889</c:v>
                </c:pt>
                <c:pt idx="134">
                  <c:v>847.25392270710017</c:v>
                </c:pt>
                <c:pt idx="135">
                  <c:v>858.68397500986157</c:v>
                </c:pt>
                <c:pt idx="136">
                  <c:v>870.11402731262285</c:v>
                </c:pt>
                <c:pt idx="137">
                  <c:v>881.54407961538425</c:v>
                </c:pt>
                <c:pt idx="138">
                  <c:v>892.97413191814553</c:v>
                </c:pt>
                <c:pt idx="139">
                  <c:v>904.40418422090693</c:v>
                </c:pt>
                <c:pt idx="140">
                  <c:v>915.83423652366821</c:v>
                </c:pt>
                <c:pt idx="141">
                  <c:v>927.26428882642949</c:v>
                </c:pt>
                <c:pt idx="142">
                  <c:v>938.69434112919089</c:v>
                </c:pt>
                <c:pt idx="143">
                  <c:v>950.12439343195217</c:v>
                </c:pt>
                <c:pt idx="144">
                  <c:v>961.55444573471357</c:v>
                </c:pt>
                <c:pt idx="145">
                  <c:v>972.98449803747485</c:v>
                </c:pt>
                <c:pt idx="146">
                  <c:v>984.41455034023625</c:v>
                </c:pt>
                <c:pt idx="147">
                  <c:v>995.84460264299753</c:v>
                </c:pt>
                <c:pt idx="148">
                  <c:v>1007.2746549457589</c:v>
                </c:pt>
                <c:pt idx="149">
                  <c:v>1018.7047072485202</c:v>
                </c:pt>
                <c:pt idx="150">
                  <c:v>1030.1347595512816</c:v>
                </c:pt>
                <c:pt idx="151">
                  <c:v>1041.564811854043</c:v>
                </c:pt>
                <c:pt idx="152">
                  <c:v>1052.9948641568042</c:v>
                </c:pt>
                <c:pt idx="153">
                  <c:v>1064.4249164595656</c:v>
                </c:pt>
                <c:pt idx="154">
                  <c:v>1075.854968762327</c:v>
                </c:pt>
                <c:pt idx="155">
                  <c:v>1087.2850210650881</c:v>
                </c:pt>
                <c:pt idx="156">
                  <c:v>1098.7150733678495</c:v>
                </c:pt>
                <c:pt idx="157">
                  <c:v>1110.1451256706109</c:v>
                </c:pt>
                <c:pt idx="158">
                  <c:v>1121.5751779733723</c:v>
                </c:pt>
                <c:pt idx="159">
                  <c:v>1133.0052302761335</c:v>
                </c:pt>
                <c:pt idx="160">
                  <c:v>1144.4352825788949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A86-4C87-ADEC-1F8099D8F25F}"/>
            </c:ext>
          </c:extLst>
        </c:ser>
        <c:ser>
          <c:idx val="9"/>
          <c:order val="9"/>
          <c:tx>
            <c:v>Flow 2 orig.</c:v>
          </c:tx>
          <c:spPr>
            <a:ln w="31750">
              <a:solidFill>
                <a:srgbClr val="7030A0"/>
              </a:solidFill>
              <a:headEnd type="none" w="lg" len="lg"/>
              <a:tailEnd type="oval" w="lg" len="lg"/>
            </a:ln>
          </c:spPr>
          <c:marker>
            <c:symbol val="diamond"/>
            <c:size val="2"/>
            <c:spPr>
              <a:ln>
                <a:solidFill>
                  <a:schemeClr val="accent4">
                    <a:tint val="77000"/>
                    <a:shade val="95000"/>
                    <a:satMod val="105000"/>
                    <a:alpha val="0"/>
                  </a:schemeClr>
                </a:solidFill>
              </a:ln>
            </c:spPr>
          </c:marker>
          <c:trendline>
            <c:spPr>
              <a:ln w="34925">
                <a:solidFill>
                  <a:srgbClr val="7030A0"/>
                </a:solidFill>
                <a:headEnd type="none" w="lg" len="lg"/>
                <a:tailEnd type="stealth" w="lg" len="lg"/>
              </a:ln>
            </c:spPr>
            <c:trendlineType val="linear"/>
            <c:forward val="120"/>
            <c:dispRSqr val="0"/>
            <c:dispEq val="0"/>
          </c:trendline>
          <c:xVal>
            <c:numRef>
              <c:f>'θ ϵ (90,180)'!$N$11:$N$336</c:f>
              <c:numCache>
                <c:formatCode>General</c:formatCode>
                <c:ptCount val="326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  <c:pt idx="101">
                  <c:v>-1</c:v>
                </c:pt>
                <c:pt idx="102">
                  <c:v>-2</c:v>
                </c:pt>
                <c:pt idx="103">
                  <c:v>-3</c:v>
                </c:pt>
                <c:pt idx="104">
                  <c:v>-4</c:v>
                </c:pt>
                <c:pt idx="105">
                  <c:v>-5</c:v>
                </c:pt>
                <c:pt idx="106">
                  <c:v>-6</c:v>
                </c:pt>
                <c:pt idx="107">
                  <c:v>-7</c:v>
                </c:pt>
                <c:pt idx="108">
                  <c:v>-8</c:v>
                </c:pt>
                <c:pt idx="109">
                  <c:v>-9</c:v>
                </c:pt>
                <c:pt idx="110">
                  <c:v>-10</c:v>
                </c:pt>
                <c:pt idx="111">
                  <c:v>-11</c:v>
                </c:pt>
                <c:pt idx="112">
                  <c:v>-12</c:v>
                </c:pt>
                <c:pt idx="113">
                  <c:v>-13</c:v>
                </c:pt>
                <c:pt idx="114">
                  <c:v>-14</c:v>
                </c:pt>
                <c:pt idx="115">
                  <c:v>-15</c:v>
                </c:pt>
                <c:pt idx="116">
                  <c:v>-16</c:v>
                </c:pt>
                <c:pt idx="117">
                  <c:v>-17</c:v>
                </c:pt>
                <c:pt idx="118">
                  <c:v>-18</c:v>
                </c:pt>
                <c:pt idx="119">
                  <c:v>-19</c:v>
                </c:pt>
                <c:pt idx="120">
                  <c:v>-20</c:v>
                </c:pt>
                <c:pt idx="121">
                  <c:v>-21</c:v>
                </c:pt>
                <c:pt idx="122">
                  <c:v>-22</c:v>
                </c:pt>
                <c:pt idx="123">
                  <c:v>-23</c:v>
                </c:pt>
                <c:pt idx="124">
                  <c:v>-24</c:v>
                </c:pt>
                <c:pt idx="125">
                  <c:v>-25</c:v>
                </c:pt>
                <c:pt idx="126">
                  <c:v>-26</c:v>
                </c:pt>
                <c:pt idx="127">
                  <c:v>-27</c:v>
                </c:pt>
                <c:pt idx="128">
                  <c:v>-28</c:v>
                </c:pt>
                <c:pt idx="129">
                  <c:v>-29</c:v>
                </c:pt>
                <c:pt idx="130">
                  <c:v>-30</c:v>
                </c:pt>
                <c:pt idx="131">
                  <c:v>-31</c:v>
                </c:pt>
                <c:pt idx="132">
                  <c:v>-32</c:v>
                </c:pt>
                <c:pt idx="133">
                  <c:v>-33</c:v>
                </c:pt>
                <c:pt idx="134">
                  <c:v>-34</c:v>
                </c:pt>
                <c:pt idx="135">
                  <c:v>-35</c:v>
                </c:pt>
                <c:pt idx="136">
                  <c:v>-36</c:v>
                </c:pt>
                <c:pt idx="137">
                  <c:v>-37</c:v>
                </c:pt>
                <c:pt idx="138">
                  <c:v>-38</c:v>
                </c:pt>
                <c:pt idx="139">
                  <c:v>-39</c:v>
                </c:pt>
                <c:pt idx="140">
                  <c:v>-40</c:v>
                </c:pt>
                <c:pt idx="141">
                  <c:v>-41</c:v>
                </c:pt>
                <c:pt idx="142">
                  <c:v>-42</c:v>
                </c:pt>
                <c:pt idx="143">
                  <c:v>-43</c:v>
                </c:pt>
                <c:pt idx="144">
                  <c:v>-44</c:v>
                </c:pt>
                <c:pt idx="145">
                  <c:v>-45</c:v>
                </c:pt>
                <c:pt idx="146">
                  <c:v>-46</c:v>
                </c:pt>
                <c:pt idx="147">
                  <c:v>-47</c:v>
                </c:pt>
                <c:pt idx="148">
                  <c:v>-48</c:v>
                </c:pt>
                <c:pt idx="149">
                  <c:v>-49</c:v>
                </c:pt>
                <c:pt idx="150">
                  <c:v>-50</c:v>
                </c:pt>
                <c:pt idx="151">
                  <c:v>-51</c:v>
                </c:pt>
                <c:pt idx="152">
                  <c:v>-52</c:v>
                </c:pt>
                <c:pt idx="153">
                  <c:v>-53</c:v>
                </c:pt>
                <c:pt idx="154">
                  <c:v>-54</c:v>
                </c:pt>
                <c:pt idx="155">
                  <c:v>-55</c:v>
                </c:pt>
                <c:pt idx="156">
                  <c:v>-56</c:v>
                </c:pt>
                <c:pt idx="157">
                  <c:v>-57</c:v>
                </c:pt>
                <c:pt idx="158">
                  <c:v>-58</c:v>
                </c:pt>
                <c:pt idx="159">
                  <c:v>-59</c:v>
                </c:pt>
                <c:pt idx="160">
                  <c:v>-60</c:v>
                </c:pt>
                <c:pt idx="161">
                  <c:v>-61</c:v>
                </c:pt>
                <c:pt idx="162">
                  <c:v>-62</c:v>
                </c:pt>
                <c:pt idx="163">
                  <c:v>-63</c:v>
                </c:pt>
                <c:pt idx="164">
                  <c:v>-64</c:v>
                </c:pt>
                <c:pt idx="165">
                  <c:v>-65</c:v>
                </c:pt>
                <c:pt idx="166">
                  <c:v>-66</c:v>
                </c:pt>
                <c:pt idx="167">
                  <c:v>-67</c:v>
                </c:pt>
                <c:pt idx="168">
                  <c:v>-68</c:v>
                </c:pt>
                <c:pt idx="169">
                  <c:v>-69</c:v>
                </c:pt>
                <c:pt idx="170">
                  <c:v>-70</c:v>
                </c:pt>
                <c:pt idx="171">
                  <c:v>-71</c:v>
                </c:pt>
                <c:pt idx="172">
                  <c:v>-72</c:v>
                </c:pt>
                <c:pt idx="173">
                  <c:v>-73</c:v>
                </c:pt>
                <c:pt idx="174">
                  <c:v>-74</c:v>
                </c:pt>
                <c:pt idx="175">
                  <c:v>-75</c:v>
                </c:pt>
                <c:pt idx="176">
                  <c:v>-76</c:v>
                </c:pt>
                <c:pt idx="177">
                  <c:v>-77</c:v>
                </c:pt>
                <c:pt idx="178">
                  <c:v>-78</c:v>
                </c:pt>
                <c:pt idx="179">
                  <c:v>-79</c:v>
                </c:pt>
                <c:pt idx="180">
                  <c:v>-80</c:v>
                </c:pt>
                <c:pt idx="181">
                  <c:v>-81</c:v>
                </c:pt>
                <c:pt idx="182">
                  <c:v>-82</c:v>
                </c:pt>
                <c:pt idx="183">
                  <c:v>-83</c:v>
                </c:pt>
                <c:pt idx="184">
                  <c:v>-84</c:v>
                </c:pt>
                <c:pt idx="185">
                  <c:v>-85</c:v>
                </c:pt>
                <c:pt idx="186">
                  <c:v>-86</c:v>
                </c:pt>
                <c:pt idx="187">
                  <c:v>-87</c:v>
                </c:pt>
                <c:pt idx="188">
                  <c:v>-88</c:v>
                </c:pt>
                <c:pt idx="189">
                  <c:v>-89</c:v>
                </c:pt>
                <c:pt idx="190">
                  <c:v>-90</c:v>
                </c:pt>
                <c:pt idx="191">
                  <c:v>-91</c:v>
                </c:pt>
                <c:pt idx="192">
                  <c:v>-92</c:v>
                </c:pt>
                <c:pt idx="193">
                  <c:v>-93</c:v>
                </c:pt>
                <c:pt idx="194">
                  <c:v>-94</c:v>
                </c:pt>
                <c:pt idx="195">
                  <c:v>-95</c:v>
                </c:pt>
                <c:pt idx="196">
                  <c:v>-96</c:v>
                </c:pt>
                <c:pt idx="197">
                  <c:v>-97</c:v>
                </c:pt>
                <c:pt idx="198">
                  <c:v>-98</c:v>
                </c:pt>
                <c:pt idx="199">
                  <c:v>-99</c:v>
                </c:pt>
                <c:pt idx="200">
                  <c:v>-100</c:v>
                </c:pt>
                <c:pt idx="201">
                  <c:v>-101</c:v>
                </c:pt>
                <c:pt idx="202">
                  <c:v>-102</c:v>
                </c:pt>
                <c:pt idx="203">
                  <c:v>-103</c:v>
                </c:pt>
                <c:pt idx="204">
                  <c:v>-104</c:v>
                </c:pt>
                <c:pt idx="205">
                  <c:v>-105</c:v>
                </c:pt>
                <c:pt idx="206">
                  <c:v>-106</c:v>
                </c:pt>
                <c:pt idx="207">
                  <c:v>-107</c:v>
                </c:pt>
                <c:pt idx="208">
                  <c:v>-108</c:v>
                </c:pt>
                <c:pt idx="209">
                  <c:v>-109</c:v>
                </c:pt>
                <c:pt idx="210">
                  <c:v>-110</c:v>
                </c:pt>
                <c:pt idx="211">
                  <c:v>-111</c:v>
                </c:pt>
                <c:pt idx="212">
                  <c:v>-112</c:v>
                </c:pt>
                <c:pt idx="213">
                  <c:v>-113</c:v>
                </c:pt>
                <c:pt idx="214">
                  <c:v>-114</c:v>
                </c:pt>
                <c:pt idx="215">
                  <c:v>-115</c:v>
                </c:pt>
                <c:pt idx="216">
                  <c:v>-116</c:v>
                </c:pt>
                <c:pt idx="217">
                  <c:v>-117</c:v>
                </c:pt>
                <c:pt idx="218">
                  <c:v>-118</c:v>
                </c:pt>
                <c:pt idx="219">
                  <c:v>-119</c:v>
                </c:pt>
                <c:pt idx="220">
                  <c:v>-120</c:v>
                </c:pt>
                <c:pt idx="221">
                  <c:v>-121</c:v>
                </c:pt>
                <c:pt idx="222">
                  <c:v>-122</c:v>
                </c:pt>
                <c:pt idx="223">
                  <c:v>-123</c:v>
                </c:pt>
                <c:pt idx="224">
                  <c:v>-124</c:v>
                </c:pt>
                <c:pt idx="225">
                  <c:v>-125</c:v>
                </c:pt>
                <c:pt idx="226">
                  <c:v>-126</c:v>
                </c:pt>
                <c:pt idx="227">
                  <c:v>-127</c:v>
                </c:pt>
                <c:pt idx="228">
                  <c:v>-128</c:v>
                </c:pt>
                <c:pt idx="229">
                  <c:v>-129</c:v>
                </c:pt>
                <c:pt idx="230">
                  <c:v>-130</c:v>
                </c:pt>
                <c:pt idx="231">
                  <c:v>-131</c:v>
                </c:pt>
                <c:pt idx="232">
                  <c:v>-132</c:v>
                </c:pt>
                <c:pt idx="233">
                  <c:v>-133</c:v>
                </c:pt>
                <c:pt idx="234">
                  <c:v>-134</c:v>
                </c:pt>
                <c:pt idx="235">
                  <c:v>-135</c:v>
                </c:pt>
                <c:pt idx="236">
                  <c:v>-136</c:v>
                </c:pt>
                <c:pt idx="237">
                  <c:v>-137</c:v>
                </c:pt>
                <c:pt idx="238">
                  <c:v>-138</c:v>
                </c:pt>
                <c:pt idx="239">
                  <c:v>-139</c:v>
                </c:pt>
                <c:pt idx="240">
                  <c:v>-140</c:v>
                </c:pt>
                <c:pt idx="241">
                  <c:v>-141</c:v>
                </c:pt>
                <c:pt idx="242">
                  <c:v>-142</c:v>
                </c:pt>
                <c:pt idx="243">
                  <c:v>-143</c:v>
                </c:pt>
                <c:pt idx="244">
                  <c:v>-144</c:v>
                </c:pt>
                <c:pt idx="245">
                  <c:v>-145</c:v>
                </c:pt>
                <c:pt idx="246">
                  <c:v>-146</c:v>
                </c:pt>
                <c:pt idx="247">
                  <c:v>-147</c:v>
                </c:pt>
                <c:pt idx="248">
                  <c:v>-148</c:v>
                </c:pt>
                <c:pt idx="249">
                  <c:v>-149</c:v>
                </c:pt>
                <c:pt idx="250">
                  <c:v>-150</c:v>
                </c:pt>
                <c:pt idx="251">
                  <c:v>-151</c:v>
                </c:pt>
                <c:pt idx="252">
                  <c:v>-152</c:v>
                </c:pt>
                <c:pt idx="253">
                  <c:v>-153</c:v>
                </c:pt>
                <c:pt idx="254">
                  <c:v>-154</c:v>
                </c:pt>
                <c:pt idx="255">
                  <c:v>-155</c:v>
                </c:pt>
                <c:pt idx="256">
                  <c:v>-156</c:v>
                </c:pt>
                <c:pt idx="257">
                  <c:v>-157</c:v>
                </c:pt>
                <c:pt idx="258">
                  <c:v>-158</c:v>
                </c:pt>
                <c:pt idx="259">
                  <c:v>-159</c:v>
                </c:pt>
                <c:pt idx="260">
                  <c:v>-160</c:v>
                </c:pt>
                <c:pt idx="261">
                  <c:v>-161</c:v>
                </c:pt>
                <c:pt idx="262">
                  <c:v>-162</c:v>
                </c:pt>
                <c:pt idx="263">
                  <c:v>-163</c:v>
                </c:pt>
                <c:pt idx="264">
                  <c:v>-164</c:v>
                </c:pt>
                <c:pt idx="265">
                  <c:v>-165</c:v>
                </c:pt>
                <c:pt idx="266">
                  <c:v>-166</c:v>
                </c:pt>
                <c:pt idx="267">
                  <c:v>-167</c:v>
                </c:pt>
                <c:pt idx="268">
                  <c:v>-168</c:v>
                </c:pt>
                <c:pt idx="269">
                  <c:v>-169</c:v>
                </c:pt>
                <c:pt idx="270">
                  <c:v>-170</c:v>
                </c:pt>
                <c:pt idx="271">
                  <c:v>-171</c:v>
                </c:pt>
                <c:pt idx="272">
                  <c:v>-172</c:v>
                </c:pt>
                <c:pt idx="273">
                  <c:v>-173</c:v>
                </c:pt>
                <c:pt idx="274">
                  <c:v>-174</c:v>
                </c:pt>
                <c:pt idx="275">
                  <c:v>-175</c:v>
                </c:pt>
                <c:pt idx="276">
                  <c:v>-176</c:v>
                </c:pt>
                <c:pt idx="277">
                  <c:v>-177</c:v>
                </c:pt>
                <c:pt idx="278">
                  <c:v>-178</c:v>
                </c:pt>
                <c:pt idx="279">
                  <c:v>-179</c:v>
                </c:pt>
                <c:pt idx="280">
                  <c:v>-180</c:v>
                </c:pt>
                <c:pt idx="281">
                  <c:v>-181</c:v>
                </c:pt>
                <c:pt idx="282">
                  <c:v>-182</c:v>
                </c:pt>
                <c:pt idx="283">
                  <c:v>-183</c:v>
                </c:pt>
                <c:pt idx="284">
                  <c:v>-184</c:v>
                </c:pt>
                <c:pt idx="285">
                  <c:v>-185</c:v>
                </c:pt>
                <c:pt idx="286">
                  <c:v>-186</c:v>
                </c:pt>
                <c:pt idx="287">
                  <c:v>-187</c:v>
                </c:pt>
                <c:pt idx="288">
                  <c:v>-188</c:v>
                </c:pt>
                <c:pt idx="289">
                  <c:v>-189</c:v>
                </c:pt>
                <c:pt idx="290">
                  <c:v>-190</c:v>
                </c:pt>
                <c:pt idx="291">
                  <c:v>-191</c:v>
                </c:pt>
                <c:pt idx="292">
                  <c:v>-192</c:v>
                </c:pt>
                <c:pt idx="293">
                  <c:v>-193</c:v>
                </c:pt>
                <c:pt idx="294">
                  <c:v>-194</c:v>
                </c:pt>
                <c:pt idx="295">
                  <c:v>-195</c:v>
                </c:pt>
                <c:pt idx="296">
                  <c:v>-196</c:v>
                </c:pt>
                <c:pt idx="297">
                  <c:v>-197</c:v>
                </c:pt>
                <c:pt idx="298">
                  <c:v>-198</c:v>
                </c:pt>
                <c:pt idx="299">
                  <c:v>-199</c:v>
                </c:pt>
                <c:pt idx="300">
                  <c:v>-200</c:v>
                </c:pt>
                <c:pt idx="301">
                  <c:v>-201</c:v>
                </c:pt>
                <c:pt idx="302">
                  <c:v>-202</c:v>
                </c:pt>
                <c:pt idx="303">
                  <c:v>-203</c:v>
                </c:pt>
                <c:pt idx="304">
                  <c:v>-204</c:v>
                </c:pt>
                <c:pt idx="305">
                  <c:v>-205</c:v>
                </c:pt>
                <c:pt idx="306">
                  <c:v>-206</c:v>
                </c:pt>
                <c:pt idx="307">
                  <c:v>-207</c:v>
                </c:pt>
                <c:pt idx="308">
                  <c:v>-208</c:v>
                </c:pt>
                <c:pt idx="309">
                  <c:v>-209</c:v>
                </c:pt>
                <c:pt idx="310">
                  <c:v>-210</c:v>
                </c:pt>
                <c:pt idx="311">
                  <c:v>-211</c:v>
                </c:pt>
                <c:pt idx="312">
                  <c:v>-212</c:v>
                </c:pt>
                <c:pt idx="313">
                  <c:v>-213</c:v>
                </c:pt>
                <c:pt idx="314">
                  <c:v>-214</c:v>
                </c:pt>
                <c:pt idx="315">
                  <c:v>-215</c:v>
                </c:pt>
                <c:pt idx="316">
                  <c:v>-216</c:v>
                </c:pt>
                <c:pt idx="317">
                  <c:v>-217</c:v>
                </c:pt>
                <c:pt idx="318">
                  <c:v>-218</c:v>
                </c:pt>
                <c:pt idx="319">
                  <c:v>-219</c:v>
                </c:pt>
                <c:pt idx="320">
                  <c:v>-220</c:v>
                </c:pt>
                <c:pt idx="321">
                  <c:v>-221</c:v>
                </c:pt>
                <c:pt idx="322">
                  <c:v>-222</c:v>
                </c:pt>
                <c:pt idx="323">
                  <c:v>-223</c:v>
                </c:pt>
                <c:pt idx="324">
                  <c:v>-224</c:v>
                </c:pt>
                <c:pt idx="325">
                  <c:v>-225</c:v>
                </c:pt>
              </c:numCache>
            </c:numRef>
          </c:xVal>
          <c:yVal>
            <c:numRef>
              <c:f>'θ ϵ (90,180)'!$M$11:$M$336</c:f>
              <c:numCache>
                <c:formatCode>General</c:formatCode>
                <c:ptCount val="32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A86-4C87-ADEC-1F8099D8F25F}"/>
            </c:ext>
          </c:extLst>
        </c:ser>
        <c:ser>
          <c:idx val="10"/>
          <c:order val="10"/>
          <c:tx>
            <c:v>CZnew</c:v>
          </c:tx>
          <c:spPr>
            <a:ln w="34925">
              <a:prstDash val="sysDash"/>
            </a:ln>
          </c:spPr>
          <c:marker>
            <c:symbol val="dot"/>
            <c:size val="2"/>
            <c:spPr>
              <a:ln>
                <a:solidFill>
                  <a:schemeClr val="accent5">
                    <a:shade val="95000"/>
                    <a:satMod val="105000"/>
                    <a:alpha val="0"/>
                  </a:schemeClr>
                </a:solidFill>
              </a:ln>
            </c:spPr>
          </c:marker>
          <c:xVal>
            <c:numRef>
              <c:f>'θ ϵ (90,180)'!$BE$442:$BE$802</c:f>
              <c:numCache>
                <c:formatCode>General</c:formatCode>
                <c:ptCount val="361"/>
                <c:pt idx="0">
                  <c:v>-41.875298883893024</c:v>
                </c:pt>
                <c:pt idx="1">
                  <c:v>-41.8788048557699</c:v>
                </c:pt>
                <c:pt idx="2">
                  <c:v>-41.88932170344755</c:v>
                </c:pt>
                <c:pt idx="3">
                  <c:v>-41.906846223392293</c:v>
                </c:pt>
                <c:pt idx="4">
                  <c:v>-41.931373077465572</c:v>
                </c:pt>
                <c:pt idx="5">
                  <c:v>-41.962894794550053</c:v>
                </c:pt>
                <c:pt idx="6">
                  <c:v>-42.001401772825353</c:v>
                </c:pt>
                <c:pt idx="7">
                  <c:v>-42.046882282692863</c:v>
                </c:pt>
                <c:pt idx="8">
                  <c:v>-42.099322470348696</c:v>
                </c:pt>
                <c:pt idx="9">
                  <c:v>-42.158706362003691</c:v>
                </c:pt>
                <c:pt idx="10">
                  <c:v>-42.225015868749189</c:v>
                </c:pt>
                <c:pt idx="11">
                  <c:v>-42.298230792067081</c:v>
                </c:pt>
                <c:pt idx="12">
                  <c:v>-42.378328829982472</c:v>
                </c:pt>
                <c:pt idx="13">
                  <c:v>-42.465285583857096</c:v>
                </c:pt>
                <c:pt idx="14">
                  <c:v>-42.559074565821334</c:v>
                </c:pt>
                <c:pt idx="15">
                  <c:v>-42.659667206842741</c:v>
                </c:pt>
                <c:pt idx="16">
                  <c:v>-42.767032865428398</c:v>
                </c:pt>
                <c:pt idx="17">
                  <c:v>-42.881138836958627</c:v>
                </c:pt>
                <c:pt idx="18">
                  <c:v>-43.001950363649115</c:v>
                </c:pt>
                <c:pt idx="19">
                  <c:v>-43.12943064513852</c:v>
                </c:pt>
                <c:pt idx="20">
                  <c:v>-43.263540849698167</c:v>
                </c:pt>
                <c:pt idx="21">
                  <c:v>-43.404240126060593</c:v>
                </c:pt>
                <c:pt idx="22">
                  <c:v>-43.551485615863228</c:v>
                </c:pt>
                <c:pt idx="23">
                  <c:v>-43.705232466703492</c:v>
                </c:pt>
                <c:pt idx="24">
                  <c:v>-43.865433845801228</c:v>
                </c:pt>
                <c:pt idx="25">
                  <c:v>-44.03204095426446</c:v>
                </c:pt>
                <c:pt idx="26">
                  <c:v>-44.205003041953987</c:v>
                </c:pt>
                <c:pt idx="27">
                  <c:v>-44.384267422942386</c:v>
                </c:pt>
                <c:pt idx="28">
                  <c:v>-44.569779491562628</c:v>
                </c:pt>
                <c:pt idx="29">
                  <c:v>-44.761482739041526</c:v>
                </c:pt>
                <c:pt idx="30">
                  <c:v>-44.959318770712812</c:v>
                </c:pt>
                <c:pt idx="31">
                  <c:v>-45.163227323804776</c:v>
                </c:pt>
                <c:pt idx="32">
                  <c:v>-45.373146285796821</c:v>
                </c:pt>
                <c:pt idx="33">
                  <c:v>-45.589011713339602</c:v>
                </c:pt>
                <c:pt idx="34">
                  <c:v>-45.810757851732752</c:v>
                </c:pt>
                <c:pt idx="35">
                  <c:v>-46.038317154954413</c:v>
                </c:pt>
                <c:pt idx="36">
                  <c:v>-46.271620306236414</c:v>
                </c:pt>
                <c:pt idx="37">
                  <c:v>-46.51059623917881</c:v>
                </c:pt>
                <c:pt idx="38">
                  <c:v>-46.755172159397418</c:v>
                </c:pt>
                <c:pt idx="39">
                  <c:v>-47.005273566697682</c:v>
                </c:pt>
                <c:pt idx="40">
                  <c:v>-47.260824277768137</c:v>
                </c:pt>
                <c:pt idx="41">
                  <c:v>-47.521746449386633</c:v>
                </c:pt>
                <c:pt idx="42">
                  <c:v>-47.787960602132081</c:v>
                </c:pt>
                <c:pt idx="43">
                  <c:v>-48.05938564459467</c:v>
                </c:pt>
                <c:pt idx="44">
                  <c:v>-48.335938898077124</c:v>
                </c:pt>
                <c:pt idx="45">
                  <c:v>-48.617536121779395</c:v>
                </c:pt>
                <c:pt idx="46">
                  <c:v>-48.904091538459255</c:v>
                </c:pt>
                <c:pt idx="47">
                  <c:v>-49.195517860560855</c:v>
                </c:pt>
                <c:pt idx="48">
                  <c:v>-49.491726316803366</c:v>
                </c:pt>
                <c:pt idx="49">
                  <c:v>-49.792626679221591</c:v>
                </c:pt>
                <c:pt idx="50">
                  <c:v>-50.098127290650247</c:v>
                </c:pt>
                <c:pt idx="51">
                  <c:v>-50.40813509264364</c:v>
                </c:pt>
                <c:pt idx="52">
                  <c:v>-50.72255565382217</c:v>
                </c:pt>
                <c:pt idx="53">
                  <c:v>-51.041293198637049</c:v>
                </c:pt>
                <c:pt idx="54">
                  <c:v>-51.36425063654444</c:v>
                </c:pt>
                <c:pt idx="55">
                  <c:v>-51.691329591580192</c:v>
                </c:pt>
                <c:pt idx="56">
                  <c:v>-52.022430432326125</c:v>
                </c:pt>
                <c:pt idx="57">
                  <c:v>-52.3574523022587</c:v>
                </c:pt>
                <c:pt idx="58">
                  <c:v>-52.696293150470908</c:v>
                </c:pt>
                <c:pt idx="59">
                  <c:v>-53.038849762757948</c:v>
                </c:pt>
                <c:pt idx="60">
                  <c:v>-53.385017793057308</c:v>
                </c:pt>
                <c:pt idx="61">
                  <c:v>-53.734691795233545</c:v>
                </c:pt>
                <c:pt idx="62">
                  <c:v>-54.087765255198242</c:v>
                </c:pt>
                <c:pt idx="63">
                  <c:v>-54.444130623355178</c:v>
                </c:pt>
                <c:pt idx="64">
                  <c:v>-54.80367934736104</c:v>
                </c:pt>
                <c:pt idx="65">
                  <c:v>-55.166301905191453</c:v>
                </c:pt>
                <c:pt idx="66">
                  <c:v>-55.531887838502506</c:v>
                </c:pt>
                <c:pt idx="67">
                  <c:v>-55.900325786277399</c:v>
                </c:pt>
                <c:pt idx="68">
                  <c:v>-56.271503518748119</c:v>
                </c:pt>
                <c:pt idx="69">
                  <c:v>-56.645307971581644</c:v>
                </c:pt>
                <c:pt idx="70">
                  <c:v>-57.021625280320535</c:v>
                </c:pt>
                <c:pt idx="71">
                  <c:v>-57.400340815067082</c:v>
                </c:pt>
                <c:pt idx="72">
                  <c:v>-57.781339215400699</c:v>
                </c:pt>
                <c:pt idx="73">
                  <c:v>-58.164504425517833</c:v>
                </c:pt>
                <c:pt idx="74">
                  <c:v>-58.549719729583671</c:v>
                </c:pt>
                <c:pt idx="75">
                  <c:v>-58.936867787284939</c:v>
                </c:pt>
                <c:pt idx="76">
                  <c:v>-59.325830669572859</c:v>
                </c:pt>
                <c:pt idx="77">
                  <c:v>-59.716489894585543</c:v>
                </c:pt>
                <c:pt idx="78">
                  <c:v>-60.108726463738627</c:v>
                </c:pt>
                <c:pt idx="79">
                  <c:v>-60.502420897973472</c:v>
                </c:pt>
                <c:pt idx="80">
                  <c:v>-60.897453274151616</c:v>
                </c:pt>
                <c:pt idx="81">
                  <c:v>-61.293703261584504</c:v>
                </c:pt>
                <c:pt idx="82">
                  <c:v>-61.691050158687396</c:v>
                </c:pt>
                <c:pt idx="83">
                  <c:v>-62.089372929746268</c:v>
                </c:pt>
                <c:pt idx="84">
                  <c:v>-62.488550241786399</c:v>
                </c:pt>
                <c:pt idx="85">
                  <c:v>-62.888460501531632</c:v>
                </c:pt>
                <c:pt idx="86">
                  <c:v>-63.288981892442827</c:v>
                </c:pt>
                <c:pt idx="87">
                  <c:v>-63.689992411824377</c:v>
                </c:pt>
                <c:pt idx="88">
                  <c:v>-64.091369907987399</c:v>
                </c:pt>
                <c:pt idx="89">
                  <c:v>-64.492992117458357</c:v>
                </c:pt>
                <c:pt idx="90">
                  <c:v>-64.894736702221593</c:v>
                </c:pt>
                <c:pt idx="91">
                  <c:v>-65.296481286984843</c:v>
                </c:pt>
                <c:pt idx="92">
                  <c:v>-65.698103496455772</c:v>
                </c:pt>
                <c:pt idx="93">
                  <c:v>-66.099480992618794</c:v>
                </c:pt>
                <c:pt idx="94">
                  <c:v>-66.500491512000352</c:v>
                </c:pt>
                <c:pt idx="95">
                  <c:v>-66.901012902911546</c:v>
                </c:pt>
                <c:pt idx="96">
                  <c:v>-67.300923162656787</c:v>
                </c:pt>
                <c:pt idx="97">
                  <c:v>-67.70010047469691</c:v>
                </c:pt>
                <c:pt idx="98">
                  <c:v>-68.098423245755782</c:v>
                </c:pt>
                <c:pt idx="99">
                  <c:v>-68.495770142858689</c:v>
                </c:pt>
                <c:pt idx="100">
                  <c:v>-68.89202013029157</c:v>
                </c:pt>
                <c:pt idx="101">
                  <c:v>-69.287052506469706</c:v>
                </c:pt>
                <c:pt idx="102">
                  <c:v>-69.680746940704552</c:v>
                </c:pt>
                <c:pt idx="103">
                  <c:v>-70.072983509857636</c:v>
                </c:pt>
                <c:pt idx="104">
                  <c:v>-70.463642734870319</c:v>
                </c:pt>
                <c:pt idx="105">
                  <c:v>-70.852605617158247</c:v>
                </c:pt>
                <c:pt idx="106">
                  <c:v>-71.239753674859514</c:v>
                </c:pt>
                <c:pt idx="107">
                  <c:v>-71.624968978925352</c:v>
                </c:pt>
                <c:pt idx="108">
                  <c:v>-72.00813418904248</c:v>
                </c:pt>
                <c:pt idx="109">
                  <c:v>-72.389132589376089</c:v>
                </c:pt>
                <c:pt idx="110">
                  <c:v>-72.767848124122651</c:v>
                </c:pt>
                <c:pt idx="111">
                  <c:v>-73.144165432861541</c:v>
                </c:pt>
                <c:pt idx="112">
                  <c:v>-73.517969885695067</c:v>
                </c:pt>
                <c:pt idx="113">
                  <c:v>-73.889147618165779</c:v>
                </c:pt>
                <c:pt idx="114">
                  <c:v>-74.257585565940673</c:v>
                </c:pt>
                <c:pt idx="115">
                  <c:v>-74.623171499251725</c:v>
                </c:pt>
                <c:pt idx="116">
                  <c:v>-74.985794057082146</c:v>
                </c:pt>
                <c:pt idx="117">
                  <c:v>-75.345342781087993</c:v>
                </c:pt>
                <c:pt idx="118">
                  <c:v>-75.701708149244936</c:v>
                </c:pt>
                <c:pt idx="119">
                  <c:v>-76.054781609209641</c:v>
                </c:pt>
                <c:pt idx="120">
                  <c:v>-76.40445561138587</c:v>
                </c:pt>
                <c:pt idx="121">
                  <c:v>-76.750623641685237</c:v>
                </c:pt>
                <c:pt idx="122">
                  <c:v>-77.093180253972278</c:v>
                </c:pt>
                <c:pt idx="123">
                  <c:v>-77.432021102184478</c:v>
                </c:pt>
                <c:pt idx="124">
                  <c:v>-77.767042972117054</c:v>
                </c:pt>
                <c:pt idx="125">
                  <c:v>-78.098143812862986</c:v>
                </c:pt>
                <c:pt idx="126">
                  <c:v>-78.425222767898745</c:v>
                </c:pt>
                <c:pt idx="127">
                  <c:v>-78.748180205806136</c:v>
                </c:pt>
                <c:pt idx="128">
                  <c:v>-79.066917750621016</c:v>
                </c:pt>
                <c:pt idx="129">
                  <c:v>-79.381338311799539</c:v>
                </c:pt>
                <c:pt idx="130">
                  <c:v>-79.691346113792946</c:v>
                </c:pt>
                <c:pt idx="131">
                  <c:v>-79.996846725221602</c:v>
                </c:pt>
                <c:pt idx="132">
                  <c:v>-80.29774708763982</c:v>
                </c:pt>
                <c:pt idx="133">
                  <c:v>-80.593955543882331</c:v>
                </c:pt>
                <c:pt idx="134">
                  <c:v>-80.885381865983931</c:v>
                </c:pt>
                <c:pt idx="135">
                  <c:v>-81.171937282663791</c:v>
                </c:pt>
                <c:pt idx="136">
                  <c:v>-81.453534506366054</c:v>
                </c:pt>
                <c:pt idx="137">
                  <c:v>-81.730087759848516</c:v>
                </c:pt>
                <c:pt idx="138">
                  <c:v>-82.001512802311098</c:v>
                </c:pt>
                <c:pt idx="139">
                  <c:v>-82.267726955056546</c:v>
                </c:pt>
                <c:pt idx="140">
                  <c:v>-82.528649126675049</c:v>
                </c:pt>
                <c:pt idx="141">
                  <c:v>-82.784199837745504</c:v>
                </c:pt>
                <c:pt idx="142">
                  <c:v>-83.034301245045768</c:v>
                </c:pt>
                <c:pt idx="143">
                  <c:v>-83.278877165264376</c:v>
                </c:pt>
                <c:pt idx="144">
                  <c:v>-83.517853098206771</c:v>
                </c:pt>
                <c:pt idx="145">
                  <c:v>-83.751156249488758</c:v>
                </c:pt>
                <c:pt idx="146">
                  <c:v>-83.97871555271044</c:v>
                </c:pt>
                <c:pt idx="147">
                  <c:v>-84.200461691103584</c:v>
                </c:pt>
                <c:pt idx="148">
                  <c:v>-84.416327118646365</c:v>
                </c:pt>
                <c:pt idx="149">
                  <c:v>-84.62624608063841</c:v>
                </c:pt>
                <c:pt idx="150">
                  <c:v>-84.830154633730373</c:v>
                </c:pt>
                <c:pt idx="151">
                  <c:v>-85.02799066540166</c:v>
                </c:pt>
                <c:pt idx="152">
                  <c:v>-85.219693912880544</c:v>
                </c:pt>
                <c:pt idx="153">
                  <c:v>-85.405205981500799</c:v>
                </c:pt>
                <c:pt idx="154">
                  <c:v>-85.584470362489199</c:v>
                </c:pt>
                <c:pt idx="155">
                  <c:v>-85.757432450178726</c:v>
                </c:pt>
                <c:pt idx="156">
                  <c:v>-85.924039558641965</c:v>
                </c:pt>
                <c:pt idx="157">
                  <c:v>-86.084240937739693</c:v>
                </c:pt>
                <c:pt idx="158">
                  <c:v>-86.237987788579957</c:v>
                </c:pt>
                <c:pt idx="159">
                  <c:v>-86.3852332783826</c:v>
                </c:pt>
                <c:pt idx="160">
                  <c:v>-86.525932554745026</c:v>
                </c:pt>
                <c:pt idx="161">
                  <c:v>-86.660042759304673</c:v>
                </c:pt>
                <c:pt idx="162">
                  <c:v>-86.787523040794071</c:v>
                </c:pt>
                <c:pt idx="163">
                  <c:v>-86.908334567484559</c:v>
                </c:pt>
                <c:pt idx="164">
                  <c:v>-87.022440539014781</c:v>
                </c:pt>
                <c:pt idx="165">
                  <c:v>-87.129806197600445</c:v>
                </c:pt>
                <c:pt idx="166">
                  <c:v>-87.230398838621852</c:v>
                </c:pt>
                <c:pt idx="167">
                  <c:v>-87.32418782058609</c:v>
                </c:pt>
                <c:pt idx="168">
                  <c:v>-87.411144574460707</c:v>
                </c:pt>
                <c:pt idx="169">
                  <c:v>-87.491242612376112</c:v>
                </c:pt>
                <c:pt idx="170">
                  <c:v>-87.564457535694004</c:v>
                </c:pt>
                <c:pt idx="171">
                  <c:v>-87.630767042439487</c:v>
                </c:pt>
                <c:pt idx="172">
                  <c:v>-87.69015093409449</c:v>
                </c:pt>
                <c:pt idx="173">
                  <c:v>-87.742591121750323</c:v>
                </c:pt>
                <c:pt idx="174">
                  <c:v>-87.788071631617839</c:v>
                </c:pt>
                <c:pt idx="175">
                  <c:v>-87.826578609893133</c:v>
                </c:pt>
                <c:pt idx="176">
                  <c:v>-87.85810032697762</c:v>
                </c:pt>
                <c:pt idx="177">
                  <c:v>-87.882627181050893</c:v>
                </c:pt>
                <c:pt idx="178">
                  <c:v>-87.900151700995636</c:v>
                </c:pt>
                <c:pt idx="179">
                  <c:v>-87.910668548673286</c:v>
                </c:pt>
                <c:pt idx="180">
                  <c:v>-87.914174520550162</c:v>
                </c:pt>
                <c:pt idx="181">
                  <c:v>-87.910668548673286</c:v>
                </c:pt>
                <c:pt idx="182">
                  <c:v>-87.900151700995636</c:v>
                </c:pt>
                <c:pt idx="183">
                  <c:v>-87.882627181050893</c:v>
                </c:pt>
                <c:pt idx="184">
                  <c:v>-87.85810032697762</c:v>
                </c:pt>
                <c:pt idx="185">
                  <c:v>-87.826578609893133</c:v>
                </c:pt>
                <c:pt idx="186">
                  <c:v>-87.788071631617839</c:v>
                </c:pt>
                <c:pt idx="187">
                  <c:v>-87.742591121750323</c:v>
                </c:pt>
                <c:pt idx="188">
                  <c:v>-87.69015093409449</c:v>
                </c:pt>
                <c:pt idx="189">
                  <c:v>-87.630767042439487</c:v>
                </c:pt>
                <c:pt idx="190">
                  <c:v>-87.564457535694004</c:v>
                </c:pt>
                <c:pt idx="191">
                  <c:v>-87.491242612376112</c:v>
                </c:pt>
                <c:pt idx="192">
                  <c:v>-87.411144574460707</c:v>
                </c:pt>
                <c:pt idx="193">
                  <c:v>-87.32418782058609</c:v>
                </c:pt>
                <c:pt idx="194">
                  <c:v>-87.230398838621852</c:v>
                </c:pt>
                <c:pt idx="195">
                  <c:v>-87.129806197600445</c:v>
                </c:pt>
                <c:pt idx="196">
                  <c:v>-87.022440539014781</c:v>
                </c:pt>
                <c:pt idx="197">
                  <c:v>-86.908334567484559</c:v>
                </c:pt>
                <c:pt idx="198">
                  <c:v>-86.787523040794071</c:v>
                </c:pt>
                <c:pt idx="199">
                  <c:v>-86.660042759304673</c:v>
                </c:pt>
                <c:pt idx="200">
                  <c:v>-86.525932554745026</c:v>
                </c:pt>
                <c:pt idx="201">
                  <c:v>-86.3852332783826</c:v>
                </c:pt>
                <c:pt idx="202">
                  <c:v>-86.237987788579957</c:v>
                </c:pt>
                <c:pt idx="203">
                  <c:v>-86.084240937739693</c:v>
                </c:pt>
                <c:pt idx="204">
                  <c:v>-85.924039558641965</c:v>
                </c:pt>
                <c:pt idx="205">
                  <c:v>-85.757432450178726</c:v>
                </c:pt>
                <c:pt idx="206">
                  <c:v>-85.584470362489199</c:v>
                </c:pt>
                <c:pt idx="207">
                  <c:v>-85.405205981500799</c:v>
                </c:pt>
                <c:pt idx="208">
                  <c:v>-85.219693912880558</c:v>
                </c:pt>
                <c:pt idx="209">
                  <c:v>-85.02799066540166</c:v>
                </c:pt>
                <c:pt idx="210">
                  <c:v>-84.830154633730373</c:v>
                </c:pt>
                <c:pt idx="211">
                  <c:v>-84.62624608063841</c:v>
                </c:pt>
                <c:pt idx="212">
                  <c:v>-84.416327118646365</c:v>
                </c:pt>
                <c:pt idx="213">
                  <c:v>-84.200461691103584</c:v>
                </c:pt>
                <c:pt idx="214">
                  <c:v>-83.97871555271044</c:v>
                </c:pt>
                <c:pt idx="215">
                  <c:v>-83.751156249488773</c:v>
                </c:pt>
                <c:pt idx="216">
                  <c:v>-83.517853098206771</c:v>
                </c:pt>
                <c:pt idx="217">
                  <c:v>-83.278877165264376</c:v>
                </c:pt>
                <c:pt idx="218">
                  <c:v>-83.034301245045768</c:v>
                </c:pt>
                <c:pt idx="219">
                  <c:v>-82.784199837745504</c:v>
                </c:pt>
                <c:pt idx="220">
                  <c:v>-82.528649126675049</c:v>
                </c:pt>
                <c:pt idx="221">
                  <c:v>-82.267726955056546</c:v>
                </c:pt>
                <c:pt idx="222">
                  <c:v>-82.001512802311112</c:v>
                </c:pt>
                <c:pt idx="223">
                  <c:v>-81.730087759848516</c:v>
                </c:pt>
                <c:pt idx="224">
                  <c:v>-81.453534506366054</c:v>
                </c:pt>
                <c:pt idx="225">
                  <c:v>-81.171937282663791</c:v>
                </c:pt>
                <c:pt idx="226">
                  <c:v>-80.885381865983945</c:v>
                </c:pt>
                <c:pt idx="227">
                  <c:v>-80.593955543882345</c:v>
                </c:pt>
                <c:pt idx="228">
                  <c:v>-80.297747087639834</c:v>
                </c:pt>
                <c:pt idx="229">
                  <c:v>-79.996846725221602</c:v>
                </c:pt>
                <c:pt idx="230">
                  <c:v>-79.691346113792946</c:v>
                </c:pt>
                <c:pt idx="231">
                  <c:v>-79.381338311799539</c:v>
                </c:pt>
                <c:pt idx="232">
                  <c:v>-79.066917750621002</c:v>
                </c:pt>
                <c:pt idx="233">
                  <c:v>-78.748180205806136</c:v>
                </c:pt>
                <c:pt idx="234">
                  <c:v>-78.425222767898745</c:v>
                </c:pt>
                <c:pt idx="235">
                  <c:v>-78.098143812863</c:v>
                </c:pt>
                <c:pt idx="236">
                  <c:v>-77.767042972117068</c:v>
                </c:pt>
                <c:pt idx="237">
                  <c:v>-77.432021102184478</c:v>
                </c:pt>
                <c:pt idx="238">
                  <c:v>-77.093180253972278</c:v>
                </c:pt>
                <c:pt idx="239">
                  <c:v>-76.750623641685252</c:v>
                </c:pt>
                <c:pt idx="240">
                  <c:v>-76.404455611385885</c:v>
                </c:pt>
                <c:pt idx="241">
                  <c:v>-76.054781609209627</c:v>
                </c:pt>
                <c:pt idx="242">
                  <c:v>-75.701708149244936</c:v>
                </c:pt>
                <c:pt idx="243">
                  <c:v>-75.345342781088007</c:v>
                </c:pt>
                <c:pt idx="244">
                  <c:v>-74.98579405708216</c:v>
                </c:pt>
                <c:pt idx="245">
                  <c:v>-74.62317149925174</c:v>
                </c:pt>
                <c:pt idx="246">
                  <c:v>-74.257585565940673</c:v>
                </c:pt>
                <c:pt idx="247">
                  <c:v>-73.889147618165779</c:v>
                </c:pt>
                <c:pt idx="248">
                  <c:v>-73.517969885695081</c:v>
                </c:pt>
                <c:pt idx="249">
                  <c:v>-73.144165432861556</c:v>
                </c:pt>
                <c:pt idx="250">
                  <c:v>-72.767848124122665</c:v>
                </c:pt>
                <c:pt idx="251">
                  <c:v>-72.389132589376104</c:v>
                </c:pt>
                <c:pt idx="252">
                  <c:v>-72.008134189042494</c:v>
                </c:pt>
                <c:pt idx="253">
                  <c:v>-71.624968978925367</c:v>
                </c:pt>
                <c:pt idx="254">
                  <c:v>-71.2397536748595</c:v>
                </c:pt>
                <c:pt idx="255">
                  <c:v>-70.852605617158247</c:v>
                </c:pt>
                <c:pt idx="256">
                  <c:v>-70.463642734870319</c:v>
                </c:pt>
                <c:pt idx="257">
                  <c:v>-70.07298350985765</c:v>
                </c:pt>
                <c:pt idx="258">
                  <c:v>-69.680746940704566</c:v>
                </c:pt>
                <c:pt idx="259">
                  <c:v>-69.28705250646972</c:v>
                </c:pt>
                <c:pt idx="260">
                  <c:v>-68.89202013029157</c:v>
                </c:pt>
                <c:pt idx="261">
                  <c:v>-68.495770142858689</c:v>
                </c:pt>
                <c:pt idx="262">
                  <c:v>-68.098423245755768</c:v>
                </c:pt>
                <c:pt idx="263">
                  <c:v>-67.70010047469691</c:v>
                </c:pt>
                <c:pt idx="264">
                  <c:v>-67.300923162656787</c:v>
                </c:pt>
                <c:pt idx="265">
                  <c:v>-66.90101290291156</c:v>
                </c:pt>
                <c:pt idx="266">
                  <c:v>-66.500491512000366</c:v>
                </c:pt>
                <c:pt idx="267">
                  <c:v>-66.099480992618808</c:v>
                </c:pt>
                <c:pt idx="268">
                  <c:v>-65.698103496455786</c:v>
                </c:pt>
                <c:pt idx="269">
                  <c:v>-65.296481286984843</c:v>
                </c:pt>
                <c:pt idx="270">
                  <c:v>-64.894736702221593</c:v>
                </c:pt>
                <c:pt idx="271">
                  <c:v>-64.492992117458357</c:v>
                </c:pt>
                <c:pt idx="272">
                  <c:v>-64.091369907987399</c:v>
                </c:pt>
                <c:pt idx="273">
                  <c:v>-63.689992411824377</c:v>
                </c:pt>
                <c:pt idx="274">
                  <c:v>-63.288981892442834</c:v>
                </c:pt>
                <c:pt idx="275">
                  <c:v>-62.88846050153164</c:v>
                </c:pt>
                <c:pt idx="276">
                  <c:v>-62.488550241786413</c:v>
                </c:pt>
                <c:pt idx="277">
                  <c:v>-62.089372929746261</c:v>
                </c:pt>
                <c:pt idx="278">
                  <c:v>-61.691050158687403</c:v>
                </c:pt>
                <c:pt idx="279">
                  <c:v>-61.293703261584511</c:v>
                </c:pt>
                <c:pt idx="280">
                  <c:v>-60.89745327415163</c:v>
                </c:pt>
                <c:pt idx="281">
                  <c:v>-60.502420897973487</c:v>
                </c:pt>
                <c:pt idx="282">
                  <c:v>-60.108726463738648</c:v>
                </c:pt>
                <c:pt idx="283">
                  <c:v>-59.716489894585543</c:v>
                </c:pt>
                <c:pt idx="284">
                  <c:v>-59.325830669572873</c:v>
                </c:pt>
                <c:pt idx="285">
                  <c:v>-58.936867787284932</c:v>
                </c:pt>
                <c:pt idx="286">
                  <c:v>-58.549719729583671</c:v>
                </c:pt>
                <c:pt idx="287">
                  <c:v>-58.164504425517833</c:v>
                </c:pt>
                <c:pt idx="288">
                  <c:v>-57.781339215400706</c:v>
                </c:pt>
                <c:pt idx="289">
                  <c:v>-57.400340815067089</c:v>
                </c:pt>
                <c:pt idx="290">
                  <c:v>-57.021625280320549</c:v>
                </c:pt>
                <c:pt idx="291">
                  <c:v>-56.645307971581659</c:v>
                </c:pt>
                <c:pt idx="292">
                  <c:v>-56.271503518748119</c:v>
                </c:pt>
                <c:pt idx="293">
                  <c:v>-55.900325786277413</c:v>
                </c:pt>
                <c:pt idx="294">
                  <c:v>-55.531887838502499</c:v>
                </c:pt>
                <c:pt idx="295">
                  <c:v>-55.166301905191446</c:v>
                </c:pt>
                <c:pt idx="296">
                  <c:v>-54.80367934736104</c:v>
                </c:pt>
                <c:pt idx="297">
                  <c:v>-54.444130623355186</c:v>
                </c:pt>
                <c:pt idx="298">
                  <c:v>-54.087765255198249</c:v>
                </c:pt>
                <c:pt idx="299">
                  <c:v>-53.734691795233559</c:v>
                </c:pt>
                <c:pt idx="300">
                  <c:v>-53.385017793057308</c:v>
                </c:pt>
                <c:pt idx="301">
                  <c:v>-53.038849762757948</c:v>
                </c:pt>
                <c:pt idx="302">
                  <c:v>-52.696293150470908</c:v>
                </c:pt>
                <c:pt idx="303">
                  <c:v>-52.357452302258707</c:v>
                </c:pt>
                <c:pt idx="304">
                  <c:v>-52.022430432326139</c:v>
                </c:pt>
                <c:pt idx="305">
                  <c:v>-51.691329591580192</c:v>
                </c:pt>
                <c:pt idx="306">
                  <c:v>-51.36425063654444</c:v>
                </c:pt>
                <c:pt idx="307">
                  <c:v>-51.041293198637057</c:v>
                </c:pt>
                <c:pt idx="308">
                  <c:v>-50.72255565382217</c:v>
                </c:pt>
                <c:pt idx="309">
                  <c:v>-50.40813509264364</c:v>
                </c:pt>
                <c:pt idx="310">
                  <c:v>-50.098127290650247</c:v>
                </c:pt>
                <c:pt idx="311">
                  <c:v>-49.792626679221598</c:v>
                </c:pt>
                <c:pt idx="312">
                  <c:v>-49.491726316803373</c:v>
                </c:pt>
                <c:pt idx="313">
                  <c:v>-49.195517860560862</c:v>
                </c:pt>
                <c:pt idx="314">
                  <c:v>-48.904091538459269</c:v>
                </c:pt>
                <c:pt idx="315">
                  <c:v>-48.617536121779402</c:v>
                </c:pt>
                <c:pt idx="316">
                  <c:v>-48.335938898077131</c:v>
                </c:pt>
                <c:pt idx="317">
                  <c:v>-48.05938564459467</c:v>
                </c:pt>
                <c:pt idx="318">
                  <c:v>-47.787960602132081</c:v>
                </c:pt>
                <c:pt idx="319">
                  <c:v>-47.52174644938664</c:v>
                </c:pt>
                <c:pt idx="320">
                  <c:v>-47.260824277768151</c:v>
                </c:pt>
                <c:pt idx="321">
                  <c:v>-47.005273566697689</c:v>
                </c:pt>
                <c:pt idx="322">
                  <c:v>-46.755172159397432</c:v>
                </c:pt>
                <c:pt idx="323">
                  <c:v>-46.51059623917881</c:v>
                </c:pt>
                <c:pt idx="324">
                  <c:v>-46.271620306236414</c:v>
                </c:pt>
                <c:pt idx="325">
                  <c:v>-46.03831715495442</c:v>
                </c:pt>
                <c:pt idx="326">
                  <c:v>-45.81075785173276</c:v>
                </c:pt>
                <c:pt idx="327">
                  <c:v>-45.589011713339602</c:v>
                </c:pt>
                <c:pt idx="328">
                  <c:v>-45.373146285796835</c:v>
                </c:pt>
                <c:pt idx="329">
                  <c:v>-45.163227323804776</c:v>
                </c:pt>
                <c:pt idx="330">
                  <c:v>-44.959318770712827</c:v>
                </c:pt>
                <c:pt idx="331">
                  <c:v>-44.761482739041526</c:v>
                </c:pt>
                <c:pt idx="332">
                  <c:v>-44.569779491562635</c:v>
                </c:pt>
                <c:pt idx="333">
                  <c:v>-44.384267422942386</c:v>
                </c:pt>
                <c:pt idx="334">
                  <c:v>-44.205003041953987</c:v>
                </c:pt>
                <c:pt idx="335">
                  <c:v>-44.03204095426446</c:v>
                </c:pt>
                <c:pt idx="336">
                  <c:v>-43.865433845801221</c:v>
                </c:pt>
                <c:pt idx="337">
                  <c:v>-43.705232466703499</c:v>
                </c:pt>
                <c:pt idx="338">
                  <c:v>-43.551485615863228</c:v>
                </c:pt>
                <c:pt idx="339">
                  <c:v>-43.4042401260606</c:v>
                </c:pt>
                <c:pt idx="340">
                  <c:v>-43.263540849698167</c:v>
                </c:pt>
                <c:pt idx="341">
                  <c:v>-43.129430645138527</c:v>
                </c:pt>
                <c:pt idx="342">
                  <c:v>-43.001950363649115</c:v>
                </c:pt>
                <c:pt idx="343">
                  <c:v>-42.881138836958613</c:v>
                </c:pt>
                <c:pt idx="344">
                  <c:v>-42.767032865428405</c:v>
                </c:pt>
                <c:pt idx="345">
                  <c:v>-42.659667206842741</c:v>
                </c:pt>
                <c:pt idx="346">
                  <c:v>-42.559074565821334</c:v>
                </c:pt>
                <c:pt idx="347">
                  <c:v>-42.465285583857096</c:v>
                </c:pt>
                <c:pt idx="348">
                  <c:v>-42.378328829982479</c:v>
                </c:pt>
                <c:pt idx="349">
                  <c:v>-42.298230792067081</c:v>
                </c:pt>
                <c:pt idx="350">
                  <c:v>-42.225015868749196</c:v>
                </c:pt>
                <c:pt idx="351">
                  <c:v>-42.158706362003691</c:v>
                </c:pt>
                <c:pt idx="352">
                  <c:v>-42.099322470348696</c:v>
                </c:pt>
                <c:pt idx="353">
                  <c:v>-42.046882282692863</c:v>
                </c:pt>
                <c:pt idx="354">
                  <c:v>-42.001401772825353</c:v>
                </c:pt>
                <c:pt idx="355">
                  <c:v>-41.962894794550053</c:v>
                </c:pt>
                <c:pt idx="356">
                  <c:v>-41.931373077465572</c:v>
                </c:pt>
                <c:pt idx="357">
                  <c:v>-41.906846223392293</c:v>
                </c:pt>
                <c:pt idx="358">
                  <c:v>-41.88932170344755</c:v>
                </c:pt>
                <c:pt idx="359">
                  <c:v>-41.8788048557699</c:v>
                </c:pt>
                <c:pt idx="360">
                  <c:v>-41.875298883893024</c:v>
                </c:pt>
              </c:numCache>
            </c:numRef>
          </c:xVal>
          <c:yVal>
            <c:numRef>
              <c:f>'θ ϵ (90,180)'!$BF$442:$BF$802</c:f>
              <c:numCache>
                <c:formatCode>General</c:formatCode>
                <c:ptCount val="361"/>
                <c:pt idx="0">
                  <c:v>59.465070269898305</c:v>
                </c:pt>
                <c:pt idx="1">
                  <c:v>59.866814854661548</c:v>
                </c:pt>
                <c:pt idx="2">
                  <c:v>60.268437064132492</c:v>
                </c:pt>
                <c:pt idx="3">
                  <c:v>60.669814560295514</c:v>
                </c:pt>
                <c:pt idx="4">
                  <c:v>61.070825079677064</c:v>
                </c:pt>
                <c:pt idx="5">
                  <c:v>61.471346470588266</c:v>
                </c:pt>
                <c:pt idx="6">
                  <c:v>61.871256730333499</c:v>
                </c:pt>
                <c:pt idx="7">
                  <c:v>62.27043404237363</c:v>
                </c:pt>
                <c:pt idx="8">
                  <c:v>62.668756813432495</c:v>
                </c:pt>
                <c:pt idx="9">
                  <c:v>63.066103710535394</c:v>
                </c:pt>
                <c:pt idx="10">
                  <c:v>63.462353697968283</c:v>
                </c:pt>
                <c:pt idx="11">
                  <c:v>63.857386074146419</c:v>
                </c:pt>
                <c:pt idx="12">
                  <c:v>64.251080508381278</c:v>
                </c:pt>
                <c:pt idx="13">
                  <c:v>64.643317077534363</c:v>
                </c:pt>
                <c:pt idx="14">
                  <c:v>65.033976302547032</c:v>
                </c:pt>
                <c:pt idx="15">
                  <c:v>65.422939184834959</c:v>
                </c:pt>
                <c:pt idx="16">
                  <c:v>65.810087242536227</c:v>
                </c:pt>
                <c:pt idx="17">
                  <c:v>66.195302546602065</c:v>
                </c:pt>
                <c:pt idx="18">
                  <c:v>66.578467756719192</c:v>
                </c:pt>
                <c:pt idx="19">
                  <c:v>66.959466157052816</c:v>
                </c:pt>
                <c:pt idx="20">
                  <c:v>67.338181691799363</c:v>
                </c:pt>
                <c:pt idx="21">
                  <c:v>67.714499000538254</c:v>
                </c:pt>
                <c:pt idx="22">
                  <c:v>68.088303453371779</c:v>
                </c:pt>
                <c:pt idx="23">
                  <c:v>68.459481185842492</c:v>
                </c:pt>
                <c:pt idx="24">
                  <c:v>68.827919133617385</c:v>
                </c:pt>
                <c:pt idx="25">
                  <c:v>69.193505066928438</c:v>
                </c:pt>
                <c:pt idx="26">
                  <c:v>69.556127624758858</c:v>
                </c:pt>
                <c:pt idx="27">
                  <c:v>69.91567634876472</c:v>
                </c:pt>
                <c:pt idx="28">
                  <c:v>70.272041716921649</c:v>
                </c:pt>
                <c:pt idx="29">
                  <c:v>70.625115176886354</c:v>
                </c:pt>
                <c:pt idx="30">
                  <c:v>70.974789179062583</c:v>
                </c:pt>
                <c:pt idx="31">
                  <c:v>71.32095720936195</c:v>
                </c:pt>
                <c:pt idx="32">
                  <c:v>71.663513821648991</c:v>
                </c:pt>
                <c:pt idx="33">
                  <c:v>72.002354669861205</c:v>
                </c:pt>
                <c:pt idx="34">
                  <c:v>72.33737653979378</c:v>
                </c:pt>
                <c:pt idx="35">
                  <c:v>72.668477380539699</c:v>
                </c:pt>
                <c:pt idx="36">
                  <c:v>72.995556335575458</c:v>
                </c:pt>
                <c:pt idx="37">
                  <c:v>73.318513773482849</c:v>
                </c:pt>
                <c:pt idx="38">
                  <c:v>73.637251318297729</c:v>
                </c:pt>
                <c:pt idx="39">
                  <c:v>73.951671879476251</c:v>
                </c:pt>
                <c:pt idx="40">
                  <c:v>74.261679681469644</c:v>
                </c:pt>
                <c:pt idx="41">
                  <c:v>74.5671802928983</c:v>
                </c:pt>
                <c:pt idx="42">
                  <c:v>74.868080655316533</c:v>
                </c:pt>
                <c:pt idx="43">
                  <c:v>75.164289111559043</c:v>
                </c:pt>
                <c:pt idx="44">
                  <c:v>75.455715433660643</c:v>
                </c:pt>
                <c:pt idx="45">
                  <c:v>75.742270850340503</c:v>
                </c:pt>
                <c:pt idx="46">
                  <c:v>76.023868074042781</c:v>
                </c:pt>
                <c:pt idx="47">
                  <c:v>76.300421327525228</c:v>
                </c:pt>
                <c:pt idx="48">
                  <c:v>76.57184636998781</c:v>
                </c:pt>
                <c:pt idx="49">
                  <c:v>76.838060522733258</c:v>
                </c:pt>
                <c:pt idx="50">
                  <c:v>77.098982694351761</c:v>
                </c:pt>
                <c:pt idx="51">
                  <c:v>77.354533405422217</c:v>
                </c:pt>
                <c:pt idx="52">
                  <c:v>77.60463481272248</c:v>
                </c:pt>
                <c:pt idx="53">
                  <c:v>77.849210732941089</c:v>
                </c:pt>
                <c:pt idx="54">
                  <c:v>78.088186665883484</c:v>
                </c:pt>
                <c:pt idx="55">
                  <c:v>78.321489817165485</c:v>
                </c:pt>
                <c:pt idx="56">
                  <c:v>78.549049120387153</c:v>
                </c:pt>
                <c:pt idx="57">
                  <c:v>78.770795258780296</c:v>
                </c:pt>
                <c:pt idx="58">
                  <c:v>78.986660686323077</c:v>
                </c:pt>
                <c:pt idx="59">
                  <c:v>79.196579648315122</c:v>
                </c:pt>
                <c:pt idx="60">
                  <c:v>79.400488201407086</c:v>
                </c:pt>
                <c:pt idx="61">
                  <c:v>79.598324233078372</c:v>
                </c:pt>
                <c:pt idx="62">
                  <c:v>79.790027480557256</c:v>
                </c:pt>
                <c:pt idx="63">
                  <c:v>79.975539549177512</c:v>
                </c:pt>
                <c:pt idx="64">
                  <c:v>80.154803930165912</c:v>
                </c:pt>
                <c:pt idx="65">
                  <c:v>80.327766017855438</c:v>
                </c:pt>
                <c:pt idx="66">
                  <c:v>80.494373126318663</c:v>
                </c:pt>
                <c:pt idx="67">
                  <c:v>80.654574505416406</c:v>
                </c:pt>
                <c:pt idx="68">
                  <c:v>80.80832135625667</c:v>
                </c:pt>
                <c:pt idx="69">
                  <c:v>80.955566846059298</c:v>
                </c:pt>
                <c:pt idx="70">
                  <c:v>81.096266122421724</c:v>
                </c:pt>
                <c:pt idx="71">
                  <c:v>81.230376326981371</c:v>
                </c:pt>
                <c:pt idx="72">
                  <c:v>81.357856608470783</c:v>
                </c:pt>
                <c:pt idx="73">
                  <c:v>81.478668135161271</c:v>
                </c:pt>
                <c:pt idx="74">
                  <c:v>81.592774106691508</c:v>
                </c:pt>
                <c:pt idx="75">
                  <c:v>81.700139765277157</c:v>
                </c:pt>
                <c:pt idx="76">
                  <c:v>81.800732406298565</c:v>
                </c:pt>
                <c:pt idx="77">
                  <c:v>81.894521388262802</c:v>
                </c:pt>
                <c:pt idx="78">
                  <c:v>81.981478142137419</c:v>
                </c:pt>
                <c:pt idx="79">
                  <c:v>82.061576180052811</c:v>
                </c:pt>
                <c:pt idx="80">
                  <c:v>82.134791103370702</c:v>
                </c:pt>
                <c:pt idx="81">
                  <c:v>82.201100610116214</c:v>
                </c:pt>
                <c:pt idx="82">
                  <c:v>82.260484501771202</c:v>
                </c:pt>
                <c:pt idx="83">
                  <c:v>82.312924689427035</c:v>
                </c:pt>
                <c:pt idx="84">
                  <c:v>82.358405199294538</c:v>
                </c:pt>
                <c:pt idx="85">
                  <c:v>82.396912177569845</c:v>
                </c:pt>
                <c:pt idx="86">
                  <c:v>82.428433894654319</c:v>
                </c:pt>
                <c:pt idx="87">
                  <c:v>82.452960748727605</c:v>
                </c:pt>
                <c:pt idx="88">
                  <c:v>82.470485268672348</c:v>
                </c:pt>
                <c:pt idx="89">
                  <c:v>82.481002116349998</c:v>
                </c:pt>
                <c:pt idx="90">
                  <c:v>82.484508088226875</c:v>
                </c:pt>
                <c:pt idx="91">
                  <c:v>82.481002116349998</c:v>
                </c:pt>
                <c:pt idx="92">
                  <c:v>82.470485268672348</c:v>
                </c:pt>
                <c:pt idx="93">
                  <c:v>82.452960748727605</c:v>
                </c:pt>
                <c:pt idx="94">
                  <c:v>82.428433894654319</c:v>
                </c:pt>
                <c:pt idx="95">
                  <c:v>82.396912177569845</c:v>
                </c:pt>
                <c:pt idx="96">
                  <c:v>82.358405199294538</c:v>
                </c:pt>
                <c:pt idx="97">
                  <c:v>82.312924689427035</c:v>
                </c:pt>
                <c:pt idx="98">
                  <c:v>82.260484501771202</c:v>
                </c:pt>
                <c:pt idx="99">
                  <c:v>82.201100610116214</c:v>
                </c:pt>
                <c:pt idx="100">
                  <c:v>82.134791103370702</c:v>
                </c:pt>
                <c:pt idx="101">
                  <c:v>82.061576180052811</c:v>
                </c:pt>
                <c:pt idx="102">
                  <c:v>81.981478142137433</c:v>
                </c:pt>
                <c:pt idx="103">
                  <c:v>81.894521388262802</c:v>
                </c:pt>
                <c:pt idx="104">
                  <c:v>81.800732406298565</c:v>
                </c:pt>
                <c:pt idx="105">
                  <c:v>81.700139765277157</c:v>
                </c:pt>
                <c:pt idx="106">
                  <c:v>81.592774106691508</c:v>
                </c:pt>
                <c:pt idx="107">
                  <c:v>81.478668135161286</c:v>
                </c:pt>
                <c:pt idx="108">
                  <c:v>81.357856608470783</c:v>
                </c:pt>
                <c:pt idx="109">
                  <c:v>81.230376326981371</c:v>
                </c:pt>
                <c:pt idx="110">
                  <c:v>81.096266122421724</c:v>
                </c:pt>
                <c:pt idx="111">
                  <c:v>80.955566846059298</c:v>
                </c:pt>
                <c:pt idx="112">
                  <c:v>80.80832135625667</c:v>
                </c:pt>
                <c:pt idx="113">
                  <c:v>80.654574505416406</c:v>
                </c:pt>
                <c:pt idx="114">
                  <c:v>80.494373126318678</c:v>
                </c:pt>
                <c:pt idx="115">
                  <c:v>80.327766017855438</c:v>
                </c:pt>
                <c:pt idx="116">
                  <c:v>80.154803930165912</c:v>
                </c:pt>
                <c:pt idx="117">
                  <c:v>79.975539549177512</c:v>
                </c:pt>
                <c:pt idx="118">
                  <c:v>79.790027480557271</c:v>
                </c:pt>
                <c:pt idx="119">
                  <c:v>79.598324233078372</c:v>
                </c:pt>
                <c:pt idx="120">
                  <c:v>79.400488201407086</c:v>
                </c:pt>
                <c:pt idx="121">
                  <c:v>79.196579648315122</c:v>
                </c:pt>
                <c:pt idx="122">
                  <c:v>78.986660686323091</c:v>
                </c:pt>
                <c:pt idx="123">
                  <c:v>78.770795258780296</c:v>
                </c:pt>
                <c:pt idx="124">
                  <c:v>78.549049120387153</c:v>
                </c:pt>
                <c:pt idx="125">
                  <c:v>78.321489817165485</c:v>
                </c:pt>
                <c:pt idx="126">
                  <c:v>78.088186665883484</c:v>
                </c:pt>
                <c:pt idx="127">
                  <c:v>77.849210732941089</c:v>
                </c:pt>
                <c:pt idx="128">
                  <c:v>77.60463481272248</c:v>
                </c:pt>
                <c:pt idx="129">
                  <c:v>77.354533405422217</c:v>
                </c:pt>
                <c:pt idx="130">
                  <c:v>77.098982694351761</c:v>
                </c:pt>
                <c:pt idx="131">
                  <c:v>76.838060522733258</c:v>
                </c:pt>
                <c:pt idx="132">
                  <c:v>76.57184636998781</c:v>
                </c:pt>
                <c:pt idx="133">
                  <c:v>76.300421327525228</c:v>
                </c:pt>
                <c:pt idx="134">
                  <c:v>76.023868074042781</c:v>
                </c:pt>
                <c:pt idx="135">
                  <c:v>75.742270850340503</c:v>
                </c:pt>
                <c:pt idx="136">
                  <c:v>75.455715433660643</c:v>
                </c:pt>
                <c:pt idx="137">
                  <c:v>75.164289111559043</c:v>
                </c:pt>
                <c:pt idx="138">
                  <c:v>74.868080655316533</c:v>
                </c:pt>
                <c:pt idx="139">
                  <c:v>74.567180292898314</c:v>
                </c:pt>
                <c:pt idx="140">
                  <c:v>74.261679681469658</c:v>
                </c:pt>
                <c:pt idx="141">
                  <c:v>73.951671879476265</c:v>
                </c:pt>
                <c:pt idx="142">
                  <c:v>73.637251318297729</c:v>
                </c:pt>
                <c:pt idx="143">
                  <c:v>73.318513773482849</c:v>
                </c:pt>
                <c:pt idx="144">
                  <c:v>72.995556335575458</c:v>
                </c:pt>
                <c:pt idx="145">
                  <c:v>72.668477380539713</c:v>
                </c:pt>
                <c:pt idx="146">
                  <c:v>72.33737653979378</c:v>
                </c:pt>
                <c:pt idx="147">
                  <c:v>72.002354669861191</c:v>
                </c:pt>
                <c:pt idx="148">
                  <c:v>71.663513821648991</c:v>
                </c:pt>
                <c:pt idx="149">
                  <c:v>71.32095720936195</c:v>
                </c:pt>
                <c:pt idx="150">
                  <c:v>70.974789179062583</c:v>
                </c:pt>
                <c:pt idx="151">
                  <c:v>70.625115176886354</c:v>
                </c:pt>
                <c:pt idx="152">
                  <c:v>70.272041716921663</c:v>
                </c:pt>
                <c:pt idx="153">
                  <c:v>69.91567634876472</c:v>
                </c:pt>
                <c:pt idx="154">
                  <c:v>69.556127624758858</c:v>
                </c:pt>
                <c:pt idx="155">
                  <c:v>69.193505066928452</c:v>
                </c:pt>
                <c:pt idx="156">
                  <c:v>68.827919133617399</c:v>
                </c:pt>
                <c:pt idx="157">
                  <c:v>68.459481185842506</c:v>
                </c:pt>
                <c:pt idx="158">
                  <c:v>68.088303453371793</c:v>
                </c:pt>
                <c:pt idx="159">
                  <c:v>67.714499000538254</c:v>
                </c:pt>
                <c:pt idx="160">
                  <c:v>67.338181691799363</c:v>
                </c:pt>
                <c:pt idx="161">
                  <c:v>66.959466157052816</c:v>
                </c:pt>
                <c:pt idx="162">
                  <c:v>66.578467756719192</c:v>
                </c:pt>
                <c:pt idx="163">
                  <c:v>66.195302546602079</c:v>
                </c:pt>
                <c:pt idx="164">
                  <c:v>65.810087242536241</c:v>
                </c:pt>
                <c:pt idx="165">
                  <c:v>65.422939184834959</c:v>
                </c:pt>
                <c:pt idx="166">
                  <c:v>65.033976302547032</c:v>
                </c:pt>
                <c:pt idx="167">
                  <c:v>64.643317077534348</c:v>
                </c:pt>
                <c:pt idx="168">
                  <c:v>64.251080508381278</c:v>
                </c:pt>
                <c:pt idx="169">
                  <c:v>63.857386074146426</c:v>
                </c:pt>
                <c:pt idx="170">
                  <c:v>63.462353697968275</c:v>
                </c:pt>
                <c:pt idx="171">
                  <c:v>63.066103710535394</c:v>
                </c:pt>
                <c:pt idx="172">
                  <c:v>62.668756813432502</c:v>
                </c:pt>
                <c:pt idx="173">
                  <c:v>62.27043404237363</c:v>
                </c:pt>
                <c:pt idx="174">
                  <c:v>61.871256730333499</c:v>
                </c:pt>
                <c:pt idx="175">
                  <c:v>61.471346470588273</c:v>
                </c:pt>
                <c:pt idx="176">
                  <c:v>61.070825079677071</c:v>
                </c:pt>
                <c:pt idx="177">
                  <c:v>60.669814560295514</c:v>
                </c:pt>
                <c:pt idx="178">
                  <c:v>60.268437064132485</c:v>
                </c:pt>
                <c:pt idx="179">
                  <c:v>59.866814854661548</c:v>
                </c:pt>
                <c:pt idx="180">
                  <c:v>59.465070269898305</c:v>
                </c:pt>
                <c:pt idx="181">
                  <c:v>59.063325685135069</c:v>
                </c:pt>
                <c:pt idx="182">
                  <c:v>58.661703475664126</c:v>
                </c:pt>
                <c:pt idx="183">
                  <c:v>58.260325979501104</c:v>
                </c:pt>
                <c:pt idx="184">
                  <c:v>57.859315460119554</c:v>
                </c:pt>
                <c:pt idx="185">
                  <c:v>57.458794069208352</c:v>
                </c:pt>
                <c:pt idx="186">
                  <c:v>57.058883809463126</c:v>
                </c:pt>
                <c:pt idx="187">
                  <c:v>56.659706497422974</c:v>
                </c:pt>
                <c:pt idx="188">
                  <c:v>56.261383726364116</c:v>
                </c:pt>
                <c:pt idx="189">
                  <c:v>55.864036829261217</c:v>
                </c:pt>
                <c:pt idx="190">
                  <c:v>55.467786841828328</c:v>
                </c:pt>
                <c:pt idx="191">
                  <c:v>55.072754465650192</c:v>
                </c:pt>
                <c:pt idx="192">
                  <c:v>54.679060031415347</c:v>
                </c:pt>
                <c:pt idx="193">
                  <c:v>54.286823462262255</c:v>
                </c:pt>
                <c:pt idx="194">
                  <c:v>53.896164237249586</c:v>
                </c:pt>
                <c:pt idx="195">
                  <c:v>53.507201354961659</c:v>
                </c:pt>
                <c:pt idx="196">
                  <c:v>53.120053297260391</c:v>
                </c:pt>
                <c:pt idx="197">
                  <c:v>52.734837993194553</c:v>
                </c:pt>
                <c:pt idx="198">
                  <c:v>52.351672783077404</c:v>
                </c:pt>
                <c:pt idx="199">
                  <c:v>51.970674382743795</c:v>
                </c:pt>
                <c:pt idx="200">
                  <c:v>51.591958847997248</c:v>
                </c:pt>
                <c:pt idx="201">
                  <c:v>51.21564153925835</c:v>
                </c:pt>
                <c:pt idx="202">
                  <c:v>50.841837086424825</c:v>
                </c:pt>
                <c:pt idx="203">
                  <c:v>50.470659353954119</c:v>
                </c:pt>
                <c:pt idx="204">
                  <c:v>50.102221406179233</c:v>
                </c:pt>
                <c:pt idx="205">
                  <c:v>49.736635472868173</c:v>
                </c:pt>
                <c:pt idx="206">
                  <c:v>49.37401291503776</c:v>
                </c:pt>
                <c:pt idx="207">
                  <c:v>49.014464191031905</c:v>
                </c:pt>
                <c:pt idx="208">
                  <c:v>48.658098822874955</c:v>
                </c:pt>
                <c:pt idx="209">
                  <c:v>48.305025362910264</c:v>
                </c:pt>
                <c:pt idx="210">
                  <c:v>47.955351360734021</c:v>
                </c:pt>
                <c:pt idx="211">
                  <c:v>47.609183330434661</c:v>
                </c:pt>
                <c:pt idx="212">
                  <c:v>47.26662671814762</c:v>
                </c:pt>
                <c:pt idx="213">
                  <c:v>46.927785869935413</c:v>
                </c:pt>
                <c:pt idx="214">
                  <c:v>46.592764000002845</c:v>
                </c:pt>
                <c:pt idx="215">
                  <c:v>46.261663159256912</c:v>
                </c:pt>
                <c:pt idx="216">
                  <c:v>45.934584204221153</c:v>
                </c:pt>
                <c:pt idx="217">
                  <c:v>45.611626766313769</c:v>
                </c:pt>
                <c:pt idx="218">
                  <c:v>45.292889221498896</c:v>
                </c:pt>
                <c:pt idx="219">
                  <c:v>44.978468660320345</c:v>
                </c:pt>
                <c:pt idx="220">
                  <c:v>44.668460858326959</c:v>
                </c:pt>
                <c:pt idx="221">
                  <c:v>44.362960246898297</c:v>
                </c:pt>
                <c:pt idx="222">
                  <c:v>44.062059884480078</c:v>
                </c:pt>
                <c:pt idx="223">
                  <c:v>43.765851428237568</c:v>
                </c:pt>
                <c:pt idx="224">
                  <c:v>43.474425106135968</c:v>
                </c:pt>
                <c:pt idx="225">
                  <c:v>43.187869689456107</c:v>
                </c:pt>
                <c:pt idx="226">
                  <c:v>42.906272465753844</c:v>
                </c:pt>
                <c:pt idx="227">
                  <c:v>42.629719212271397</c:v>
                </c:pt>
                <c:pt idx="228">
                  <c:v>42.358294169808801</c:v>
                </c:pt>
                <c:pt idx="229">
                  <c:v>42.092080017063353</c:v>
                </c:pt>
                <c:pt idx="230">
                  <c:v>41.831157845444856</c:v>
                </c:pt>
                <c:pt idx="231">
                  <c:v>41.575607134374387</c:v>
                </c:pt>
                <c:pt idx="232">
                  <c:v>41.32550572707413</c:v>
                </c:pt>
                <c:pt idx="233">
                  <c:v>41.080929806855522</c:v>
                </c:pt>
                <c:pt idx="234">
                  <c:v>40.841953873913127</c:v>
                </c:pt>
                <c:pt idx="235">
                  <c:v>40.608650722631133</c:v>
                </c:pt>
                <c:pt idx="236">
                  <c:v>40.381091419409472</c:v>
                </c:pt>
                <c:pt idx="237">
                  <c:v>40.159345281016314</c:v>
                </c:pt>
                <c:pt idx="238">
                  <c:v>39.943479853473534</c:v>
                </c:pt>
                <c:pt idx="239">
                  <c:v>39.733560891481488</c:v>
                </c:pt>
                <c:pt idx="240">
                  <c:v>39.529652338389539</c:v>
                </c:pt>
                <c:pt idx="241">
                  <c:v>39.331816306718238</c:v>
                </c:pt>
                <c:pt idx="242">
                  <c:v>39.14011305923934</c:v>
                </c:pt>
                <c:pt idx="243">
                  <c:v>38.954600990619099</c:v>
                </c:pt>
                <c:pt idx="244">
                  <c:v>38.775336609630706</c:v>
                </c:pt>
                <c:pt idx="245">
                  <c:v>38.602374521941172</c:v>
                </c:pt>
                <c:pt idx="246">
                  <c:v>38.435767413477933</c:v>
                </c:pt>
                <c:pt idx="247">
                  <c:v>38.275566034380205</c:v>
                </c:pt>
                <c:pt idx="248">
                  <c:v>38.121819183539941</c:v>
                </c:pt>
                <c:pt idx="249">
                  <c:v>37.974573693737305</c:v>
                </c:pt>
                <c:pt idx="250">
                  <c:v>37.833874417374886</c:v>
                </c:pt>
                <c:pt idx="251">
                  <c:v>37.699764212815232</c:v>
                </c:pt>
                <c:pt idx="252">
                  <c:v>37.572283931325828</c:v>
                </c:pt>
                <c:pt idx="253">
                  <c:v>37.451472404635339</c:v>
                </c:pt>
                <c:pt idx="254">
                  <c:v>37.337366433105103</c:v>
                </c:pt>
                <c:pt idx="255">
                  <c:v>37.230000774519453</c:v>
                </c:pt>
                <c:pt idx="256">
                  <c:v>37.129408133498046</c:v>
                </c:pt>
                <c:pt idx="257">
                  <c:v>37.035619151533808</c:v>
                </c:pt>
                <c:pt idx="258">
                  <c:v>36.948662397659191</c:v>
                </c:pt>
                <c:pt idx="259">
                  <c:v>36.8685643597438</c:v>
                </c:pt>
                <c:pt idx="260">
                  <c:v>36.795349436425902</c:v>
                </c:pt>
                <c:pt idx="261">
                  <c:v>36.729039929680404</c:v>
                </c:pt>
                <c:pt idx="262">
                  <c:v>36.669656038025408</c:v>
                </c:pt>
                <c:pt idx="263">
                  <c:v>36.617215850369575</c:v>
                </c:pt>
                <c:pt idx="264">
                  <c:v>36.571735340502066</c:v>
                </c:pt>
                <c:pt idx="265">
                  <c:v>36.533228362226765</c:v>
                </c:pt>
                <c:pt idx="266">
                  <c:v>36.501706645142285</c:v>
                </c:pt>
                <c:pt idx="267">
                  <c:v>36.477179791069005</c:v>
                </c:pt>
                <c:pt idx="268">
                  <c:v>36.459655271124269</c:v>
                </c:pt>
                <c:pt idx="269">
                  <c:v>36.449138423446612</c:v>
                </c:pt>
                <c:pt idx="270">
                  <c:v>36.445632451569736</c:v>
                </c:pt>
                <c:pt idx="271">
                  <c:v>36.449138423446612</c:v>
                </c:pt>
                <c:pt idx="272">
                  <c:v>36.459655271124262</c:v>
                </c:pt>
                <c:pt idx="273">
                  <c:v>36.477179791069005</c:v>
                </c:pt>
                <c:pt idx="274">
                  <c:v>36.501706645142285</c:v>
                </c:pt>
                <c:pt idx="275">
                  <c:v>36.533228362226765</c:v>
                </c:pt>
                <c:pt idx="276">
                  <c:v>36.571735340502066</c:v>
                </c:pt>
                <c:pt idx="277">
                  <c:v>36.617215850369575</c:v>
                </c:pt>
                <c:pt idx="278">
                  <c:v>36.669656038025408</c:v>
                </c:pt>
                <c:pt idx="279">
                  <c:v>36.729039929680404</c:v>
                </c:pt>
                <c:pt idx="280">
                  <c:v>36.795349436425902</c:v>
                </c:pt>
                <c:pt idx="281">
                  <c:v>36.868564359743786</c:v>
                </c:pt>
                <c:pt idx="282">
                  <c:v>36.948662397659177</c:v>
                </c:pt>
                <c:pt idx="283">
                  <c:v>37.035619151533808</c:v>
                </c:pt>
                <c:pt idx="284">
                  <c:v>37.129408133498046</c:v>
                </c:pt>
                <c:pt idx="285">
                  <c:v>37.230000774519453</c:v>
                </c:pt>
                <c:pt idx="286">
                  <c:v>37.33736643310511</c:v>
                </c:pt>
                <c:pt idx="287">
                  <c:v>37.451472404635339</c:v>
                </c:pt>
                <c:pt idx="288">
                  <c:v>37.572283931325828</c:v>
                </c:pt>
                <c:pt idx="289">
                  <c:v>37.699764212815225</c:v>
                </c:pt>
                <c:pt idx="290">
                  <c:v>37.833874417374872</c:v>
                </c:pt>
                <c:pt idx="291">
                  <c:v>37.974573693737298</c:v>
                </c:pt>
                <c:pt idx="292">
                  <c:v>38.121819183539941</c:v>
                </c:pt>
                <c:pt idx="293">
                  <c:v>38.275566034380198</c:v>
                </c:pt>
                <c:pt idx="294">
                  <c:v>38.43576741347794</c:v>
                </c:pt>
                <c:pt idx="295">
                  <c:v>38.602374521941172</c:v>
                </c:pt>
                <c:pt idx="296">
                  <c:v>38.775336609630699</c:v>
                </c:pt>
                <c:pt idx="297">
                  <c:v>38.954600990619099</c:v>
                </c:pt>
                <c:pt idx="298">
                  <c:v>39.14011305923934</c:v>
                </c:pt>
                <c:pt idx="299">
                  <c:v>39.331816306718238</c:v>
                </c:pt>
                <c:pt idx="300">
                  <c:v>39.529652338389525</c:v>
                </c:pt>
                <c:pt idx="301">
                  <c:v>39.733560891481488</c:v>
                </c:pt>
                <c:pt idx="302">
                  <c:v>39.943479853473526</c:v>
                </c:pt>
                <c:pt idx="303">
                  <c:v>40.159345281016307</c:v>
                </c:pt>
                <c:pt idx="304">
                  <c:v>40.381091419409458</c:v>
                </c:pt>
                <c:pt idx="305">
                  <c:v>40.608650722631126</c:v>
                </c:pt>
                <c:pt idx="306">
                  <c:v>40.841953873913127</c:v>
                </c:pt>
                <c:pt idx="307">
                  <c:v>41.080929806855522</c:v>
                </c:pt>
                <c:pt idx="308">
                  <c:v>41.325505727074137</c:v>
                </c:pt>
                <c:pt idx="309">
                  <c:v>41.575607134374394</c:v>
                </c:pt>
                <c:pt idx="310">
                  <c:v>41.831157845444849</c:v>
                </c:pt>
                <c:pt idx="311">
                  <c:v>42.092080017063338</c:v>
                </c:pt>
                <c:pt idx="312">
                  <c:v>42.358294169808786</c:v>
                </c:pt>
                <c:pt idx="313">
                  <c:v>42.629719212271368</c:v>
                </c:pt>
                <c:pt idx="314">
                  <c:v>42.906272465753823</c:v>
                </c:pt>
                <c:pt idx="315">
                  <c:v>43.187869689456107</c:v>
                </c:pt>
                <c:pt idx="316">
                  <c:v>43.474425106135961</c:v>
                </c:pt>
                <c:pt idx="317">
                  <c:v>43.765851428237568</c:v>
                </c:pt>
                <c:pt idx="318">
                  <c:v>44.062059884480078</c:v>
                </c:pt>
                <c:pt idx="319">
                  <c:v>44.362960246898297</c:v>
                </c:pt>
                <c:pt idx="320">
                  <c:v>44.668460858326952</c:v>
                </c:pt>
                <c:pt idx="321">
                  <c:v>44.978468660320345</c:v>
                </c:pt>
                <c:pt idx="322">
                  <c:v>45.292889221498875</c:v>
                </c:pt>
                <c:pt idx="323">
                  <c:v>45.611626766313762</c:v>
                </c:pt>
                <c:pt idx="324">
                  <c:v>45.934584204221146</c:v>
                </c:pt>
                <c:pt idx="325">
                  <c:v>46.261663159256898</c:v>
                </c:pt>
                <c:pt idx="326">
                  <c:v>46.59276400000283</c:v>
                </c:pt>
                <c:pt idx="327">
                  <c:v>46.92778586993542</c:v>
                </c:pt>
                <c:pt idx="328">
                  <c:v>47.266626718147599</c:v>
                </c:pt>
                <c:pt idx="329">
                  <c:v>47.609183330434654</c:v>
                </c:pt>
                <c:pt idx="330">
                  <c:v>47.955351360734014</c:v>
                </c:pt>
                <c:pt idx="331">
                  <c:v>48.305025362910264</c:v>
                </c:pt>
                <c:pt idx="332">
                  <c:v>48.658098822874955</c:v>
                </c:pt>
                <c:pt idx="333">
                  <c:v>49.014464191031891</c:v>
                </c:pt>
                <c:pt idx="334">
                  <c:v>49.37401291503776</c:v>
                </c:pt>
                <c:pt idx="335">
                  <c:v>49.736635472868151</c:v>
                </c:pt>
                <c:pt idx="336">
                  <c:v>50.102221406179225</c:v>
                </c:pt>
                <c:pt idx="337">
                  <c:v>50.470659353954098</c:v>
                </c:pt>
                <c:pt idx="338">
                  <c:v>50.841837086424817</c:v>
                </c:pt>
                <c:pt idx="339">
                  <c:v>51.215641539258343</c:v>
                </c:pt>
                <c:pt idx="340">
                  <c:v>51.591958847997255</c:v>
                </c:pt>
                <c:pt idx="341">
                  <c:v>51.970674382743773</c:v>
                </c:pt>
                <c:pt idx="342">
                  <c:v>52.351672783077412</c:v>
                </c:pt>
                <c:pt idx="343">
                  <c:v>52.73483799319456</c:v>
                </c:pt>
                <c:pt idx="344">
                  <c:v>53.12005329726037</c:v>
                </c:pt>
                <c:pt idx="345">
                  <c:v>53.507201354961651</c:v>
                </c:pt>
                <c:pt idx="346">
                  <c:v>53.896164237249579</c:v>
                </c:pt>
                <c:pt idx="347">
                  <c:v>54.286823462262248</c:v>
                </c:pt>
                <c:pt idx="348">
                  <c:v>54.679060031415325</c:v>
                </c:pt>
                <c:pt idx="349">
                  <c:v>55.072754465650192</c:v>
                </c:pt>
                <c:pt idx="350">
                  <c:v>55.467786841828307</c:v>
                </c:pt>
                <c:pt idx="351">
                  <c:v>55.86403682926121</c:v>
                </c:pt>
                <c:pt idx="352">
                  <c:v>56.261383726364102</c:v>
                </c:pt>
                <c:pt idx="353">
                  <c:v>56.659706497422967</c:v>
                </c:pt>
                <c:pt idx="354">
                  <c:v>57.058883809463119</c:v>
                </c:pt>
                <c:pt idx="355">
                  <c:v>57.458794069208345</c:v>
                </c:pt>
                <c:pt idx="356">
                  <c:v>57.859315460119554</c:v>
                </c:pt>
                <c:pt idx="357">
                  <c:v>58.260325979501083</c:v>
                </c:pt>
                <c:pt idx="358">
                  <c:v>58.661703475664126</c:v>
                </c:pt>
                <c:pt idx="359">
                  <c:v>59.063325685135041</c:v>
                </c:pt>
                <c:pt idx="360">
                  <c:v>59.465070269898298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A86-4C87-ADEC-1F8099D8F25F}"/>
            </c:ext>
          </c:extLst>
        </c:ser>
        <c:ser>
          <c:idx val="11"/>
          <c:order val="11"/>
          <c:tx>
            <c:v>Flow 1 new projection line</c:v>
          </c:tx>
          <c:spPr>
            <a:ln w="19050">
              <a:solidFill>
                <a:schemeClr val="bg1">
                  <a:lumMod val="95000"/>
                </a:schemeClr>
              </a:solidFill>
              <a:headEnd type="none" w="lg" len="lg"/>
              <a:tailEnd type="none" w="lg" len="lg"/>
            </a:ln>
          </c:spPr>
          <c:marker>
            <c:symbol val="dot"/>
            <c:size val="2"/>
            <c:spPr>
              <a:ln>
                <a:noFill/>
              </a:ln>
            </c:spPr>
          </c:marker>
          <c:trendline>
            <c:spPr>
              <a:ln w="28575">
                <a:solidFill>
                  <a:srgbClr val="00B0F0"/>
                </a:solidFill>
                <a:headEnd type="stealth" w="lg" len="lg"/>
                <a:tailEnd type="oval" w="lg" len="lg"/>
              </a:ln>
            </c:spPr>
            <c:trendlineType val="linear"/>
            <c:forward val="31"/>
            <c:dispRSqr val="0"/>
            <c:dispEq val="0"/>
          </c:trendline>
          <c:xVal>
            <c:numRef>
              <c:f>'θ ϵ (90,180)'!$CD$442:$CD$603</c:f>
              <c:numCache>
                <c:formatCode>General</c:formatCode>
                <c:ptCount val="162"/>
                <c:pt idx="0">
                  <c:v>-64.894736702221593</c:v>
                </c:pt>
                <c:pt idx="1">
                  <c:v>-63.894736702221593</c:v>
                </c:pt>
                <c:pt idx="2">
                  <c:v>-62.894736702221593</c:v>
                </c:pt>
                <c:pt idx="3">
                  <c:v>-61.894736702221593</c:v>
                </c:pt>
                <c:pt idx="4">
                  <c:v>-60.894736702221593</c:v>
                </c:pt>
                <c:pt idx="5">
                  <c:v>-59.894736702221593</c:v>
                </c:pt>
                <c:pt idx="6">
                  <c:v>-58.894736702221593</c:v>
                </c:pt>
                <c:pt idx="7">
                  <c:v>-57.894736702221593</c:v>
                </c:pt>
                <c:pt idx="8">
                  <c:v>-56.894736702221593</c:v>
                </c:pt>
                <c:pt idx="9">
                  <c:v>-55.894736702221593</c:v>
                </c:pt>
                <c:pt idx="10">
                  <c:v>-54.894736702221593</c:v>
                </c:pt>
                <c:pt idx="11">
                  <c:v>-53.894736702221593</c:v>
                </c:pt>
                <c:pt idx="12">
                  <c:v>-52.894736702221593</c:v>
                </c:pt>
                <c:pt idx="13">
                  <c:v>-51.894736702221593</c:v>
                </c:pt>
                <c:pt idx="14">
                  <c:v>-50.894736702221593</c:v>
                </c:pt>
                <c:pt idx="15">
                  <c:v>-49.894736702221593</c:v>
                </c:pt>
                <c:pt idx="16">
                  <c:v>-48.894736702221593</c:v>
                </c:pt>
                <c:pt idx="17">
                  <c:v>-47.894736702221593</c:v>
                </c:pt>
                <c:pt idx="18">
                  <c:v>-46.894736702221593</c:v>
                </c:pt>
                <c:pt idx="19">
                  <c:v>-45.894736702221593</c:v>
                </c:pt>
                <c:pt idx="20">
                  <c:v>-44.894736702221593</c:v>
                </c:pt>
                <c:pt idx="21">
                  <c:v>-43.894736702221593</c:v>
                </c:pt>
                <c:pt idx="22">
                  <c:v>-42.894736702221593</c:v>
                </c:pt>
                <c:pt idx="23">
                  <c:v>-41.894736702221593</c:v>
                </c:pt>
                <c:pt idx="24">
                  <c:v>-40.894736702221593</c:v>
                </c:pt>
                <c:pt idx="25">
                  <c:v>-39.894736702221593</c:v>
                </c:pt>
                <c:pt idx="26">
                  <c:v>-38.894736702221593</c:v>
                </c:pt>
                <c:pt idx="27">
                  <c:v>-37.894736702221593</c:v>
                </c:pt>
                <c:pt idx="28">
                  <c:v>-36.894736702221593</c:v>
                </c:pt>
                <c:pt idx="29">
                  <c:v>-35.894736702221593</c:v>
                </c:pt>
                <c:pt idx="30">
                  <c:v>-34.894736702221593</c:v>
                </c:pt>
                <c:pt idx="31">
                  <c:v>-33.894736702221593</c:v>
                </c:pt>
                <c:pt idx="32">
                  <c:v>-32.894736702221593</c:v>
                </c:pt>
                <c:pt idx="33">
                  <c:v>-31.894736702221593</c:v>
                </c:pt>
                <c:pt idx="34">
                  <c:v>-30.894736702221593</c:v>
                </c:pt>
                <c:pt idx="35">
                  <c:v>-29.894736702221593</c:v>
                </c:pt>
                <c:pt idx="36">
                  <c:v>-28.894736702221593</c:v>
                </c:pt>
                <c:pt idx="37">
                  <c:v>-27.894736702221593</c:v>
                </c:pt>
                <c:pt idx="38">
                  <c:v>-26.894736702221593</c:v>
                </c:pt>
                <c:pt idx="39">
                  <c:v>-25.894736702221593</c:v>
                </c:pt>
                <c:pt idx="40">
                  <c:v>-24.894736702221593</c:v>
                </c:pt>
                <c:pt idx="41">
                  <c:v>-23.894736702221593</c:v>
                </c:pt>
                <c:pt idx="42">
                  <c:v>-22.894736702221593</c:v>
                </c:pt>
                <c:pt idx="43">
                  <c:v>-21.894736702221593</c:v>
                </c:pt>
                <c:pt idx="44">
                  <c:v>-20.894736702221593</c:v>
                </c:pt>
                <c:pt idx="45">
                  <c:v>-19.894736702221593</c:v>
                </c:pt>
                <c:pt idx="46">
                  <c:v>-18.894736702221593</c:v>
                </c:pt>
                <c:pt idx="47">
                  <c:v>-17.894736702221593</c:v>
                </c:pt>
                <c:pt idx="48">
                  <c:v>-16.894736702221593</c:v>
                </c:pt>
                <c:pt idx="49">
                  <c:v>-15.894736702221593</c:v>
                </c:pt>
                <c:pt idx="50">
                  <c:v>-14.894736702221593</c:v>
                </c:pt>
                <c:pt idx="51">
                  <c:v>-13.894736702221593</c:v>
                </c:pt>
                <c:pt idx="52">
                  <c:v>-12.894736702221593</c:v>
                </c:pt>
                <c:pt idx="53">
                  <c:v>-11.894736702221593</c:v>
                </c:pt>
                <c:pt idx="54">
                  <c:v>-10.894736702221593</c:v>
                </c:pt>
                <c:pt idx="55">
                  <c:v>-9.8947367022215929</c:v>
                </c:pt>
                <c:pt idx="56">
                  <c:v>-8.8947367022215929</c:v>
                </c:pt>
                <c:pt idx="57">
                  <c:v>-7.8947367022215929</c:v>
                </c:pt>
                <c:pt idx="58">
                  <c:v>-6.8947367022215929</c:v>
                </c:pt>
                <c:pt idx="59">
                  <c:v>-5.8947367022215929</c:v>
                </c:pt>
                <c:pt idx="60">
                  <c:v>-4.8947367022215929</c:v>
                </c:pt>
                <c:pt idx="61">
                  <c:v>-3.8947367022215929</c:v>
                </c:pt>
                <c:pt idx="62">
                  <c:v>-2.8947367022215929</c:v>
                </c:pt>
                <c:pt idx="63">
                  <c:v>-1.8947367022215929</c:v>
                </c:pt>
                <c:pt idx="64">
                  <c:v>-0.89473670222159285</c:v>
                </c:pt>
                <c:pt idx="65">
                  <c:v>0.10526329777840715</c:v>
                </c:pt>
                <c:pt idx="66">
                  <c:v>1.1052632977784071</c:v>
                </c:pt>
                <c:pt idx="67">
                  <c:v>2.1052632977784071</c:v>
                </c:pt>
                <c:pt idx="68">
                  <c:v>3.1052632977784071</c:v>
                </c:pt>
                <c:pt idx="69">
                  <c:v>4.1052632977784071</c:v>
                </c:pt>
                <c:pt idx="70">
                  <c:v>5.1052632977784071</c:v>
                </c:pt>
                <c:pt idx="71">
                  <c:v>6.1052632977784071</c:v>
                </c:pt>
                <c:pt idx="72">
                  <c:v>7.1052632977784071</c:v>
                </c:pt>
                <c:pt idx="73">
                  <c:v>8.1052632977784071</c:v>
                </c:pt>
                <c:pt idx="74">
                  <c:v>9.1052632977784071</c:v>
                </c:pt>
                <c:pt idx="75">
                  <c:v>10.105263297778407</c:v>
                </c:pt>
                <c:pt idx="76">
                  <c:v>11.105263297778407</c:v>
                </c:pt>
                <c:pt idx="77">
                  <c:v>12.105263297778407</c:v>
                </c:pt>
                <c:pt idx="78">
                  <c:v>13.105263297778407</c:v>
                </c:pt>
                <c:pt idx="79">
                  <c:v>14.105263297778407</c:v>
                </c:pt>
                <c:pt idx="80">
                  <c:v>15.105263297778407</c:v>
                </c:pt>
                <c:pt idx="81">
                  <c:v>16.105263297778407</c:v>
                </c:pt>
                <c:pt idx="82">
                  <c:v>17.105263297778407</c:v>
                </c:pt>
                <c:pt idx="83">
                  <c:v>18.105263297778407</c:v>
                </c:pt>
                <c:pt idx="84">
                  <c:v>19.105263297778407</c:v>
                </c:pt>
                <c:pt idx="85">
                  <c:v>20.105263297778407</c:v>
                </c:pt>
                <c:pt idx="86">
                  <c:v>21.105263297778407</c:v>
                </c:pt>
                <c:pt idx="87">
                  <c:v>22.105263297778407</c:v>
                </c:pt>
                <c:pt idx="88">
                  <c:v>23.105263297778407</c:v>
                </c:pt>
                <c:pt idx="89">
                  <c:v>24.105263297778407</c:v>
                </c:pt>
                <c:pt idx="90">
                  <c:v>25.105263297778407</c:v>
                </c:pt>
                <c:pt idx="91">
                  <c:v>26.105263297778407</c:v>
                </c:pt>
                <c:pt idx="92">
                  <c:v>27.105263297778407</c:v>
                </c:pt>
                <c:pt idx="93">
                  <c:v>28.105263297778407</c:v>
                </c:pt>
                <c:pt idx="94">
                  <c:v>29.105263297778407</c:v>
                </c:pt>
                <c:pt idx="95">
                  <c:v>30.105263297778407</c:v>
                </c:pt>
                <c:pt idx="96">
                  <c:v>31.105263297778407</c:v>
                </c:pt>
                <c:pt idx="97">
                  <c:v>32.105263297778407</c:v>
                </c:pt>
                <c:pt idx="98">
                  <c:v>33.105263297778407</c:v>
                </c:pt>
                <c:pt idx="99">
                  <c:v>34.105263297778407</c:v>
                </c:pt>
                <c:pt idx="100">
                  <c:v>35.105263297778407</c:v>
                </c:pt>
                <c:pt idx="101">
                  <c:v>36.105263297778407</c:v>
                </c:pt>
                <c:pt idx="102">
                  <c:v>37.105263297778407</c:v>
                </c:pt>
                <c:pt idx="103">
                  <c:v>38.105263297778407</c:v>
                </c:pt>
                <c:pt idx="104">
                  <c:v>39.105263297778407</c:v>
                </c:pt>
                <c:pt idx="105">
                  <c:v>40.105263297778407</c:v>
                </c:pt>
                <c:pt idx="106">
                  <c:v>41.105263297778407</c:v>
                </c:pt>
                <c:pt idx="107">
                  <c:v>42.105263297778407</c:v>
                </c:pt>
                <c:pt idx="108">
                  <c:v>43.105263297778407</c:v>
                </c:pt>
                <c:pt idx="109">
                  <c:v>44.105263297778407</c:v>
                </c:pt>
                <c:pt idx="110">
                  <c:v>45.105263297778407</c:v>
                </c:pt>
                <c:pt idx="111">
                  <c:v>46.105263297778407</c:v>
                </c:pt>
                <c:pt idx="112">
                  <c:v>47.105263297778407</c:v>
                </c:pt>
                <c:pt idx="113">
                  <c:v>48.105263297778407</c:v>
                </c:pt>
                <c:pt idx="114">
                  <c:v>49.105263297778407</c:v>
                </c:pt>
                <c:pt idx="115">
                  <c:v>50.105263297778407</c:v>
                </c:pt>
                <c:pt idx="116">
                  <c:v>51.105263297778407</c:v>
                </c:pt>
                <c:pt idx="117">
                  <c:v>52.105263297778407</c:v>
                </c:pt>
                <c:pt idx="118">
                  <c:v>53.105263297778407</c:v>
                </c:pt>
                <c:pt idx="119">
                  <c:v>54.105263297778407</c:v>
                </c:pt>
                <c:pt idx="120">
                  <c:v>55.105263297778407</c:v>
                </c:pt>
                <c:pt idx="121">
                  <c:v>56.105263297778407</c:v>
                </c:pt>
                <c:pt idx="122">
                  <c:v>57.105263297778407</c:v>
                </c:pt>
                <c:pt idx="123">
                  <c:v>58.105263297778407</c:v>
                </c:pt>
                <c:pt idx="124">
                  <c:v>59.105263297778407</c:v>
                </c:pt>
                <c:pt idx="125">
                  <c:v>60.105263297778407</c:v>
                </c:pt>
                <c:pt idx="126">
                  <c:v>61.105263297778407</c:v>
                </c:pt>
                <c:pt idx="127">
                  <c:v>62.105263297778407</c:v>
                </c:pt>
                <c:pt idx="128">
                  <c:v>63.105263297778407</c:v>
                </c:pt>
                <c:pt idx="129">
                  <c:v>64.105263297778407</c:v>
                </c:pt>
                <c:pt idx="130">
                  <c:v>65.105263297778407</c:v>
                </c:pt>
                <c:pt idx="131">
                  <c:v>66.105263297778407</c:v>
                </c:pt>
                <c:pt idx="132">
                  <c:v>67.105263297778407</c:v>
                </c:pt>
                <c:pt idx="133">
                  <c:v>68.105263297778407</c:v>
                </c:pt>
                <c:pt idx="134">
                  <c:v>69.105263297778407</c:v>
                </c:pt>
                <c:pt idx="135">
                  <c:v>70.105263297778407</c:v>
                </c:pt>
                <c:pt idx="136">
                  <c:v>71.105263297778407</c:v>
                </c:pt>
                <c:pt idx="137">
                  <c:v>72.105263297778407</c:v>
                </c:pt>
                <c:pt idx="138">
                  <c:v>73.105263297778407</c:v>
                </c:pt>
                <c:pt idx="139">
                  <c:v>74.105263297778407</c:v>
                </c:pt>
                <c:pt idx="140">
                  <c:v>75.105263297778407</c:v>
                </c:pt>
                <c:pt idx="141">
                  <c:v>76.105263297778407</c:v>
                </c:pt>
                <c:pt idx="142">
                  <c:v>77.105263297778407</c:v>
                </c:pt>
                <c:pt idx="143">
                  <c:v>78.105263297778407</c:v>
                </c:pt>
                <c:pt idx="144">
                  <c:v>79.105263297778407</c:v>
                </c:pt>
                <c:pt idx="145">
                  <c:v>80.105263297778407</c:v>
                </c:pt>
                <c:pt idx="146">
                  <c:v>81.105263297778407</c:v>
                </c:pt>
                <c:pt idx="147">
                  <c:v>82.105263297778407</c:v>
                </c:pt>
                <c:pt idx="148">
                  <c:v>83.105263297778407</c:v>
                </c:pt>
                <c:pt idx="149">
                  <c:v>84.105263297778407</c:v>
                </c:pt>
                <c:pt idx="150">
                  <c:v>85.105263297778407</c:v>
                </c:pt>
                <c:pt idx="151">
                  <c:v>86.105263297778407</c:v>
                </c:pt>
                <c:pt idx="152">
                  <c:v>87.105263297778407</c:v>
                </c:pt>
                <c:pt idx="153">
                  <c:v>88.105263297778407</c:v>
                </c:pt>
                <c:pt idx="154">
                  <c:v>89.105263297778407</c:v>
                </c:pt>
                <c:pt idx="155">
                  <c:v>90.105263297778407</c:v>
                </c:pt>
                <c:pt idx="156">
                  <c:v>91.105263297778407</c:v>
                </c:pt>
                <c:pt idx="157">
                  <c:v>92.105263297778407</c:v>
                </c:pt>
                <c:pt idx="158">
                  <c:v>93.105263297778407</c:v>
                </c:pt>
                <c:pt idx="159">
                  <c:v>94.105263297778407</c:v>
                </c:pt>
                <c:pt idx="160">
                  <c:v>95.105263297778407</c:v>
                </c:pt>
                <c:pt idx="161">
                  <c:v>96.105263297778407</c:v>
                </c:pt>
              </c:numCache>
            </c:numRef>
          </c:xVal>
          <c:yVal>
            <c:numRef>
              <c:f>'θ ϵ (90,180)'!$CC$442:$CC$603</c:f>
              <c:numCache>
                <c:formatCode>General</c:formatCode>
                <c:ptCount val="162"/>
                <c:pt idx="0">
                  <c:v>59.46507026989832</c:v>
                </c:pt>
                <c:pt idx="1">
                  <c:v>49.079673189760229</c:v>
                </c:pt>
                <c:pt idx="2">
                  <c:v>38.694276109622024</c:v>
                </c:pt>
                <c:pt idx="3">
                  <c:v>28.308879029483819</c:v>
                </c:pt>
                <c:pt idx="4">
                  <c:v>17.923481949345728</c:v>
                </c:pt>
                <c:pt idx="5">
                  <c:v>7.5380848692075233</c:v>
                </c:pt>
                <c:pt idx="6">
                  <c:v>-2.8473122109306814</c:v>
                </c:pt>
                <c:pt idx="7">
                  <c:v>-13.232709291068886</c:v>
                </c:pt>
                <c:pt idx="8">
                  <c:v>-23.618106371206977</c:v>
                </c:pt>
                <c:pt idx="9">
                  <c:v>-34.003503451345182</c:v>
                </c:pt>
                <c:pt idx="10">
                  <c:v>-44.388900531483387</c:v>
                </c:pt>
                <c:pt idx="11">
                  <c:v>-54.774297611621478</c:v>
                </c:pt>
                <c:pt idx="12">
                  <c:v>-65.159694691759682</c:v>
                </c:pt>
                <c:pt idx="13">
                  <c:v>-75.545091771897887</c:v>
                </c:pt>
                <c:pt idx="14">
                  <c:v>-85.930488852036092</c:v>
                </c:pt>
                <c:pt idx="15">
                  <c:v>-96.315885932174183</c:v>
                </c:pt>
                <c:pt idx="16">
                  <c:v>-106.70128301231239</c:v>
                </c:pt>
                <c:pt idx="17">
                  <c:v>-117.08668009245059</c:v>
                </c:pt>
                <c:pt idx="18">
                  <c:v>-127.47207717258874</c:v>
                </c:pt>
                <c:pt idx="19">
                  <c:v>-137.85747425272689</c:v>
                </c:pt>
                <c:pt idx="20">
                  <c:v>-148.24287133286509</c:v>
                </c:pt>
                <c:pt idx="21">
                  <c:v>-158.62826841300324</c:v>
                </c:pt>
                <c:pt idx="22">
                  <c:v>-169.01366549314145</c:v>
                </c:pt>
                <c:pt idx="23">
                  <c:v>-179.39906257327959</c:v>
                </c:pt>
                <c:pt idx="24">
                  <c:v>-189.7844596534178</c:v>
                </c:pt>
                <c:pt idx="25">
                  <c:v>-200.16985673355595</c:v>
                </c:pt>
                <c:pt idx="26">
                  <c:v>-210.55525381369415</c:v>
                </c:pt>
                <c:pt idx="27">
                  <c:v>-220.9406508938323</c:v>
                </c:pt>
                <c:pt idx="28">
                  <c:v>-231.32604797397045</c:v>
                </c:pt>
                <c:pt idx="29">
                  <c:v>-241.71144505410865</c:v>
                </c:pt>
                <c:pt idx="30">
                  <c:v>-252.0968421342468</c:v>
                </c:pt>
                <c:pt idx="31">
                  <c:v>-262.482239214385</c:v>
                </c:pt>
                <c:pt idx="32">
                  <c:v>-272.86763629452315</c:v>
                </c:pt>
                <c:pt idx="33">
                  <c:v>-283.25303337466136</c:v>
                </c:pt>
                <c:pt idx="34">
                  <c:v>-293.6384304547995</c:v>
                </c:pt>
                <c:pt idx="35">
                  <c:v>-304.02382753493765</c:v>
                </c:pt>
                <c:pt idx="36">
                  <c:v>-314.40922461507586</c:v>
                </c:pt>
                <c:pt idx="37">
                  <c:v>-324.794621695214</c:v>
                </c:pt>
                <c:pt idx="38">
                  <c:v>-335.18001877535221</c:v>
                </c:pt>
                <c:pt idx="39">
                  <c:v>-345.56541585549036</c:v>
                </c:pt>
                <c:pt idx="40">
                  <c:v>-355.95081293562856</c:v>
                </c:pt>
                <c:pt idx="41">
                  <c:v>-366.33621001576671</c:v>
                </c:pt>
                <c:pt idx="42">
                  <c:v>-376.72160709590491</c:v>
                </c:pt>
                <c:pt idx="43">
                  <c:v>-387.10700417604306</c:v>
                </c:pt>
                <c:pt idx="44">
                  <c:v>-397.49240125618121</c:v>
                </c:pt>
                <c:pt idx="45">
                  <c:v>-407.87779833631942</c:v>
                </c:pt>
                <c:pt idx="46">
                  <c:v>-418.26319541645762</c:v>
                </c:pt>
                <c:pt idx="47">
                  <c:v>-428.64859249659571</c:v>
                </c:pt>
                <c:pt idx="48">
                  <c:v>-439.03398957673392</c:v>
                </c:pt>
                <c:pt idx="49">
                  <c:v>-449.41938665687212</c:v>
                </c:pt>
                <c:pt idx="50">
                  <c:v>-459.80478373701027</c:v>
                </c:pt>
                <c:pt idx="51">
                  <c:v>-470.19018081714842</c:v>
                </c:pt>
                <c:pt idx="52">
                  <c:v>-480.57557789728662</c:v>
                </c:pt>
                <c:pt idx="53">
                  <c:v>-490.96097497742477</c:v>
                </c:pt>
                <c:pt idx="54">
                  <c:v>-501.34637205756297</c:v>
                </c:pt>
                <c:pt idx="55">
                  <c:v>-511.73176913770112</c:v>
                </c:pt>
                <c:pt idx="56">
                  <c:v>-522.11716621783933</c:v>
                </c:pt>
                <c:pt idx="57">
                  <c:v>-532.50256329797753</c:v>
                </c:pt>
                <c:pt idx="58">
                  <c:v>-542.88796037811562</c:v>
                </c:pt>
                <c:pt idx="59">
                  <c:v>-553.27335745825383</c:v>
                </c:pt>
                <c:pt idx="60">
                  <c:v>-563.65875453839203</c:v>
                </c:pt>
                <c:pt idx="61">
                  <c:v>-574.04415161853012</c:v>
                </c:pt>
                <c:pt idx="62">
                  <c:v>-584.42954869866833</c:v>
                </c:pt>
                <c:pt idx="63">
                  <c:v>-594.81494577880653</c:v>
                </c:pt>
                <c:pt idx="64">
                  <c:v>-605.20034285894474</c:v>
                </c:pt>
                <c:pt idx="65">
                  <c:v>-615.58573993908283</c:v>
                </c:pt>
                <c:pt idx="66">
                  <c:v>-625.97113701922103</c:v>
                </c:pt>
                <c:pt idx="67">
                  <c:v>-636.35653409935924</c:v>
                </c:pt>
                <c:pt idx="68">
                  <c:v>-646.74193117949733</c:v>
                </c:pt>
                <c:pt idx="69">
                  <c:v>-657.12732825963553</c:v>
                </c:pt>
                <c:pt idx="70">
                  <c:v>-667.51272533977374</c:v>
                </c:pt>
                <c:pt idx="71">
                  <c:v>-677.89812241991194</c:v>
                </c:pt>
                <c:pt idx="72">
                  <c:v>-688.28351950005003</c:v>
                </c:pt>
                <c:pt idx="73">
                  <c:v>-698.66891658018824</c:v>
                </c:pt>
                <c:pt idx="74">
                  <c:v>-709.05431366032644</c:v>
                </c:pt>
                <c:pt idx="75">
                  <c:v>-719.43971074046453</c:v>
                </c:pt>
                <c:pt idx="76">
                  <c:v>-729.82510782060274</c:v>
                </c:pt>
                <c:pt idx="77">
                  <c:v>-740.21050490074094</c:v>
                </c:pt>
                <c:pt idx="78">
                  <c:v>-750.59590198087915</c:v>
                </c:pt>
                <c:pt idx="79">
                  <c:v>-760.98129906101724</c:v>
                </c:pt>
                <c:pt idx="80">
                  <c:v>-771.36669614115544</c:v>
                </c:pt>
                <c:pt idx="81">
                  <c:v>-781.75209322129365</c:v>
                </c:pt>
                <c:pt idx="82">
                  <c:v>-792.13749030143185</c:v>
                </c:pt>
                <c:pt idx="83">
                  <c:v>-802.52288738156994</c:v>
                </c:pt>
                <c:pt idx="84">
                  <c:v>-812.90828446170815</c:v>
                </c:pt>
                <c:pt idx="85">
                  <c:v>-823.29368154184635</c:v>
                </c:pt>
                <c:pt idx="86">
                  <c:v>-833.67907862198444</c:v>
                </c:pt>
                <c:pt idx="87">
                  <c:v>-844.06447570212265</c:v>
                </c:pt>
                <c:pt idx="88">
                  <c:v>-854.44987278226085</c:v>
                </c:pt>
                <c:pt idx="89">
                  <c:v>-864.83526986239895</c:v>
                </c:pt>
                <c:pt idx="90">
                  <c:v>-875.22066694253726</c:v>
                </c:pt>
                <c:pt idx="91">
                  <c:v>-885.60606402267535</c:v>
                </c:pt>
                <c:pt idx="92">
                  <c:v>-895.99146110281345</c:v>
                </c:pt>
                <c:pt idx="93">
                  <c:v>-906.37685818295176</c:v>
                </c:pt>
                <c:pt idx="94">
                  <c:v>-916.76225526308986</c:v>
                </c:pt>
                <c:pt idx="95">
                  <c:v>-927.14765234322806</c:v>
                </c:pt>
                <c:pt idx="96">
                  <c:v>-937.53304942336626</c:v>
                </c:pt>
                <c:pt idx="97">
                  <c:v>-947.91844650350436</c:v>
                </c:pt>
                <c:pt idx="98">
                  <c:v>-958.30384358364256</c:v>
                </c:pt>
                <c:pt idx="99">
                  <c:v>-968.68924066378077</c:v>
                </c:pt>
                <c:pt idx="100">
                  <c:v>-979.07463774391886</c:v>
                </c:pt>
                <c:pt idx="101">
                  <c:v>-989.46003482405706</c:v>
                </c:pt>
                <c:pt idx="102">
                  <c:v>-999.84543190419527</c:v>
                </c:pt>
                <c:pt idx="103">
                  <c:v>-1010.2308289843334</c:v>
                </c:pt>
                <c:pt idx="104">
                  <c:v>-1020.6162260644717</c:v>
                </c:pt>
                <c:pt idx="105">
                  <c:v>-1031.0016231446098</c:v>
                </c:pt>
                <c:pt idx="106">
                  <c:v>-1041.3870202247481</c:v>
                </c:pt>
                <c:pt idx="107">
                  <c:v>-1051.7724173048862</c:v>
                </c:pt>
                <c:pt idx="108">
                  <c:v>-1062.1578143850243</c:v>
                </c:pt>
                <c:pt idx="109">
                  <c:v>-1072.5432114651626</c:v>
                </c:pt>
                <c:pt idx="110">
                  <c:v>-1082.9286085453007</c:v>
                </c:pt>
                <c:pt idx="111">
                  <c:v>-1093.3140056254388</c:v>
                </c:pt>
                <c:pt idx="112">
                  <c:v>-1103.6994027055771</c:v>
                </c:pt>
                <c:pt idx="113">
                  <c:v>-1114.0847997857152</c:v>
                </c:pt>
                <c:pt idx="114">
                  <c:v>-1124.4701968658533</c:v>
                </c:pt>
                <c:pt idx="115">
                  <c:v>-1134.8555939459916</c:v>
                </c:pt>
                <c:pt idx="116">
                  <c:v>-1145.2409910261297</c:v>
                </c:pt>
                <c:pt idx="117">
                  <c:v>-1155.6263881062678</c:v>
                </c:pt>
                <c:pt idx="118">
                  <c:v>-1166.0117851864061</c:v>
                </c:pt>
                <c:pt idx="119">
                  <c:v>-1176.3971822665442</c:v>
                </c:pt>
                <c:pt idx="120">
                  <c:v>-1186.7825793466823</c:v>
                </c:pt>
                <c:pt idx="121">
                  <c:v>-1197.1679764268206</c:v>
                </c:pt>
                <c:pt idx="122">
                  <c:v>-1207.5533735069587</c:v>
                </c:pt>
                <c:pt idx="123">
                  <c:v>-1217.9387705870968</c:v>
                </c:pt>
                <c:pt idx="124">
                  <c:v>-1228.3241676672351</c:v>
                </c:pt>
                <c:pt idx="125">
                  <c:v>-1238.7095647473732</c:v>
                </c:pt>
                <c:pt idx="126">
                  <c:v>-1249.0949618275113</c:v>
                </c:pt>
                <c:pt idx="127">
                  <c:v>-1259.4803589076496</c:v>
                </c:pt>
                <c:pt idx="128">
                  <c:v>-1269.8657559877879</c:v>
                </c:pt>
                <c:pt idx="129">
                  <c:v>-1280.2511530679258</c:v>
                </c:pt>
                <c:pt idx="130">
                  <c:v>-1290.6365501480641</c:v>
                </c:pt>
                <c:pt idx="131">
                  <c:v>-1301.0219472282024</c:v>
                </c:pt>
                <c:pt idx="132">
                  <c:v>-1311.4073443083403</c:v>
                </c:pt>
                <c:pt idx="133">
                  <c:v>-1321.7927413884786</c:v>
                </c:pt>
                <c:pt idx="134">
                  <c:v>-1332.1781384686169</c:v>
                </c:pt>
                <c:pt idx="135">
                  <c:v>-1342.563535548755</c:v>
                </c:pt>
                <c:pt idx="136">
                  <c:v>-1352.9489326288931</c:v>
                </c:pt>
                <c:pt idx="137">
                  <c:v>-1363.3343297090314</c:v>
                </c:pt>
                <c:pt idx="138">
                  <c:v>-1373.7197267891695</c:v>
                </c:pt>
                <c:pt idx="139">
                  <c:v>-1384.1051238693076</c:v>
                </c:pt>
                <c:pt idx="140">
                  <c:v>-1394.4905209494459</c:v>
                </c:pt>
                <c:pt idx="141">
                  <c:v>-1404.875918029584</c:v>
                </c:pt>
                <c:pt idx="142">
                  <c:v>-1415.2613151097221</c:v>
                </c:pt>
                <c:pt idx="143">
                  <c:v>-1425.6467121898604</c:v>
                </c:pt>
                <c:pt idx="144">
                  <c:v>-1436.0321092699985</c:v>
                </c:pt>
                <c:pt idx="145">
                  <c:v>-1446.4175063501366</c:v>
                </c:pt>
                <c:pt idx="146">
                  <c:v>-1456.8029034302749</c:v>
                </c:pt>
                <c:pt idx="147">
                  <c:v>-1467.188300510413</c:v>
                </c:pt>
                <c:pt idx="148">
                  <c:v>-1477.5736975905511</c:v>
                </c:pt>
                <c:pt idx="149">
                  <c:v>-1487.9590946706894</c:v>
                </c:pt>
                <c:pt idx="150">
                  <c:v>-1498.3444917508275</c:v>
                </c:pt>
                <c:pt idx="151">
                  <c:v>-1508.7298888309656</c:v>
                </c:pt>
                <c:pt idx="152">
                  <c:v>-1519.1152859111039</c:v>
                </c:pt>
                <c:pt idx="153">
                  <c:v>-1529.5006829912422</c:v>
                </c:pt>
                <c:pt idx="154">
                  <c:v>-1539.8860800713801</c:v>
                </c:pt>
                <c:pt idx="155">
                  <c:v>-1550.2714771515184</c:v>
                </c:pt>
                <c:pt idx="156">
                  <c:v>-1560.6568742316567</c:v>
                </c:pt>
                <c:pt idx="157">
                  <c:v>-1571.0422713117946</c:v>
                </c:pt>
                <c:pt idx="158">
                  <c:v>-1581.4276683919329</c:v>
                </c:pt>
                <c:pt idx="159">
                  <c:v>-1591.8130654720712</c:v>
                </c:pt>
                <c:pt idx="160">
                  <c:v>-1602.1984625522093</c:v>
                </c:pt>
                <c:pt idx="161">
                  <c:v>-1612.5838596323474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A86-4C87-ADEC-1F8099D8F25F}"/>
            </c:ext>
          </c:extLst>
        </c:ser>
        <c:ser>
          <c:idx val="12"/>
          <c:order val="12"/>
          <c:tx>
            <c:v>Flow 2 new projection line</c:v>
          </c:tx>
          <c:spPr>
            <a:ln w="15875">
              <a:solidFill>
                <a:schemeClr val="bg1">
                  <a:lumMod val="85000"/>
                </a:schemeClr>
              </a:solidFill>
              <a:headEnd type="none" w="lg" len="lg"/>
              <a:tailEnd type="none" w="lg" len="lg"/>
            </a:ln>
          </c:spPr>
          <c:marker>
            <c:symbol val="dot"/>
            <c:size val="2"/>
            <c:spPr>
              <a:ln>
                <a:noFill/>
              </a:ln>
            </c:spPr>
          </c:marker>
          <c:trendline>
            <c:spPr>
              <a:ln w="28575">
                <a:solidFill>
                  <a:srgbClr val="00B0F0"/>
                </a:solidFill>
                <a:headEnd type="oval" w="lg" len="lg"/>
                <a:tailEnd type="stealth" w="lg" len="lg"/>
              </a:ln>
            </c:spPr>
            <c:trendlineType val="linear"/>
            <c:forward val="10"/>
            <c:backward val="250"/>
            <c:dispRSqr val="0"/>
            <c:dispEq val="0"/>
          </c:trendline>
          <c:xVal>
            <c:numRef>
              <c:f>'θ ϵ (90,180)'!$CI$442:$CI$603</c:f>
              <c:numCache>
                <c:formatCode>General</c:formatCode>
                <c:ptCount val="162"/>
                <c:pt idx="0">
                  <c:v>-64.894736702221593</c:v>
                </c:pt>
                <c:pt idx="1">
                  <c:v>-65.894736702221593</c:v>
                </c:pt>
                <c:pt idx="2">
                  <c:v>-66.894736702221593</c:v>
                </c:pt>
                <c:pt idx="3">
                  <c:v>-67.894736702221593</c:v>
                </c:pt>
                <c:pt idx="4">
                  <c:v>-68.894736702221593</c:v>
                </c:pt>
                <c:pt idx="5">
                  <c:v>-69.894736702221593</c:v>
                </c:pt>
                <c:pt idx="6">
                  <c:v>-70.894736702221593</c:v>
                </c:pt>
                <c:pt idx="7">
                  <c:v>-71.894736702221593</c:v>
                </c:pt>
                <c:pt idx="8">
                  <c:v>-72.894736702221593</c:v>
                </c:pt>
                <c:pt idx="9">
                  <c:v>-73.894736702221593</c:v>
                </c:pt>
                <c:pt idx="10">
                  <c:v>-74.894736702221593</c:v>
                </c:pt>
                <c:pt idx="11">
                  <c:v>-75.894736702221593</c:v>
                </c:pt>
                <c:pt idx="12">
                  <c:v>-76.894736702221593</c:v>
                </c:pt>
                <c:pt idx="13">
                  <c:v>-77.894736702221593</c:v>
                </c:pt>
                <c:pt idx="14">
                  <c:v>-78.894736702221593</c:v>
                </c:pt>
                <c:pt idx="15">
                  <c:v>-79.894736702221593</c:v>
                </c:pt>
                <c:pt idx="16">
                  <c:v>-80.894736702221593</c:v>
                </c:pt>
                <c:pt idx="17">
                  <c:v>-81.894736702221593</c:v>
                </c:pt>
                <c:pt idx="18">
                  <c:v>-82.894736702221593</c:v>
                </c:pt>
                <c:pt idx="19">
                  <c:v>-83.894736702221593</c:v>
                </c:pt>
                <c:pt idx="20">
                  <c:v>-84.894736702221593</c:v>
                </c:pt>
                <c:pt idx="21">
                  <c:v>-85.894736702221593</c:v>
                </c:pt>
                <c:pt idx="22">
                  <c:v>-86.894736702221593</c:v>
                </c:pt>
                <c:pt idx="23">
                  <c:v>-87.894736702221593</c:v>
                </c:pt>
                <c:pt idx="24">
                  <c:v>-88.894736702221593</c:v>
                </c:pt>
                <c:pt idx="25">
                  <c:v>-89.894736702221593</c:v>
                </c:pt>
                <c:pt idx="26">
                  <c:v>-90.894736702221593</c:v>
                </c:pt>
                <c:pt idx="27">
                  <c:v>-91.894736702221593</c:v>
                </c:pt>
                <c:pt idx="28">
                  <c:v>-92.894736702221593</c:v>
                </c:pt>
                <c:pt idx="29">
                  <c:v>-93.894736702221593</c:v>
                </c:pt>
                <c:pt idx="30">
                  <c:v>-94.894736702221593</c:v>
                </c:pt>
                <c:pt idx="31">
                  <c:v>-95.894736702221593</c:v>
                </c:pt>
                <c:pt idx="32">
                  <c:v>-96.894736702221593</c:v>
                </c:pt>
                <c:pt idx="33">
                  <c:v>-97.894736702221593</c:v>
                </c:pt>
                <c:pt idx="34">
                  <c:v>-98.894736702221593</c:v>
                </c:pt>
                <c:pt idx="35">
                  <c:v>-99.894736702221593</c:v>
                </c:pt>
                <c:pt idx="36">
                  <c:v>-100.89473670222159</c:v>
                </c:pt>
                <c:pt idx="37">
                  <c:v>-101.89473670222159</c:v>
                </c:pt>
                <c:pt idx="38">
                  <c:v>-102.89473670222159</c:v>
                </c:pt>
                <c:pt idx="39">
                  <c:v>-103.89473670222159</c:v>
                </c:pt>
                <c:pt idx="40">
                  <c:v>-104.89473670222159</c:v>
                </c:pt>
                <c:pt idx="41">
                  <c:v>-105.89473670222159</c:v>
                </c:pt>
                <c:pt idx="42">
                  <c:v>-106.89473670222159</c:v>
                </c:pt>
                <c:pt idx="43">
                  <c:v>-107.89473670222159</c:v>
                </c:pt>
                <c:pt idx="44">
                  <c:v>-108.89473670222159</c:v>
                </c:pt>
                <c:pt idx="45">
                  <c:v>-109.89473670222159</c:v>
                </c:pt>
                <c:pt idx="46">
                  <c:v>-110.89473670222159</c:v>
                </c:pt>
                <c:pt idx="47">
                  <c:v>-111.89473670222159</c:v>
                </c:pt>
                <c:pt idx="48">
                  <c:v>-112.89473670222159</c:v>
                </c:pt>
                <c:pt idx="49">
                  <c:v>-113.89473670222159</c:v>
                </c:pt>
                <c:pt idx="50">
                  <c:v>-114.89473670222159</c:v>
                </c:pt>
                <c:pt idx="51">
                  <c:v>-115.89473670222159</c:v>
                </c:pt>
                <c:pt idx="52">
                  <c:v>-116.89473670222159</c:v>
                </c:pt>
                <c:pt idx="53">
                  <c:v>-117.89473670222159</c:v>
                </c:pt>
                <c:pt idx="54">
                  <c:v>-118.89473670222159</c:v>
                </c:pt>
                <c:pt idx="55">
                  <c:v>-119.89473670222159</c:v>
                </c:pt>
                <c:pt idx="56">
                  <c:v>-120.89473670222159</c:v>
                </c:pt>
                <c:pt idx="57">
                  <c:v>-121.89473670222159</c:v>
                </c:pt>
                <c:pt idx="58">
                  <c:v>-122.89473670222159</c:v>
                </c:pt>
                <c:pt idx="59">
                  <c:v>-123.89473670222159</c:v>
                </c:pt>
                <c:pt idx="60">
                  <c:v>-124.89473670222159</c:v>
                </c:pt>
                <c:pt idx="61">
                  <c:v>-125.89473670222159</c:v>
                </c:pt>
                <c:pt idx="62">
                  <c:v>-126.89473670222159</c:v>
                </c:pt>
                <c:pt idx="63">
                  <c:v>-127.89473670222159</c:v>
                </c:pt>
                <c:pt idx="64">
                  <c:v>-128.89473670222159</c:v>
                </c:pt>
                <c:pt idx="65">
                  <c:v>-129.89473670222159</c:v>
                </c:pt>
                <c:pt idx="66">
                  <c:v>-130.89473670222159</c:v>
                </c:pt>
                <c:pt idx="67">
                  <c:v>-131.89473670222159</c:v>
                </c:pt>
                <c:pt idx="68">
                  <c:v>-132.89473670222159</c:v>
                </c:pt>
                <c:pt idx="69">
                  <c:v>-133.89473670222159</c:v>
                </c:pt>
                <c:pt idx="70">
                  <c:v>-134.89473670222159</c:v>
                </c:pt>
                <c:pt idx="71">
                  <c:v>-135.89473670222159</c:v>
                </c:pt>
                <c:pt idx="72">
                  <c:v>-136.89473670222159</c:v>
                </c:pt>
                <c:pt idx="73">
                  <c:v>-137.89473670222159</c:v>
                </c:pt>
                <c:pt idx="74">
                  <c:v>-138.89473670222159</c:v>
                </c:pt>
                <c:pt idx="75">
                  <c:v>-139.89473670222159</c:v>
                </c:pt>
                <c:pt idx="76">
                  <c:v>-140.89473670222159</c:v>
                </c:pt>
                <c:pt idx="77">
                  <c:v>-141.89473670222159</c:v>
                </c:pt>
                <c:pt idx="78">
                  <c:v>-142.89473670222159</c:v>
                </c:pt>
                <c:pt idx="79">
                  <c:v>-143.89473670222159</c:v>
                </c:pt>
                <c:pt idx="80">
                  <c:v>-144.89473670222159</c:v>
                </c:pt>
                <c:pt idx="81">
                  <c:v>-145.89473670222159</c:v>
                </c:pt>
                <c:pt idx="82">
                  <c:v>-146.89473670222159</c:v>
                </c:pt>
                <c:pt idx="83">
                  <c:v>-147.89473670222159</c:v>
                </c:pt>
                <c:pt idx="84">
                  <c:v>-148.89473670222159</c:v>
                </c:pt>
                <c:pt idx="85">
                  <c:v>-149.89473670222159</c:v>
                </c:pt>
                <c:pt idx="86">
                  <c:v>-150.89473670222159</c:v>
                </c:pt>
                <c:pt idx="87">
                  <c:v>-151.89473670222159</c:v>
                </c:pt>
                <c:pt idx="88">
                  <c:v>-152.89473670222159</c:v>
                </c:pt>
                <c:pt idx="89">
                  <c:v>-153.89473670222159</c:v>
                </c:pt>
                <c:pt idx="90">
                  <c:v>-154.89473670222159</c:v>
                </c:pt>
                <c:pt idx="91">
                  <c:v>-155.89473670222159</c:v>
                </c:pt>
                <c:pt idx="92">
                  <c:v>-156.89473670222159</c:v>
                </c:pt>
                <c:pt idx="93">
                  <c:v>-157.89473670222159</c:v>
                </c:pt>
                <c:pt idx="94">
                  <c:v>-158.89473670222159</c:v>
                </c:pt>
                <c:pt idx="95">
                  <c:v>-159.89473670222159</c:v>
                </c:pt>
                <c:pt idx="96">
                  <c:v>-160.89473670222159</c:v>
                </c:pt>
                <c:pt idx="97">
                  <c:v>-161.89473670222159</c:v>
                </c:pt>
                <c:pt idx="98">
                  <c:v>-162.89473670222159</c:v>
                </c:pt>
                <c:pt idx="99">
                  <c:v>-163.89473670222159</c:v>
                </c:pt>
                <c:pt idx="100">
                  <c:v>-164.89473670222159</c:v>
                </c:pt>
                <c:pt idx="101">
                  <c:v>-165.89473670222159</c:v>
                </c:pt>
                <c:pt idx="102">
                  <c:v>-166.89473670222159</c:v>
                </c:pt>
                <c:pt idx="103">
                  <c:v>-167.89473670222159</c:v>
                </c:pt>
                <c:pt idx="104">
                  <c:v>-168.89473670222159</c:v>
                </c:pt>
                <c:pt idx="105">
                  <c:v>-169.89473670222159</c:v>
                </c:pt>
                <c:pt idx="106">
                  <c:v>-170.89473670222159</c:v>
                </c:pt>
                <c:pt idx="107">
                  <c:v>-171.89473670222159</c:v>
                </c:pt>
                <c:pt idx="108">
                  <c:v>-172.89473670222159</c:v>
                </c:pt>
                <c:pt idx="109">
                  <c:v>-173.89473670222159</c:v>
                </c:pt>
                <c:pt idx="110">
                  <c:v>-174.89473670222159</c:v>
                </c:pt>
                <c:pt idx="111">
                  <c:v>-175.89473670222159</c:v>
                </c:pt>
                <c:pt idx="112">
                  <c:v>-176.89473670222159</c:v>
                </c:pt>
                <c:pt idx="113">
                  <c:v>-177.89473670222159</c:v>
                </c:pt>
                <c:pt idx="114">
                  <c:v>-178.89473670222159</c:v>
                </c:pt>
                <c:pt idx="115">
                  <c:v>-179.89473670222159</c:v>
                </c:pt>
                <c:pt idx="116">
                  <c:v>-180.89473670222159</c:v>
                </c:pt>
                <c:pt idx="117">
                  <c:v>-181.89473670222159</c:v>
                </c:pt>
                <c:pt idx="118">
                  <c:v>-182.89473670222159</c:v>
                </c:pt>
                <c:pt idx="119">
                  <c:v>-183.89473670222159</c:v>
                </c:pt>
                <c:pt idx="120">
                  <c:v>-184.89473670222159</c:v>
                </c:pt>
                <c:pt idx="121">
                  <c:v>-185.89473670222159</c:v>
                </c:pt>
                <c:pt idx="122">
                  <c:v>-186.89473670222159</c:v>
                </c:pt>
                <c:pt idx="123">
                  <c:v>-187.89473670222159</c:v>
                </c:pt>
                <c:pt idx="124">
                  <c:v>-188.89473670222159</c:v>
                </c:pt>
                <c:pt idx="125">
                  <c:v>-189.89473670222159</c:v>
                </c:pt>
                <c:pt idx="126">
                  <c:v>-190.89473670222159</c:v>
                </c:pt>
                <c:pt idx="127">
                  <c:v>-191.89473670222159</c:v>
                </c:pt>
                <c:pt idx="128">
                  <c:v>-192.89473670222159</c:v>
                </c:pt>
                <c:pt idx="129">
                  <c:v>-193.89473670222159</c:v>
                </c:pt>
                <c:pt idx="130">
                  <c:v>-194.89473670222159</c:v>
                </c:pt>
                <c:pt idx="131">
                  <c:v>-195.89473670222159</c:v>
                </c:pt>
                <c:pt idx="132">
                  <c:v>-196.89473670222159</c:v>
                </c:pt>
                <c:pt idx="133">
                  <c:v>-197.89473670222159</c:v>
                </c:pt>
                <c:pt idx="134">
                  <c:v>-198.89473670222159</c:v>
                </c:pt>
                <c:pt idx="135">
                  <c:v>-199.89473670222159</c:v>
                </c:pt>
                <c:pt idx="136">
                  <c:v>-200.89473670222159</c:v>
                </c:pt>
                <c:pt idx="137">
                  <c:v>-201.89473670222159</c:v>
                </c:pt>
                <c:pt idx="138">
                  <c:v>-202.89473670222159</c:v>
                </c:pt>
                <c:pt idx="139">
                  <c:v>-203.89473670222159</c:v>
                </c:pt>
                <c:pt idx="140">
                  <c:v>-204.89473670222159</c:v>
                </c:pt>
                <c:pt idx="141">
                  <c:v>-205.89473670222159</c:v>
                </c:pt>
                <c:pt idx="142">
                  <c:v>-206.89473670222159</c:v>
                </c:pt>
                <c:pt idx="143">
                  <c:v>-207.89473670222159</c:v>
                </c:pt>
                <c:pt idx="144">
                  <c:v>-208.89473670222159</c:v>
                </c:pt>
                <c:pt idx="145">
                  <c:v>-209.89473670222159</c:v>
                </c:pt>
                <c:pt idx="146">
                  <c:v>-210.89473670222159</c:v>
                </c:pt>
                <c:pt idx="147">
                  <c:v>-211.89473670222159</c:v>
                </c:pt>
                <c:pt idx="148">
                  <c:v>-212.89473670222159</c:v>
                </c:pt>
                <c:pt idx="149">
                  <c:v>-213.89473670222159</c:v>
                </c:pt>
                <c:pt idx="150">
                  <c:v>-214.89473670222159</c:v>
                </c:pt>
                <c:pt idx="151">
                  <c:v>-215.89473670222159</c:v>
                </c:pt>
                <c:pt idx="152">
                  <c:v>-216.89473670222159</c:v>
                </c:pt>
                <c:pt idx="153">
                  <c:v>-217.89473670222159</c:v>
                </c:pt>
                <c:pt idx="154">
                  <c:v>-218.89473670222159</c:v>
                </c:pt>
                <c:pt idx="155">
                  <c:v>-219.89473670222159</c:v>
                </c:pt>
                <c:pt idx="156">
                  <c:v>-220.89473670222159</c:v>
                </c:pt>
                <c:pt idx="157">
                  <c:v>-221.89473670222159</c:v>
                </c:pt>
                <c:pt idx="158">
                  <c:v>-222.89473670222159</c:v>
                </c:pt>
                <c:pt idx="159">
                  <c:v>-223.89473670222159</c:v>
                </c:pt>
                <c:pt idx="160">
                  <c:v>-224.89473670222159</c:v>
                </c:pt>
                <c:pt idx="161">
                  <c:v>-225.89473670222159</c:v>
                </c:pt>
              </c:numCache>
            </c:numRef>
          </c:xVal>
          <c:yVal>
            <c:numRef>
              <c:f>'θ ϵ (90,180)'!$CH$442:$CH$603</c:f>
              <c:numCache>
                <c:formatCode>General</c:formatCode>
                <c:ptCount val="162"/>
                <c:pt idx="0">
                  <c:v>59.465070269898305</c:v>
                </c:pt>
                <c:pt idx="1">
                  <c:v>59.473797137689061</c:v>
                </c:pt>
                <c:pt idx="2">
                  <c:v>59.482524005479824</c:v>
                </c:pt>
                <c:pt idx="3">
                  <c:v>59.49125087327058</c:v>
                </c:pt>
                <c:pt idx="4">
                  <c:v>59.499977741061343</c:v>
                </c:pt>
                <c:pt idx="5">
                  <c:v>59.508704608852099</c:v>
                </c:pt>
                <c:pt idx="6">
                  <c:v>59.517431476642855</c:v>
                </c:pt>
                <c:pt idx="7">
                  <c:v>59.526158344433618</c:v>
                </c:pt>
                <c:pt idx="8">
                  <c:v>59.534885212224374</c:v>
                </c:pt>
                <c:pt idx="9">
                  <c:v>59.543612080015137</c:v>
                </c:pt>
                <c:pt idx="10">
                  <c:v>59.552338947805893</c:v>
                </c:pt>
                <c:pt idx="11">
                  <c:v>59.561065815596649</c:v>
                </c:pt>
                <c:pt idx="12">
                  <c:v>59.569792683387412</c:v>
                </c:pt>
                <c:pt idx="13">
                  <c:v>59.578519551178168</c:v>
                </c:pt>
                <c:pt idx="14">
                  <c:v>59.587246418968931</c:v>
                </c:pt>
                <c:pt idx="15">
                  <c:v>59.595973286759687</c:v>
                </c:pt>
                <c:pt idx="16">
                  <c:v>59.604700154550443</c:v>
                </c:pt>
                <c:pt idx="17">
                  <c:v>59.613427022341206</c:v>
                </c:pt>
                <c:pt idx="18">
                  <c:v>59.622153890131962</c:v>
                </c:pt>
                <c:pt idx="19">
                  <c:v>59.630880757922725</c:v>
                </c:pt>
                <c:pt idx="20">
                  <c:v>59.639607625713481</c:v>
                </c:pt>
                <c:pt idx="21">
                  <c:v>59.648334493504244</c:v>
                </c:pt>
                <c:pt idx="22">
                  <c:v>59.657061361295</c:v>
                </c:pt>
                <c:pt idx="23">
                  <c:v>59.665788229085756</c:v>
                </c:pt>
                <c:pt idx="24">
                  <c:v>59.674515096876519</c:v>
                </c:pt>
                <c:pt idx="25">
                  <c:v>59.683241964667275</c:v>
                </c:pt>
                <c:pt idx="26">
                  <c:v>59.691968832458038</c:v>
                </c:pt>
                <c:pt idx="27">
                  <c:v>59.700695700248794</c:v>
                </c:pt>
                <c:pt idx="28">
                  <c:v>59.70942256803955</c:v>
                </c:pt>
                <c:pt idx="29">
                  <c:v>59.718149435830313</c:v>
                </c:pt>
                <c:pt idx="30">
                  <c:v>59.726876303621069</c:v>
                </c:pt>
                <c:pt idx="31">
                  <c:v>59.735603171411832</c:v>
                </c:pt>
                <c:pt idx="32">
                  <c:v>59.744330039202588</c:v>
                </c:pt>
                <c:pt idx="33">
                  <c:v>59.753056906993343</c:v>
                </c:pt>
                <c:pt idx="34">
                  <c:v>59.761783774784107</c:v>
                </c:pt>
                <c:pt idx="35">
                  <c:v>59.770510642574862</c:v>
                </c:pt>
                <c:pt idx="36">
                  <c:v>59.779237510365625</c:v>
                </c:pt>
                <c:pt idx="37">
                  <c:v>59.787964378156381</c:v>
                </c:pt>
                <c:pt idx="38">
                  <c:v>59.796691245947137</c:v>
                </c:pt>
                <c:pt idx="39">
                  <c:v>59.8054181137379</c:v>
                </c:pt>
                <c:pt idx="40">
                  <c:v>59.814144981528656</c:v>
                </c:pt>
                <c:pt idx="41">
                  <c:v>59.822871849319419</c:v>
                </c:pt>
                <c:pt idx="42">
                  <c:v>59.831598717110175</c:v>
                </c:pt>
                <c:pt idx="43">
                  <c:v>59.840325584900938</c:v>
                </c:pt>
                <c:pt idx="44">
                  <c:v>59.849052452691694</c:v>
                </c:pt>
                <c:pt idx="45">
                  <c:v>59.85777932048245</c:v>
                </c:pt>
                <c:pt idx="46">
                  <c:v>59.866506188273213</c:v>
                </c:pt>
                <c:pt idx="47">
                  <c:v>59.875233056063969</c:v>
                </c:pt>
                <c:pt idx="48">
                  <c:v>59.883959923854732</c:v>
                </c:pt>
                <c:pt idx="49">
                  <c:v>59.892686791645488</c:v>
                </c:pt>
                <c:pt idx="50">
                  <c:v>59.901413659436244</c:v>
                </c:pt>
                <c:pt idx="51">
                  <c:v>59.910140527227007</c:v>
                </c:pt>
                <c:pt idx="52">
                  <c:v>59.918867395017763</c:v>
                </c:pt>
                <c:pt idx="53">
                  <c:v>59.927594262808526</c:v>
                </c:pt>
                <c:pt idx="54">
                  <c:v>59.936321130599282</c:v>
                </c:pt>
                <c:pt idx="55">
                  <c:v>59.945047998390038</c:v>
                </c:pt>
                <c:pt idx="56">
                  <c:v>59.953774866180801</c:v>
                </c:pt>
                <c:pt idx="57">
                  <c:v>59.962501733971557</c:v>
                </c:pt>
                <c:pt idx="58">
                  <c:v>59.97122860176232</c:v>
                </c:pt>
                <c:pt idx="59">
                  <c:v>59.979955469553076</c:v>
                </c:pt>
                <c:pt idx="60">
                  <c:v>59.988682337343832</c:v>
                </c:pt>
                <c:pt idx="61">
                  <c:v>59.997409205134595</c:v>
                </c:pt>
                <c:pt idx="62">
                  <c:v>60.006136072925351</c:v>
                </c:pt>
                <c:pt idx="63">
                  <c:v>60.014862940716114</c:v>
                </c:pt>
                <c:pt idx="64">
                  <c:v>60.02358980850687</c:v>
                </c:pt>
                <c:pt idx="65">
                  <c:v>60.032316676297626</c:v>
                </c:pt>
                <c:pt idx="66">
                  <c:v>60.041043544088389</c:v>
                </c:pt>
                <c:pt idx="67">
                  <c:v>60.049770411879145</c:v>
                </c:pt>
                <c:pt idx="68">
                  <c:v>60.058497279669908</c:v>
                </c:pt>
                <c:pt idx="69">
                  <c:v>60.067224147460664</c:v>
                </c:pt>
                <c:pt idx="70">
                  <c:v>60.075951015251427</c:v>
                </c:pt>
                <c:pt idx="71">
                  <c:v>60.084677883042183</c:v>
                </c:pt>
                <c:pt idx="72">
                  <c:v>60.093404750832939</c:v>
                </c:pt>
                <c:pt idx="73">
                  <c:v>60.102131618623702</c:v>
                </c:pt>
                <c:pt idx="74">
                  <c:v>60.110858486414458</c:v>
                </c:pt>
                <c:pt idx="75">
                  <c:v>60.119585354205221</c:v>
                </c:pt>
                <c:pt idx="76">
                  <c:v>60.128312221995976</c:v>
                </c:pt>
                <c:pt idx="77">
                  <c:v>60.137039089786732</c:v>
                </c:pt>
                <c:pt idx="78">
                  <c:v>60.145765957577495</c:v>
                </c:pt>
                <c:pt idx="79">
                  <c:v>60.154492825368251</c:v>
                </c:pt>
                <c:pt idx="80">
                  <c:v>60.163219693159014</c:v>
                </c:pt>
                <c:pt idx="81">
                  <c:v>60.17194656094977</c:v>
                </c:pt>
                <c:pt idx="82">
                  <c:v>60.180673428740526</c:v>
                </c:pt>
                <c:pt idx="83">
                  <c:v>60.189400296531289</c:v>
                </c:pt>
                <c:pt idx="84">
                  <c:v>60.198127164322045</c:v>
                </c:pt>
                <c:pt idx="85">
                  <c:v>60.206854032112808</c:v>
                </c:pt>
                <c:pt idx="86">
                  <c:v>60.215580899903564</c:v>
                </c:pt>
                <c:pt idx="87">
                  <c:v>60.22430776769432</c:v>
                </c:pt>
                <c:pt idx="88">
                  <c:v>60.233034635485083</c:v>
                </c:pt>
                <c:pt idx="89">
                  <c:v>60.241761503275839</c:v>
                </c:pt>
                <c:pt idx="90">
                  <c:v>60.250488371066602</c:v>
                </c:pt>
                <c:pt idx="91">
                  <c:v>60.259215238857358</c:v>
                </c:pt>
                <c:pt idx="92">
                  <c:v>60.267942106648121</c:v>
                </c:pt>
                <c:pt idx="93">
                  <c:v>60.276668974438877</c:v>
                </c:pt>
                <c:pt idx="94">
                  <c:v>60.285395842229633</c:v>
                </c:pt>
                <c:pt idx="95">
                  <c:v>60.294122710020396</c:v>
                </c:pt>
                <c:pt idx="96">
                  <c:v>60.302849577811152</c:v>
                </c:pt>
                <c:pt idx="97">
                  <c:v>60.311576445601915</c:v>
                </c:pt>
                <c:pt idx="98">
                  <c:v>60.320303313392671</c:v>
                </c:pt>
                <c:pt idx="99">
                  <c:v>60.329030181183427</c:v>
                </c:pt>
                <c:pt idx="100">
                  <c:v>60.33775704897419</c:v>
                </c:pt>
                <c:pt idx="101">
                  <c:v>60.346483916764946</c:v>
                </c:pt>
                <c:pt idx="102">
                  <c:v>60.355210784555709</c:v>
                </c:pt>
                <c:pt idx="103">
                  <c:v>60.363937652346465</c:v>
                </c:pt>
                <c:pt idx="104">
                  <c:v>60.372664520137221</c:v>
                </c:pt>
                <c:pt idx="105">
                  <c:v>60.381391387927984</c:v>
                </c:pt>
                <c:pt idx="106">
                  <c:v>60.39011825571874</c:v>
                </c:pt>
                <c:pt idx="107">
                  <c:v>60.398845123509503</c:v>
                </c:pt>
                <c:pt idx="108">
                  <c:v>60.407571991300259</c:v>
                </c:pt>
                <c:pt idx="109">
                  <c:v>60.416298859091015</c:v>
                </c:pt>
                <c:pt idx="110">
                  <c:v>60.425025726881778</c:v>
                </c:pt>
                <c:pt idx="111">
                  <c:v>60.433752594672534</c:v>
                </c:pt>
                <c:pt idx="112">
                  <c:v>60.442479462463297</c:v>
                </c:pt>
                <c:pt idx="113">
                  <c:v>60.451206330254053</c:v>
                </c:pt>
                <c:pt idx="114">
                  <c:v>60.459933198044808</c:v>
                </c:pt>
                <c:pt idx="115">
                  <c:v>60.468660065835572</c:v>
                </c:pt>
                <c:pt idx="116">
                  <c:v>60.477386933626327</c:v>
                </c:pt>
                <c:pt idx="117">
                  <c:v>60.48611380141709</c:v>
                </c:pt>
                <c:pt idx="118">
                  <c:v>60.494840669207846</c:v>
                </c:pt>
                <c:pt idx="119">
                  <c:v>60.503567536998609</c:v>
                </c:pt>
                <c:pt idx="120">
                  <c:v>60.512294404789365</c:v>
                </c:pt>
                <c:pt idx="121">
                  <c:v>60.521021272580121</c:v>
                </c:pt>
                <c:pt idx="122">
                  <c:v>60.529748140370884</c:v>
                </c:pt>
                <c:pt idx="123">
                  <c:v>60.53847500816164</c:v>
                </c:pt>
                <c:pt idx="124">
                  <c:v>60.547201875952403</c:v>
                </c:pt>
                <c:pt idx="125">
                  <c:v>60.555928743743159</c:v>
                </c:pt>
                <c:pt idx="126">
                  <c:v>60.564655611533915</c:v>
                </c:pt>
                <c:pt idx="127">
                  <c:v>60.573382479324678</c:v>
                </c:pt>
                <c:pt idx="128">
                  <c:v>60.582109347115434</c:v>
                </c:pt>
                <c:pt idx="129">
                  <c:v>60.590836214906197</c:v>
                </c:pt>
                <c:pt idx="130">
                  <c:v>60.599563082696953</c:v>
                </c:pt>
                <c:pt idx="131">
                  <c:v>60.608289950487709</c:v>
                </c:pt>
                <c:pt idx="132">
                  <c:v>60.617016818278472</c:v>
                </c:pt>
                <c:pt idx="133">
                  <c:v>60.625743686069228</c:v>
                </c:pt>
                <c:pt idx="134">
                  <c:v>60.634470553859991</c:v>
                </c:pt>
                <c:pt idx="135">
                  <c:v>60.643197421650747</c:v>
                </c:pt>
                <c:pt idx="136">
                  <c:v>60.651924289441503</c:v>
                </c:pt>
                <c:pt idx="137">
                  <c:v>60.660651157232266</c:v>
                </c:pt>
                <c:pt idx="138">
                  <c:v>60.669378025023022</c:v>
                </c:pt>
                <c:pt idx="139">
                  <c:v>60.678104892813785</c:v>
                </c:pt>
                <c:pt idx="140">
                  <c:v>60.686831760604541</c:v>
                </c:pt>
                <c:pt idx="141">
                  <c:v>60.695558628395304</c:v>
                </c:pt>
                <c:pt idx="142">
                  <c:v>60.70428549618606</c:v>
                </c:pt>
                <c:pt idx="143">
                  <c:v>60.713012363976816</c:v>
                </c:pt>
                <c:pt idx="144">
                  <c:v>60.721739231767579</c:v>
                </c:pt>
                <c:pt idx="145">
                  <c:v>60.730466099558335</c:v>
                </c:pt>
                <c:pt idx="146">
                  <c:v>60.739192967349098</c:v>
                </c:pt>
                <c:pt idx="147">
                  <c:v>60.747919835139854</c:v>
                </c:pt>
                <c:pt idx="148">
                  <c:v>60.75664670293061</c:v>
                </c:pt>
                <c:pt idx="149">
                  <c:v>60.765373570721373</c:v>
                </c:pt>
                <c:pt idx="150">
                  <c:v>60.774100438512129</c:v>
                </c:pt>
                <c:pt idx="151">
                  <c:v>60.782827306302892</c:v>
                </c:pt>
                <c:pt idx="152">
                  <c:v>60.791554174093648</c:v>
                </c:pt>
                <c:pt idx="153">
                  <c:v>60.800281041884404</c:v>
                </c:pt>
                <c:pt idx="154">
                  <c:v>60.809007909675167</c:v>
                </c:pt>
                <c:pt idx="155">
                  <c:v>60.817734777465922</c:v>
                </c:pt>
                <c:pt idx="156">
                  <c:v>60.826461645256686</c:v>
                </c:pt>
                <c:pt idx="157">
                  <c:v>60.835188513047441</c:v>
                </c:pt>
                <c:pt idx="158">
                  <c:v>60.843915380838197</c:v>
                </c:pt>
                <c:pt idx="159">
                  <c:v>60.85264224862896</c:v>
                </c:pt>
                <c:pt idx="160">
                  <c:v>60.861369116419716</c:v>
                </c:pt>
                <c:pt idx="161">
                  <c:v>60.870095984210479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0A86-4C87-ADEC-1F8099D8F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64864"/>
        <c:axId val="41365440"/>
      </c:scatterChart>
      <c:valAx>
        <c:axId val="41364864"/>
        <c:scaling>
          <c:orientation val="minMax"/>
          <c:max val="250"/>
          <c:min val="-250"/>
        </c:scaling>
        <c:delete val="0"/>
        <c:axPos val="b"/>
        <c:majorGridlines>
          <c:spPr>
            <a:ln w="6350">
              <a:solidFill>
                <a:schemeClr val="tx1">
                  <a:tint val="75000"/>
                  <a:shade val="95000"/>
                  <a:satMod val="105000"/>
                  <a:alpha val="3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41365440"/>
        <c:crosses val="autoZero"/>
        <c:crossBetween val="midCat"/>
        <c:majorUnit val="10"/>
      </c:valAx>
      <c:valAx>
        <c:axId val="41365440"/>
        <c:scaling>
          <c:orientation val="minMax"/>
          <c:max val="500"/>
          <c:min val="-500"/>
        </c:scaling>
        <c:delete val="0"/>
        <c:axPos val="l"/>
        <c:majorGridlines>
          <c:spPr>
            <a:ln w="6350">
              <a:solidFill>
                <a:schemeClr val="tx1">
                  <a:tint val="75000"/>
                  <a:shade val="95000"/>
                  <a:satMod val="105000"/>
                  <a:alpha val="3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41364864"/>
        <c:crosses val="autoZero"/>
        <c:crossBetween val="midCat"/>
        <c:majorUnit val="1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5171360309494394E-2"/>
          <c:y val="1.0209966059947437E-2"/>
          <c:w val="0.7763424359109401"/>
          <c:h val="0.9795800678801051"/>
        </c:manualLayout>
      </c:layout>
      <c:scatterChart>
        <c:scatterStyle val="smoothMarker"/>
        <c:varyColors val="0"/>
        <c:ser>
          <c:idx val="0"/>
          <c:order val="0"/>
          <c:tx>
            <c:v>Weather Cell</c:v>
          </c:tx>
          <c:spPr>
            <a:ln w="25400"/>
          </c:spPr>
          <c:marker>
            <c:symbol val="diamond"/>
            <c:size val="2"/>
          </c:marker>
          <c:xVal>
            <c:numRef>
              <c:f>'θ ϵ (90,180)'!$AE$8:$AE$368</c:f>
              <c:numCache>
                <c:formatCode>General</c:formatCode>
                <c:ptCount val="361"/>
                <c:pt idx="0">
                  <c:v>65</c:v>
                </c:pt>
                <c:pt idx="1">
                  <c:v>64.990100185165431</c:v>
                </c:pt>
                <c:pt idx="2">
                  <c:v>64.96040375624122</c:v>
                </c:pt>
                <c:pt idx="3">
                  <c:v>64.910919759047303</c:v>
                </c:pt>
                <c:pt idx="4">
                  <c:v>64.841663266888574</c:v>
                </c:pt>
                <c:pt idx="5">
                  <c:v>64.752655375963457</c:v>
                </c:pt>
                <c:pt idx="6">
                  <c:v>64.64392319893777</c:v>
                </c:pt>
                <c:pt idx="7">
                  <c:v>64.515499856685935</c:v>
                </c:pt>
                <c:pt idx="8">
                  <c:v>64.367424468202074</c:v>
                </c:pt>
                <c:pt idx="9">
                  <c:v>64.199742138683959</c:v>
                </c:pt>
                <c:pt idx="10">
                  <c:v>64.012503945793526</c:v>
                </c:pt>
                <c:pt idx="11">
                  <c:v>63.805766924098158</c:v>
                </c:pt>
                <c:pt idx="12">
                  <c:v>63.57959404769737</c:v>
                </c:pt>
                <c:pt idx="13">
                  <c:v>63.334054211040289</c:v>
                </c:pt>
                <c:pt idx="14">
                  <c:v>63.069222207939774</c:v>
                </c:pt>
                <c:pt idx="15">
                  <c:v>62.785178708789438</c:v>
                </c:pt>
                <c:pt idx="16">
                  <c:v>62.482010235990728</c:v>
                </c:pt>
                <c:pt idx="17">
                  <c:v>62.1598091375973</c:v>
                </c:pt>
                <c:pt idx="18">
                  <c:v>61.81867355918498</c:v>
                </c:pt>
                <c:pt idx="19">
                  <c:v>61.458707413955594</c:v>
                </c:pt>
                <c:pt idx="20">
                  <c:v>61.080020351084045</c:v>
                </c:pt>
                <c:pt idx="21">
                  <c:v>60.682727722318113</c:v>
                </c:pt>
                <c:pt idx="22">
                  <c:v>60.26695054684118</c:v>
                </c:pt>
                <c:pt idx="23">
                  <c:v>59.832815474408626</c:v>
                </c:pt>
                <c:pt idx="24">
                  <c:v>59.380454746769054</c:v>
                </c:pt>
                <c:pt idx="25">
                  <c:v>58.910006157382249</c:v>
                </c:pt>
                <c:pt idx="26">
                  <c:v>58.421613009445856</c:v>
                </c:pt>
                <c:pt idx="27">
                  <c:v>57.915424072243916</c:v>
                </c:pt>
                <c:pt idx="28">
                  <c:v>57.391593535830253</c:v>
                </c:pt>
                <c:pt idx="29">
                  <c:v>56.850280964060723</c:v>
                </c:pt>
                <c:pt idx="30">
                  <c:v>56.291651245988518</c:v>
                </c:pt>
                <c:pt idx="31">
                  <c:v>55.715874545637298</c:v>
                </c:pt>
                <c:pt idx="32">
                  <c:v>55.123126250167687</c:v>
                </c:pt>
                <c:pt idx="33">
                  <c:v>54.51358691645256</c:v>
                </c:pt>
                <c:pt idx="34">
                  <c:v>53.887442216077709</c:v>
                </c:pt>
                <c:pt idx="35">
                  <c:v>53.244882878784466</c:v>
                </c:pt>
                <c:pt idx="36">
                  <c:v>52.586104634371587</c:v>
                </c:pt>
                <c:pt idx="37">
                  <c:v>51.911308153074032</c:v>
                </c:pt>
                <c:pt idx="38">
                  <c:v>51.220698984436929</c:v>
                </c:pt>
                <c:pt idx="39">
                  <c:v>50.514487494703111</c:v>
                </c:pt>
                <c:pt idx="40">
                  <c:v>49.792888802733572</c:v>
                </c:pt>
                <c:pt idx="41">
                  <c:v>49.056122714480189</c:v>
                </c:pt>
                <c:pt idx="42">
                  <c:v>48.304413656030626</c:v>
                </c:pt>
                <c:pt idx="43">
                  <c:v>47.537990605246087</c:v>
                </c:pt>
                <c:pt idx="44">
                  <c:v>46.757087022012328</c:v>
                </c:pt>
                <c:pt idx="45">
                  <c:v>45.961940777125591</c:v>
                </c:pt>
                <c:pt idx="46">
                  <c:v>45.152794079834827</c:v>
                </c:pt>
                <c:pt idx="47">
                  <c:v>44.329893404062403</c:v>
                </c:pt>
                <c:pt idx="48">
                  <c:v>43.493489413325783</c:v>
                </c:pt>
                <c:pt idx="49">
                  <c:v>42.643836884382971</c:v>
                </c:pt>
                <c:pt idx="50">
                  <c:v>41.781194629625055</c:v>
                </c:pt>
                <c:pt idx="51">
                  <c:v>40.905825418239438</c:v>
                </c:pt>
                <c:pt idx="52">
                  <c:v>40.01799589616779</c:v>
                </c:pt>
                <c:pt idx="53">
                  <c:v>39.117976504883146</c:v>
                </c:pt>
                <c:pt idx="54">
                  <c:v>38.206041399010751</c:v>
                </c:pt>
                <c:pt idx="55">
                  <c:v>37.282468362818001</c:v>
                </c:pt>
                <c:pt idx="56">
                  <c:v>36.34753872559854</c:v>
                </c:pt>
                <c:pt idx="57">
                  <c:v>35.401537275976764</c:v>
                </c:pt>
                <c:pt idx="58">
                  <c:v>34.444752175158321</c:v>
                </c:pt>
                <c:pt idx="59">
                  <c:v>33.477474869153532</c:v>
                </c:pt>
                <c:pt idx="60">
                  <c:v>32.500000000000007</c:v>
                </c:pt>
                <c:pt idx="61">
                  <c:v>31.512625316011913</c:v>
                </c:pt>
                <c:pt idx="62">
                  <c:v>30.515651581082906</c:v>
                </c:pt>
                <c:pt idx="63">
                  <c:v>29.509382483070542</c:v>
                </c:pt>
                <c:pt idx="64">
                  <c:v>28.494124541290034</c:v>
                </c:pt>
                <c:pt idx="65">
                  <c:v>27.470187013145463</c:v>
                </c:pt>
                <c:pt idx="66">
                  <c:v>26.437881799927013</c:v>
                </c:pt>
                <c:pt idx="67">
                  <c:v>25.397523351802807</c:v>
                </c:pt>
                <c:pt idx="68">
                  <c:v>24.349428572034277</c:v>
                </c:pt>
                <c:pt idx="69">
                  <c:v>23.293916720444525</c:v>
                </c:pt>
                <c:pt idx="70">
                  <c:v>22.231309316168474</c:v>
                </c:pt>
                <c:pt idx="71">
                  <c:v>21.161930039715187</c:v>
                </c:pt>
                <c:pt idx="72">
                  <c:v>20.086104634371583</c:v>
                </c:pt>
                <c:pt idx="73">
                  <c:v>19.00416080697789</c:v>
                </c:pt>
                <c:pt idx="74">
                  <c:v>17.916428128104947</c:v>
                </c:pt>
                <c:pt idx="75">
                  <c:v>16.823237931663847</c:v>
                </c:pt>
                <c:pt idx="76">
                  <c:v>15.724923213978414</c:v>
                </c:pt>
                <c:pt idx="77">
                  <c:v>14.62181853235122</c:v>
                </c:pt>
                <c:pt idx="78">
                  <c:v>13.514259903154365</c:v>
                </c:pt>
                <c:pt idx="79">
                  <c:v>12.402584699475419</c:v>
                </c:pt>
                <c:pt idx="80">
                  <c:v>11.287131548350477</c:v>
                </c:pt>
                <c:pt idx="81">
                  <c:v>10.16824022761501</c:v>
                </c:pt>
                <c:pt idx="82">
                  <c:v>9.0462515624042705</c:v>
                </c:pt>
                <c:pt idx="83">
                  <c:v>7.9215073213345866</c:v>
                </c:pt>
                <c:pt idx="84">
                  <c:v>6.794350112397475</c:v>
                </c:pt>
                <c:pt idx="85">
                  <c:v>5.665123278597779</c:v>
                </c:pt>
                <c:pt idx="86">
                  <c:v>4.5341707933681548</c:v>
                </c:pt>
                <c:pt idx="87">
                  <c:v>3.401837155791358</c:v>
                </c:pt>
                <c:pt idx="88">
                  <c:v>2.2684672856625703</c:v>
                </c:pt>
                <c:pt idx="89">
                  <c:v>1.1344064184234195</c:v>
                </c:pt>
                <c:pt idx="90">
                  <c:v>3.981732478453015E-15</c:v>
                </c:pt>
                <c:pt idx="91">
                  <c:v>-1.1344064184234259</c:v>
                </c:pt>
                <c:pt idx="92">
                  <c:v>-2.2684672856625476</c:v>
                </c:pt>
                <c:pt idx="93">
                  <c:v>-3.4018371557913354</c:v>
                </c:pt>
                <c:pt idx="94">
                  <c:v>-4.5341707933681468</c:v>
                </c:pt>
                <c:pt idx="95">
                  <c:v>-5.6651232785977852</c:v>
                </c:pt>
                <c:pt idx="96">
                  <c:v>-6.794350112397467</c:v>
                </c:pt>
                <c:pt idx="97">
                  <c:v>-7.9215073213345786</c:v>
                </c:pt>
                <c:pt idx="98">
                  <c:v>-9.0462515624042474</c:v>
                </c:pt>
                <c:pt idx="99">
                  <c:v>-10.168240227615017</c:v>
                </c:pt>
                <c:pt idx="100">
                  <c:v>-11.28713154835047</c:v>
                </c:pt>
                <c:pt idx="101">
                  <c:v>-12.402584699475412</c:v>
                </c:pt>
                <c:pt idx="102">
                  <c:v>-13.514259903154343</c:v>
                </c:pt>
                <c:pt idx="103">
                  <c:v>-14.621818532351213</c:v>
                </c:pt>
                <c:pt idx="104">
                  <c:v>-15.724923213978405</c:v>
                </c:pt>
                <c:pt idx="105">
                  <c:v>-16.823237931663854</c:v>
                </c:pt>
                <c:pt idx="106">
                  <c:v>-17.91642812810494</c:v>
                </c:pt>
                <c:pt idx="107">
                  <c:v>-19.004160806977882</c:v>
                </c:pt>
                <c:pt idx="108">
                  <c:v>-20.086104634371576</c:v>
                </c:pt>
                <c:pt idx="109">
                  <c:v>-21.161930039715166</c:v>
                </c:pt>
                <c:pt idx="110">
                  <c:v>-22.231309316168467</c:v>
                </c:pt>
                <c:pt idx="111">
                  <c:v>-23.293916720444518</c:v>
                </c:pt>
                <c:pt idx="112">
                  <c:v>-24.349428572034284</c:v>
                </c:pt>
                <c:pt idx="113">
                  <c:v>-25.397523351802786</c:v>
                </c:pt>
                <c:pt idx="114">
                  <c:v>-26.437881799927002</c:v>
                </c:pt>
                <c:pt idx="115">
                  <c:v>-27.470187013145456</c:v>
                </c:pt>
                <c:pt idx="116">
                  <c:v>-28.494124541290038</c:v>
                </c:pt>
                <c:pt idx="117">
                  <c:v>-29.509382483070535</c:v>
                </c:pt>
                <c:pt idx="118">
                  <c:v>-30.515651581082885</c:v>
                </c:pt>
                <c:pt idx="119">
                  <c:v>-31.512625316011906</c:v>
                </c:pt>
                <c:pt idx="120">
                  <c:v>-32.499999999999986</c:v>
                </c:pt>
                <c:pt idx="121">
                  <c:v>-33.477474869153525</c:v>
                </c:pt>
                <c:pt idx="122">
                  <c:v>-34.444752175158314</c:v>
                </c:pt>
                <c:pt idx="123">
                  <c:v>-35.401537275976757</c:v>
                </c:pt>
                <c:pt idx="124">
                  <c:v>-36.347538725598532</c:v>
                </c:pt>
                <c:pt idx="125">
                  <c:v>-37.28246836281798</c:v>
                </c:pt>
                <c:pt idx="126">
                  <c:v>-38.206041399010743</c:v>
                </c:pt>
                <c:pt idx="127">
                  <c:v>-39.117976504883146</c:v>
                </c:pt>
                <c:pt idx="128">
                  <c:v>-40.01799589616779</c:v>
                </c:pt>
                <c:pt idx="129">
                  <c:v>-40.905825418239424</c:v>
                </c:pt>
                <c:pt idx="130">
                  <c:v>-41.781194629625055</c:v>
                </c:pt>
                <c:pt idx="131">
                  <c:v>-42.643836884382985</c:v>
                </c:pt>
                <c:pt idx="132">
                  <c:v>-43.493489413325783</c:v>
                </c:pt>
                <c:pt idx="133">
                  <c:v>-44.329893404062396</c:v>
                </c:pt>
                <c:pt idx="134">
                  <c:v>-45.152794079834806</c:v>
                </c:pt>
                <c:pt idx="135">
                  <c:v>-45.961940777125584</c:v>
                </c:pt>
                <c:pt idx="136">
                  <c:v>-46.757087022012328</c:v>
                </c:pt>
                <c:pt idx="137">
                  <c:v>-47.53799060524608</c:v>
                </c:pt>
                <c:pt idx="138">
                  <c:v>-48.304413656030611</c:v>
                </c:pt>
                <c:pt idx="139">
                  <c:v>-49.056122714480182</c:v>
                </c:pt>
                <c:pt idx="140">
                  <c:v>-49.792888802733565</c:v>
                </c:pt>
                <c:pt idx="141">
                  <c:v>-50.514487494703097</c:v>
                </c:pt>
                <c:pt idx="142">
                  <c:v>-51.220698984436922</c:v>
                </c:pt>
                <c:pt idx="143">
                  <c:v>-51.911308153074039</c:v>
                </c:pt>
                <c:pt idx="144">
                  <c:v>-52.58610463437158</c:v>
                </c:pt>
                <c:pt idx="145">
                  <c:v>-53.244882878784452</c:v>
                </c:pt>
                <c:pt idx="146">
                  <c:v>-53.887442216077709</c:v>
                </c:pt>
                <c:pt idx="147">
                  <c:v>-54.513586916452567</c:v>
                </c:pt>
                <c:pt idx="148">
                  <c:v>-55.123126250167687</c:v>
                </c:pt>
                <c:pt idx="149">
                  <c:v>-55.715874545637291</c:v>
                </c:pt>
                <c:pt idx="150">
                  <c:v>-56.291651245988518</c:v>
                </c:pt>
                <c:pt idx="151">
                  <c:v>-56.850280964060723</c:v>
                </c:pt>
                <c:pt idx="152">
                  <c:v>-57.391593535830239</c:v>
                </c:pt>
                <c:pt idx="153">
                  <c:v>-57.915424072243908</c:v>
                </c:pt>
                <c:pt idx="154">
                  <c:v>-58.421613009445856</c:v>
                </c:pt>
                <c:pt idx="155">
                  <c:v>-58.910006157382249</c:v>
                </c:pt>
                <c:pt idx="156">
                  <c:v>-59.380454746769047</c:v>
                </c:pt>
                <c:pt idx="157">
                  <c:v>-59.832815474408612</c:v>
                </c:pt>
                <c:pt idx="158">
                  <c:v>-60.266950546841173</c:v>
                </c:pt>
                <c:pt idx="159">
                  <c:v>-60.682727722318113</c:v>
                </c:pt>
                <c:pt idx="160">
                  <c:v>-61.080020351084038</c:v>
                </c:pt>
                <c:pt idx="161">
                  <c:v>-61.458707413955587</c:v>
                </c:pt>
                <c:pt idx="162">
                  <c:v>-61.81867355918498</c:v>
                </c:pt>
                <c:pt idx="163">
                  <c:v>-62.1598091375973</c:v>
                </c:pt>
                <c:pt idx="164">
                  <c:v>-62.482010235990714</c:v>
                </c:pt>
                <c:pt idx="165">
                  <c:v>-62.785178708789431</c:v>
                </c:pt>
                <c:pt idx="166">
                  <c:v>-63.069222207939774</c:v>
                </c:pt>
                <c:pt idx="167">
                  <c:v>-63.334054211040289</c:v>
                </c:pt>
                <c:pt idx="168">
                  <c:v>-63.57959404769737</c:v>
                </c:pt>
                <c:pt idx="169">
                  <c:v>-63.805766924098158</c:v>
                </c:pt>
                <c:pt idx="170">
                  <c:v>-64.012503945793526</c:v>
                </c:pt>
                <c:pt idx="171">
                  <c:v>-64.199742138683945</c:v>
                </c:pt>
                <c:pt idx="172">
                  <c:v>-64.36742446820206</c:v>
                </c:pt>
                <c:pt idx="173">
                  <c:v>-64.515499856685935</c:v>
                </c:pt>
                <c:pt idx="174">
                  <c:v>-64.64392319893777</c:v>
                </c:pt>
                <c:pt idx="175">
                  <c:v>-64.752655375963457</c:v>
                </c:pt>
                <c:pt idx="176">
                  <c:v>-64.841663266888574</c:v>
                </c:pt>
                <c:pt idx="177">
                  <c:v>-64.910919759047303</c:v>
                </c:pt>
                <c:pt idx="178">
                  <c:v>-64.96040375624122</c:v>
                </c:pt>
                <c:pt idx="179">
                  <c:v>-64.990100185165431</c:v>
                </c:pt>
                <c:pt idx="180">
                  <c:v>-65</c:v>
                </c:pt>
                <c:pt idx="181">
                  <c:v>-64.990100185165431</c:v>
                </c:pt>
                <c:pt idx="182">
                  <c:v>-64.96040375624122</c:v>
                </c:pt>
                <c:pt idx="183">
                  <c:v>-64.910919759047303</c:v>
                </c:pt>
                <c:pt idx="184">
                  <c:v>-64.841663266888574</c:v>
                </c:pt>
                <c:pt idx="185">
                  <c:v>-64.752655375963457</c:v>
                </c:pt>
                <c:pt idx="186">
                  <c:v>-64.64392319893777</c:v>
                </c:pt>
                <c:pt idx="187">
                  <c:v>-64.515499856685935</c:v>
                </c:pt>
                <c:pt idx="188">
                  <c:v>-64.36742446820206</c:v>
                </c:pt>
                <c:pt idx="189">
                  <c:v>-64.199742138683959</c:v>
                </c:pt>
                <c:pt idx="190">
                  <c:v>-64.012503945793526</c:v>
                </c:pt>
                <c:pt idx="191">
                  <c:v>-63.805766924098158</c:v>
                </c:pt>
                <c:pt idx="192">
                  <c:v>-63.57959404769737</c:v>
                </c:pt>
                <c:pt idx="193">
                  <c:v>-63.334054211040289</c:v>
                </c:pt>
                <c:pt idx="194">
                  <c:v>-63.069222207939774</c:v>
                </c:pt>
                <c:pt idx="195">
                  <c:v>-62.785178708789445</c:v>
                </c:pt>
                <c:pt idx="196">
                  <c:v>-62.482010235990728</c:v>
                </c:pt>
                <c:pt idx="197">
                  <c:v>-62.159809137597307</c:v>
                </c:pt>
                <c:pt idx="198">
                  <c:v>-61.81867355918498</c:v>
                </c:pt>
                <c:pt idx="199">
                  <c:v>-61.458707413955587</c:v>
                </c:pt>
                <c:pt idx="200">
                  <c:v>-61.080020351084045</c:v>
                </c:pt>
                <c:pt idx="201">
                  <c:v>-60.682727722318113</c:v>
                </c:pt>
                <c:pt idx="202">
                  <c:v>-60.26695054684118</c:v>
                </c:pt>
                <c:pt idx="203">
                  <c:v>-59.832815474408626</c:v>
                </c:pt>
                <c:pt idx="204">
                  <c:v>-59.380454746769068</c:v>
                </c:pt>
                <c:pt idx="205">
                  <c:v>-58.910006157382256</c:v>
                </c:pt>
                <c:pt idx="206">
                  <c:v>-58.421613009445863</c:v>
                </c:pt>
                <c:pt idx="207">
                  <c:v>-57.91542407224393</c:v>
                </c:pt>
                <c:pt idx="208">
                  <c:v>-57.391593535830246</c:v>
                </c:pt>
                <c:pt idx="209">
                  <c:v>-56.85028096406073</c:v>
                </c:pt>
                <c:pt idx="210">
                  <c:v>-56.291651245988511</c:v>
                </c:pt>
                <c:pt idx="211">
                  <c:v>-55.715874545637298</c:v>
                </c:pt>
                <c:pt idx="212">
                  <c:v>-55.123126250167694</c:v>
                </c:pt>
                <c:pt idx="213">
                  <c:v>-54.51358691645256</c:v>
                </c:pt>
                <c:pt idx="214">
                  <c:v>-53.887442216077723</c:v>
                </c:pt>
                <c:pt idx="215">
                  <c:v>-53.24488287878448</c:v>
                </c:pt>
                <c:pt idx="216">
                  <c:v>-52.586104634371594</c:v>
                </c:pt>
                <c:pt idx="217">
                  <c:v>-51.911308153074046</c:v>
                </c:pt>
                <c:pt idx="218">
                  <c:v>-51.220698984436943</c:v>
                </c:pt>
                <c:pt idx="219">
                  <c:v>-50.514487494703104</c:v>
                </c:pt>
                <c:pt idx="220">
                  <c:v>-49.792888802733572</c:v>
                </c:pt>
                <c:pt idx="221">
                  <c:v>-49.056122714480175</c:v>
                </c:pt>
                <c:pt idx="222">
                  <c:v>-48.304413656030626</c:v>
                </c:pt>
                <c:pt idx="223">
                  <c:v>-47.537990605246087</c:v>
                </c:pt>
                <c:pt idx="224">
                  <c:v>-46.757087022012321</c:v>
                </c:pt>
                <c:pt idx="225">
                  <c:v>-45.961940777125598</c:v>
                </c:pt>
                <c:pt idx="226">
                  <c:v>-45.152794079834841</c:v>
                </c:pt>
                <c:pt idx="227">
                  <c:v>-44.329893404062432</c:v>
                </c:pt>
                <c:pt idx="228">
                  <c:v>-43.493489413325797</c:v>
                </c:pt>
                <c:pt idx="229">
                  <c:v>-42.643836884382992</c:v>
                </c:pt>
                <c:pt idx="230">
                  <c:v>-41.781194629625062</c:v>
                </c:pt>
                <c:pt idx="231">
                  <c:v>-40.905825418239417</c:v>
                </c:pt>
                <c:pt idx="232">
                  <c:v>-40.017995896167776</c:v>
                </c:pt>
                <c:pt idx="233">
                  <c:v>-39.117976504883138</c:v>
                </c:pt>
                <c:pt idx="234">
                  <c:v>-38.206041399010758</c:v>
                </c:pt>
                <c:pt idx="235">
                  <c:v>-37.282468362818015</c:v>
                </c:pt>
                <c:pt idx="236">
                  <c:v>-36.347538725598568</c:v>
                </c:pt>
                <c:pt idx="237">
                  <c:v>-35.40153727597675</c:v>
                </c:pt>
                <c:pt idx="238">
                  <c:v>-34.444752175158328</c:v>
                </c:pt>
                <c:pt idx="239">
                  <c:v>-33.477474869153539</c:v>
                </c:pt>
                <c:pt idx="240">
                  <c:v>-32.500000000000028</c:v>
                </c:pt>
                <c:pt idx="241">
                  <c:v>-31.512625316011896</c:v>
                </c:pt>
                <c:pt idx="242">
                  <c:v>-30.515651581082899</c:v>
                </c:pt>
                <c:pt idx="243">
                  <c:v>-29.509382483070549</c:v>
                </c:pt>
                <c:pt idx="244">
                  <c:v>-28.494124541290052</c:v>
                </c:pt>
                <c:pt idx="245">
                  <c:v>-27.470187013145495</c:v>
                </c:pt>
                <c:pt idx="246">
                  <c:v>-26.437881799927005</c:v>
                </c:pt>
                <c:pt idx="247">
                  <c:v>-25.3975233518028</c:v>
                </c:pt>
                <c:pt idx="248">
                  <c:v>-24.349428572034299</c:v>
                </c:pt>
                <c:pt idx="249">
                  <c:v>-23.293916720444546</c:v>
                </c:pt>
                <c:pt idx="250">
                  <c:v>-22.23130931616851</c:v>
                </c:pt>
                <c:pt idx="251">
                  <c:v>-21.16193003971518</c:v>
                </c:pt>
                <c:pt idx="252">
                  <c:v>-20.086104634371591</c:v>
                </c:pt>
                <c:pt idx="253">
                  <c:v>-19.004160806977911</c:v>
                </c:pt>
                <c:pt idx="254">
                  <c:v>-17.916428128104929</c:v>
                </c:pt>
                <c:pt idx="255">
                  <c:v>-16.82323793166384</c:v>
                </c:pt>
                <c:pt idx="256">
                  <c:v>-15.724923213978405</c:v>
                </c:pt>
                <c:pt idx="257">
                  <c:v>-14.621818532351242</c:v>
                </c:pt>
                <c:pt idx="258">
                  <c:v>-13.514259903154386</c:v>
                </c:pt>
                <c:pt idx="259">
                  <c:v>-12.402584699475456</c:v>
                </c:pt>
                <c:pt idx="260">
                  <c:v>-11.287131548350471</c:v>
                </c:pt>
                <c:pt idx="261">
                  <c:v>-10.168240227615017</c:v>
                </c:pt>
                <c:pt idx="262">
                  <c:v>-9.0462515624042208</c:v>
                </c:pt>
                <c:pt idx="263">
                  <c:v>-7.9215073213345661</c:v>
                </c:pt>
                <c:pt idx="264">
                  <c:v>-6.7943501123974688</c:v>
                </c:pt>
                <c:pt idx="265">
                  <c:v>-5.6651232785977861</c:v>
                </c:pt>
                <c:pt idx="266">
                  <c:v>-4.5341707933681628</c:v>
                </c:pt>
                <c:pt idx="267">
                  <c:v>-3.4018371557913798</c:v>
                </c:pt>
                <c:pt idx="268">
                  <c:v>-2.2684672856626071</c:v>
                </c:pt>
                <c:pt idx="269">
                  <c:v>-1.1344064184234273</c:v>
                </c:pt>
                <c:pt idx="270">
                  <c:v>-1.1945197435359045E-14</c:v>
                </c:pt>
                <c:pt idx="271">
                  <c:v>1.1344064184234035</c:v>
                </c:pt>
                <c:pt idx="272">
                  <c:v>2.2684672856625832</c:v>
                </c:pt>
                <c:pt idx="273">
                  <c:v>3.4018371557913563</c:v>
                </c:pt>
                <c:pt idx="274">
                  <c:v>4.5341707933681397</c:v>
                </c:pt>
                <c:pt idx="275">
                  <c:v>5.665123278597763</c:v>
                </c:pt>
                <c:pt idx="276">
                  <c:v>6.7943501123974439</c:v>
                </c:pt>
                <c:pt idx="277">
                  <c:v>7.9215073213345999</c:v>
                </c:pt>
                <c:pt idx="278">
                  <c:v>9.0462515624042545</c:v>
                </c:pt>
                <c:pt idx="279">
                  <c:v>10.168240227614994</c:v>
                </c:pt>
                <c:pt idx="280">
                  <c:v>11.287131548350448</c:v>
                </c:pt>
                <c:pt idx="281">
                  <c:v>12.402584699475376</c:v>
                </c:pt>
                <c:pt idx="282">
                  <c:v>13.514259903154306</c:v>
                </c:pt>
                <c:pt idx="283">
                  <c:v>14.62181853235122</c:v>
                </c:pt>
                <c:pt idx="284">
                  <c:v>15.724923213978384</c:v>
                </c:pt>
                <c:pt idx="285">
                  <c:v>16.823237931663872</c:v>
                </c:pt>
                <c:pt idx="286">
                  <c:v>17.916428128104961</c:v>
                </c:pt>
                <c:pt idx="287">
                  <c:v>19.004160806977886</c:v>
                </c:pt>
                <c:pt idx="288">
                  <c:v>20.086104634371569</c:v>
                </c:pt>
                <c:pt idx="289">
                  <c:v>21.161930039715159</c:v>
                </c:pt>
                <c:pt idx="290">
                  <c:v>22.231309316168431</c:v>
                </c:pt>
                <c:pt idx="291">
                  <c:v>23.293916720444471</c:v>
                </c:pt>
                <c:pt idx="292">
                  <c:v>24.349428572034277</c:v>
                </c:pt>
                <c:pt idx="293">
                  <c:v>25.397523351802779</c:v>
                </c:pt>
                <c:pt idx="294">
                  <c:v>26.437881799927034</c:v>
                </c:pt>
                <c:pt idx="295">
                  <c:v>27.470187013145473</c:v>
                </c:pt>
                <c:pt idx="296">
                  <c:v>28.494124541290031</c:v>
                </c:pt>
                <c:pt idx="297">
                  <c:v>29.509382483070532</c:v>
                </c:pt>
                <c:pt idx="298">
                  <c:v>30.515651581082878</c:v>
                </c:pt>
                <c:pt idx="299">
                  <c:v>31.512625316011874</c:v>
                </c:pt>
                <c:pt idx="300">
                  <c:v>32.500000000000007</c:v>
                </c:pt>
                <c:pt idx="301">
                  <c:v>33.477474869153518</c:v>
                </c:pt>
                <c:pt idx="302">
                  <c:v>34.444752175158307</c:v>
                </c:pt>
                <c:pt idx="303">
                  <c:v>35.401537275976729</c:v>
                </c:pt>
                <c:pt idx="304">
                  <c:v>36.347538725598504</c:v>
                </c:pt>
                <c:pt idx="305">
                  <c:v>37.282468362817994</c:v>
                </c:pt>
                <c:pt idx="306">
                  <c:v>38.206041399010736</c:v>
                </c:pt>
                <c:pt idx="307">
                  <c:v>39.117976504883117</c:v>
                </c:pt>
                <c:pt idx="308">
                  <c:v>40.017995896167804</c:v>
                </c:pt>
                <c:pt idx="309">
                  <c:v>40.905825418239438</c:v>
                </c:pt>
                <c:pt idx="310">
                  <c:v>41.781194629625048</c:v>
                </c:pt>
                <c:pt idx="311">
                  <c:v>42.643836884382956</c:v>
                </c:pt>
                <c:pt idx="312">
                  <c:v>43.493489413325754</c:v>
                </c:pt>
                <c:pt idx="313">
                  <c:v>44.329893404062375</c:v>
                </c:pt>
                <c:pt idx="314">
                  <c:v>45.152794079834777</c:v>
                </c:pt>
                <c:pt idx="315">
                  <c:v>45.961940777125577</c:v>
                </c:pt>
                <c:pt idx="316">
                  <c:v>46.757087022012307</c:v>
                </c:pt>
                <c:pt idx="317">
                  <c:v>47.537990605246094</c:v>
                </c:pt>
                <c:pt idx="318">
                  <c:v>48.304413656030626</c:v>
                </c:pt>
                <c:pt idx="319">
                  <c:v>49.056122714480175</c:v>
                </c:pt>
                <c:pt idx="320">
                  <c:v>49.792888802733557</c:v>
                </c:pt>
                <c:pt idx="321">
                  <c:v>50.51448749470309</c:v>
                </c:pt>
                <c:pt idx="322">
                  <c:v>51.220698984436901</c:v>
                </c:pt>
                <c:pt idx="323">
                  <c:v>51.911308153074032</c:v>
                </c:pt>
                <c:pt idx="324">
                  <c:v>52.58610463437158</c:v>
                </c:pt>
                <c:pt idx="325">
                  <c:v>53.244882878784452</c:v>
                </c:pt>
                <c:pt idx="326">
                  <c:v>53.887442216077694</c:v>
                </c:pt>
                <c:pt idx="327">
                  <c:v>54.51358691645256</c:v>
                </c:pt>
                <c:pt idx="328">
                  <c:v>55.123126250167651</c:v>
                </c:pt>
                <c:pt idx="329">
                  <c:v>55.715874545637284</c:v>
                </c:pt>
                <c:pt idx="330">
                  <c:v>56.291651245988497</c:v>
                </c:pt>
                <c:pt idx="331">
                  <c:v>56.85028096406073</c:v>
                </c:pt>
                <c:pt idx="332">
                  <c:v>57.391593535830246</c:v>
                </c:pt>
                <c:pt idx="333">
                  <c:v>57.915424072243908</c:v>
                </c:pt>
                <c:pt idx="334">
                  <c:v>58.421613009445863</c:v>
                </c:pt>
                <c:pt idx="335">
                  <c:v>58.910006157382234</c:v>
                </c:pt>
                <c:pt idx="336">
                  <c:v>59.380454746769061</c:v>
                </c:pt>
                <c:pt idx="337">
                  <c:v>59.832815474408598</c:v>
                </c:pt>
                <c:pt idx="338">
                  <c:v>60.266950546841173</c:v>
                </c:pt>
                <c:pt idx="339">
                  <c:v>60.682727722318099</c:v>
                </c:pt>
                <c:pt idx="340">
                  <c:v>61.080020351084045</c:v>
                </c:pt>
                <c:pt idx="341">
                  <c:v>61.458707413955572</c:v>
                </c:pt>
                <c:pt idx="342">
                  <c:v>61.81867355918498</c:v>
                </c:pt>
                <c:pt idx="343">
                  <c:v>62.159809137597321</c:v>
                </c:pt>
                <c:pt idx="344">
                  <c:v>62.482010235990714</c:v>
                </c:pt>
                <c:pt idx="345">
                  <c:v>62.785178708789438</c:v>
                </c:pt>
                <c:pt idx="346">
                  <c:v>63.069222207939774</c:v>
                </c:pt>
                <c:pt idx="347">
                  <c:v>63.334054211040282</c:v>
                </c:pt>
                <c:pt idx="348">
                  <c:v>63.579594047697363</c:v>
                </c:pt>
                <c:pt idx="349">
                  <c:v>63.805766924098158</c:v>
                </c:pt>
                <c:pt idx="350">
                  <c:v>64.012503945793512</c:v>
                </c:pt>
                <c:pt idx="351">
                  <c:v>64.199742138683945</c:v>
                </c:pt>
                <c:pt idx="352">
                  <c:v>64.36742446820206</c:v>
                </c:pt>
                <c:pt idx="353">
                  <c:v>64.515499856685935</c:v>
                </c:pt>
                <c:pt idx="354">
                  <c:v>64.64392319893777</c:v>
                </c:pt>
                <c:pt idx="355">
                  <c:v>64.752655375963457</c:v>
                </c:pt>
                <c:pt idx="356">
                  <c:v>64.841663266888574</c:v>
                </c:pt>
                <c:pt idx="357">
                  <c:v>64.910919759047303</c:v>
                </c:pt>
                <c:pt idx="358">
                  <c:v>64.96040375624122</c:v>
                </c:pt>
                <c:pt idx="359">
                  <c:v>64.990100185165431</c:v>
                </c:pt>
                <c:pt idx="360">
                  <c:v>65</c:v>
                </c:pt>
              </c:numCache>
            </c:numRef>
          </c:xVal>
          <c:yVal>
            <c:numRef>
              <c:f>'θ ϵ (90,180)'!$AF$8:$AF$368</c:f>
              <c:numCache>
                <c:formatCode>General</c:formatCode>
                <c:ptCount val="361"/>
                <c:pt idx="0">
                  <c:v>0</c:v>
                </c:pt>
                <c:pt idx="1">
                  <c:v>1.1344064184234282</c:v>
                </c:pt>
                <c:pt idx="2">
                  <c:v>2.2684672856625632</c:v>
                </c:pt>
                <c:pt idx="3">
                  <c:v>3.4018371557913487</c:v>
                </c:pt>
                <c:pt idx="4">
                  <c:v>4.534170793368145</c:v>
                </c:pt>
                <c:pt idx="5">
                  <c:v>5.6651232785977808</c:v>
                </c:pt>
                <c:pt idx="6">
                  <c:v>6.794350112397475</c:v>
                </c:pt>
                <c:pt idx="7">
                  <c:v>7.9215073213345857</c:v>
                </c:pt>
                <c:pt idx="8">
                  <c:v>9.0462515624042528</c:v>
                </c:pt>
                <c:pt idx="9">
                  <c:v>10.168240227615007</c:v>
                </c:pt>
                <c:pt idx="10">
                  <c:v>11.287131548350471</c:v>
                </c:pt>
                <c:pt idx="11">
                  <c:v>12.402584699475412</c:v>
                </c:pt>
                <c:pt idx="12">
                  <c:v>13.514259903154356</c:v>
                </c:pt>
                <c:pt idx="13">
                  <c:v>14.621818532351226</c:v>
                </c:pt>
                <c:pt idx="14">
                  <c:v>15.724923213978402</c:v>
                </c:pt>
                <c:pt idx="15">
                  <c:v>16.823237931663847</c:v>
                </c:pt>
                <c:pt idx="16">
                  <c:v>17.916428128104947</c:v>
                </c:pt>
                <c:pt idx="17">
                  <c:v>19.00416080697789</c:v>
                </c:pt>
                <c:pt idx="18">
                  <c:v>20.08610463437158</c:v>
                </c:pt>
                <c:pt idx="19">
                  <c:v>21.16193003971518</c:v>
                </c:pt>
                <c:pt idx="20">
                  <c:v>22.231309316168467</c:v>
                </c:pt>
                <c:pt idx="21">
                  <c:v>23.293916720444518</c:v>
                </c:pt>
                <c:pt idx="22">
                  <c:v>24.349428572034281</c:v>
                </c:pt>
                <c:pt idx="23">
                  <c:v>25.397523351802793</c:v>
                </c:pt>
                <c:pt idx="24">
                  <c:v>26.437881799927009</c:v>
                </c:pt>
                <c:pt idx="25">
                  <c:v>27.470187013145463</c:v>
                </c:pt>
                <c:pt idx="26">
                  <c:v>28.494124541290031</c:v>
                </c:pt>
                <c:pt idx="27">
                  <c:v>29.509382483070539</c:v>
                </c:pt>
                <c:pt idx="28">
                  <c:v>30.515651581082903</c:v>
                </c:pt>
                <c:pt idx="29">
                  <c:v>31.51262531601191</c:v>
                </c:pt>
                <c:pt idx="30">
                  <c:v>32.499999999999993</c:v>
                </c:pt>
                <c:pt idx="31">
                  <c:v>33.477474869153518</c:v>
                </c:pt>
                <c:pt idx="32">
                  <c:v>34.444752175158321</c:v>
                </c:pt>
                <c:pt idx="33">
                  <c:v>35.401537275976757</c:v>
                </c:pt>
                <c:pt idx="34">
                  <c:v>36.347538725598547</c:v>
                </c:pt>
                <c:pt idx="35">
                  <c:v>37.282468362817994</c:v>
                </c:pt>
                <c:pt idx="36">
                  <c:v>38.206041399010751</c:v>
                </c:pt>
                <c:pt idx="37">
                  <c:v>39.117976504883138</c:v>
                </c:pt>
                <c:pt idx="38">
                  <c:v>40.017995896167783</c:v>
                </c:pt>
                <c:pt idx="39">
                  <c:v>40.905825418239431</c:v>
                </c:pt>
                <c:pt idx="40">
                  <c:v>41.781194629625048</c:v>
                </c:pt>
                <c:pt idx="41">
                  <c:v>42.643836884382964</c:v>
                </c:pt>
                <c:pt idx="42">
                  <c:v>43.493489413325783</c:v>
                </c:pt>
                <c:pt idx="43">
                  <c:v>44.329893404062403</c:v>
                </c:pt>
                <c:pt idx="44">
                  <c:v>45.15279407983482</c:v>
                </c:pt>
                <c:pt idx="45">
                  <c:v>45.961940777125584</c:v>
                </c:pt>
                <c:pt idx="46">
                  <c:v>46.757087022012321</c:v>
                </c:pt>
                <c:pt idx="47">
                  <c:v>47.53799060524608</c:v>
                </c:pt>
                <c:pt idx="48">
                  <c:v>48.304413656030619</c:v>
                </c:pt>
                <c:pt idx="49">
                  <c:v>49.056122714480182</c:v>
                </c:pt>
                <c:pt idx="50">
                  <c:v>49.792888802733572</c:v>
                </c:pt>
                <c:pt idx="51">
                  <c:v>50.514487494703104</c:v>
                </c:pt>
                <c:pt idx="52">
                  <c:v>51.220698984436929</c:v>
                </c:pt>
                <c:pt idx="53">
                  <c:v>51.911308153074032</c:v>
                </c:pt>
                <c:pt idx="54">
                  <c:v>52.586104634371587</c:v>
                </c:pt>
                <c:pt idx="55">
                  <c:v>53.244882878784466</c:v>
                </c:pt>
                <c:pt idx="56">
                  <c:v>53.887442216077716</c:v>
                </c:pt>
                <c:pt idx="57">
                  <c:v>54.513586916452553</c:v>
                </c:pt>
                <c:pt idx="58">
                  <c:v>55.123126250167687</c:v>
                </c:pt>
                <c:pt idx="59">
                  <c:v>55.715874545637291</c:v>
                </c:pt>
                <c:pt idx="60">
                  <c:v>56.291651245988511</c:v>
                </c:pt>
                <c:pt idx="61">
                  <c:v>56.850280964060723</c:v>
                </c:pt>
                <c:pt idx="62">
                  <c:v>57.391593535830246</c:v>
                </c:pt>
                <c:pt idx="63">
                  <c:v>57.915424072243908</c:v>
                </c:pt>
                <c:pt idx="64">
                  <c:v>58.421613009445856</c:v>
                </c:pt>
                <c:pt idx="65">
                  <c:v>58.910006157382249</c:v>
                </c:pt>
                <c:pt idx="66">
                  <c:v>59.380454746769054</c:v>
                </c:pt>
                <c:pt idx="67">
                  <c:v>59.832815474408619</c:v>
                </c:pt>
                <c:pt idx="68">
                  <c:v>60.26695054684118</c:v>
                </c:pt>
                <c:pt idx="69">
                  <c:v>60.682727722318113</c:v>
                </c:pt>
                <c:pt idx="70">
                  <c:v>61.080020351084038</c:v>
                </c:pt>
                <c:pt idx="71">
                  <c:v>61.458707413955587</c:v>
                </c:pt>
                <c:pt idx="72">
                  <c:v>61.81867355918498</c:v>
                </c:pt>
                <c:pt idx="73">
                  <c:v>62.1598091375973</c:v>
                </c:pt>
                <c:pt idx="74">
                  <c:v>62.482010235990728</c:v>
                </c:pt>
                <c:pt idx="75">
                  <c:v>62.785178708789438</c:v>
                </c:pt>
                <c:pt idx="76">
                  <c:v>63.069222207939774</c:v>
                </c:pt>
                <c:pt idx="77">
                  <c:v>63.334054211040289</c:v>
                </c:pt>
                <c:pt idx="78">
                  <c:v>63.579594047697363</c:v>
                </c:pt>
                <c:pt idx="79">
                  <c:v>63.805766924098158</c:v>
                </c:pt>
                <c:pt idx="80">
                  <c:v>64.012503945793526</c:v>
                </c:pt>
                <c:pt idx="81">
                  <c:v>64.199742138683959</c:v>
                </c:pt>
                <c:pt idx="82">
                  <c:v>64.36742446820206</c:v>
                </c:pt>
                <c:pt idx="83">
                  <c:v>64.515499856685935</c:v>
                </c:pt>
                <c:pt idx="84">
                  <c:v>64.64392319893777</c:v>
                </c:pt>
                <c:pt idx="85">
                  <c:v>64.752655375963457</c:v>
                </c:pt>
                <c:pt idx="86">
                  <c:v>64.841663266888574</c:v>
                </c:pt>
                <c:pt idx="87">
                  <c:v>64.910919759047303</c:v>
                </c:pt>
                <c:pt idx="88">
                  <c:v>64.96040375624122</c:v>
                </c:pt>
                <c:pt idx="89">
                  <c:v>64.990100185165431</c:v>
                </c:pt>
                <c:pt idx="90">
                  <c:v>65</c:v>
                </c:pt>
                <c:pt idx="91">
                  <c:v>64.990100185165431</c:v>
                </c:pt>
                <c:pt idx="92">
                  <c:v>64.96040375624122</c:v>
                </c:pt>
                <c:pt idx="93">
                  <c:v>64.910919759047303</c:v>
                </c:pt>
                <c:pt idx="94">
                  <c:v>64.841663266888574</c:v>
                </c:pt>
                <c:pt idx="95">
                  <c:v>64.752655375963457</c:v>
                </c:pt>
                <c:pt idx="96">
                  <c:v>64.64392319893777</c:v>
                </c:pt>
                <c:pt idx="97">
                  <c:v>64.515499856685935</c:v>
                </c:pt>
                <c:pt idx="98">
                  <c:v>64.367424468202074</c:v>
                </c:pt>
                <c:pt idx="99">
                  <c:v>64.199742138683945</c:v>
                </c:pt>
                <c:pt idx="100">
                  <c:v>64.012503945793526</c:v>
                </c:pt>
                <c:pt idx="101">
                  <c:v>63.805766924098158</c:v>
                </c:pt>
                <c:pt idx="102">
                  <c:v>63.57959404769737</c:v>
                </c:pt>
                <c:pt idx="103">
                  <c:v>63.334054211040289</c:v>
                </c:pt>
                <c:pt idx="104">
                  <c:v>63.069222207939774</c:v>
                </c:pt>
                <c:pt idx="105">
                  <c:v>62.785178708789438</c:v>
                </c:pt>
                <c:pt idx="106">
                  <c:v>62.482010235990728</c:v>
                </c:pt>
                <c:pt idx="107">
                  <c:v>62.159809137597307</c:v>
                </c:pt>
                <c:pt idx="108">
                  <c:v>61.818673559184987</c:v>
                </c:pt>
                <c:pt idx="109">
                  <c:v>61.458707413955594</c:v>
                </c:pt>
                <c:pt idx="110">
                  <c:v>61.080020351084045</c:v>
                </c:pt>
                <c:pt idx="111">
                  <c:v>60.682727722318113</c:v>
                </c:pt>
                <c:pt idx="112">
                  <c:v>60.26695054684118</c:v>
                </c:pt>
                <c:pt idx="113">
                  <c:v>59.832815474408626</c:v>
                </c:pt>
                <c:pt idx="114">
                  <c:v>59.380454746769061</c:v>
                </c:pt>
                <c:pt idx="115">
                  <c:v>58.910006157382256</c:v>
                </c:pt>
                <c:pt idx="116">
                  <c:v>58.421613009445849</c:v>
                </c:pt>
                <c:pt idx="117">
                  <c:v>57.915424072243916</c:v>
                </c:pt>
                <c:pt idx="118">
                  <c:v>57.39159353583026</c:v>
                </c:pt>
                <c:pt idx="119">
                  <c:v>56.85028096406073</c:v>
                </c:pt>
                <c:pt idx="120">
                  <c:v>56.291651245988518</c:v>
                </c:pt>
                <c:pt idx="121">
                  <c:v>55.715874545637298</c:v>
                </c:pt>
                <c:pt idx="122">
                  <c:v>55.123126250167694</c:v>
                </c:pt>
                <c:pt idx="123">
                  <c:v>54.513586916452553</c:v>
                </c:pt>
                <c:pt idx="124">
                  <c:v>53.887442216077716</c:v>
                </c:pt>
                <c:pt idx="125">
                  <c:v>53.24488287878448</c:v>
                </c:pt>
                <c:pt idx="126">
                  <c:v>52.586104634371587</c:v>
                </c:pt>
                <c:pt idx="127">
                  <c:v>51.911308153074025</c:v>
                </c:pt>
                <c:pt idx="128">
                  <c:v>51.220698984436929</c:v>
                </c:pt>
                <c:pt idx="129">
                  <c:v>50.514487494703118</c:v>
                </c:pt>
                <c:pt idx="130">
                  <c:v>49.792888802733572</c:v>
                </c:pt>
                <c:pt idx="131">
                  <c:v>49.056122714480168</c:v>
                </c:pt>
                <c:pt idx="132">
                  <c:v>48.304413656030626</c:v>
                </c:pt>
                <c:pt idx="133">
                  <c:v>47.537990605246087</c:v>
                </c:pt>
                <c:pt idx="134">
                  <c:v>46.757087022012342</c:v>
                </c:pt>
                <c:pt idx="135">
                  <c:v>45.961940777125591</c:v>
                </c:pt>
                <c:pt idx="136">
                  <c:v>45.152794079834813</c:v>
                </c:pt>
                <c:pt idx="137">
                  <c:v>44.32989340406241</c:v>
                </c:pt>
                <c:pt idx="138">
                  <c:v>43.49348941332579</c:v>
                </c:pt>
                <c:pt idx="139">
                  <c:v>42.643836884382971</c:v>
                </c:pt>
                <c:pt idx="140">
                  <c:v>41.781194629625062</c:v>
                </c:pt>
                <c:pt idx="141">
                  <c:v>40.905825418239452</c:v>
                </c:pt>
                <c:pt idx="142">
                  <c:v>40.017995896167797</c:v>
                </c:pt>
                <c:pt idx="143">
                  <c:v>39.117976504883131</c:v>
                </c:pt>
                <c:pt idx="144">
                  <c:v>38.206041399010758</c:v>
                </c:pt>
                <c:pt idx="145">
                  <c:v>37.282468362818015</c:v>
                </c:pt>
                <c:pt idx="146">
                  <c:v>36.347538725598547</c:v>
                </c:pt>
                <c:pt idx="147">
                  <c:v>35.40153727597675</c:v>
                </c:pt>
                <c:pt idx="148">
                  <c:v>34.444752175158321</c:v>
                </c:pt>
                <c:pt idx="149">
                  <c:v>33.477474869153532</c:v>
                </c:pt>
                <c:pt idx="150">
                  <c:v>32.499999999999993</c:v>
                </c:pt>
                <c:pt idx="151">
                  <c:v>31.512625316011917</c:v>
                </c:pt>
                <c:pt idx="152">
                  <c:v>30.515651581082921</c:v>
                </c:pt>
                <c:pt idx="153">
                  <c:v>29.509382483070546</c:v>
                </c:pt>
                <c:pt idx="154">
                  <c:v>28.494124541290024</c:v>
                </c:pt>
                <c:pt idx="155">
                  <c:v>27.470187013145466</c:v>
                </c:pt>
                <c:pt idx="156">
                  <c:v>26.437881799927027</c:v>
                </c:pt>
                <c:pt idx="157">
                  <c:v>25.397523351802821</c:v>
                </c:pt>
                <c:pt idx="158">
                  <c:v>24.349428572034295</c:v>
                </c:pt>
                <c:pt idx="159">
                  <c:v>23.293916720444514</c:v>
                </c:pt>
                <c:pt idx="160">
                  <c:v>22.231309316168478</c:v>
                </c:pt>
                <c:pt idx="161">
                  <c:v>21.161930039715209</c:v>
                </c:pt>
                <c:pt idx="162">
                  <c:v>20.086104634371587</c:v>
                </c:pt>
                <c:pt idx="163">
                  <c:v>19.004160806977907</c:v>
                </c:pt>
                <c:pt idx="164">
                  <c:v>17.916428128104979</c:v>
                </c:pt>
                <c:pt idx="165">
                  <c:v>16.823237931663865</c:v>
                </c:pt>
                <c:pt idx="166">
                  <c:v>15.724923213978402</c:v>
                </c:pt>
                <c:pt idx="167">
                  <c:v>14.621818532351211</c:v>
                </c:pt>
                <c:pt idx="168">
                  <c:v>13.514259903154356</c:v>
                </c:pt>
                <c:pt idx="169">
                  <c:v>12.402584699475423</c:v>
                </c:pt>
                <c:pt idx="170">
                  <c:v>11.287131548350468</c:v>
                </c:pt>
                <c:pt idx="171">
                  <c:v>10.168240227615014</c:v>
                </c:pt>
                <c:pt idx="172">
                  <c:v>9.0462515624042741</c:v>
                </c:pt>
                <c:pt idx="173">
                  <c:v>7.9215073213345901</c:v>
                </c:pt>
                <c:pt idx="174">
                  <c:v>6.7943501123974928</c:v>
                </c:pt>
                <c:pt idx="175">
                  <c:v>5.6651232785978118</c:v>
                </c:pt>
                <c:pt idx="176">
                  <c:v>4.5341707933681592</c:v>
                </c:pt>
                <c:pt idx="177">
                  <c:v>3.4018371557913474</c:v>
                </c:pt>
                <c:pt idx="178">
                  <c:v>2.2684672856625454</c:v>
                </c:pt>
                <c:pt idx="179">
                  <c:v>1.1344064184234235</c:v>
                </c:pt>
                <c:pt idx="180">
                  <c:v>7.9634649569060301E-15</c:v>
                </c:pt>
                <c:pt idx="181">
                  <c:v>-1.1344064184234075</c:v>
                </c:pt>
                <c:pt idx="182">
                  <c:v>-2.2684672856625583</c:v>
                </c:pt>
                <c:pt idx="183">
                  <c:v>-3.4018371557913314</c:v>
                </c:pt>
                <c:pt idx="184">
                  <c:v>-4.5341707933681139</c:v>
                </c:pt>
                <c:pt idx="185">
                  <c:v>-5.6651232785977665</c:v>
                </c:pt>
                <c:pt idx="186">
                  <c:v>-6.7943501123974483</c:v>
                </c:pt>
                <c:pt idx="187">
                  <c:v>-7.9215073213346034</c:v>
                </c:pt>
                <c:pt idx="188">
                  <c:v>-9.0462515624042581</c:v>
                </c:pt>
                <c:pt idx="189">
                  <c:v>-10.168240227614998</c:v>
                </c:pt>
                <c:pt idx="190">
                  <c:v>-11.28713154835048</c:v>
                </c:pt>
                <c:pt idx="191">
                  <c:v>-12.402584699475407</c:v>
                </c:pt>
                <c:pt idx="192">
                  <c:v>-13.51425990315434</c:v>
                </c:pt>
                <c:pt idx="193">
                  <c:v>-14.621818532351224</c:v>
                </c:pt>
                <c:pt idx="194">
                  <c:v>-15.724923213978387</c:v>
                </c:pt>
                <c:pt idx="195">
                  <c:v>-16.823237931663822</c:v>
                </c:pt>
                <c:pt idx="196">
                  <c:v>-17.916428128104936</c:v>
                </c:pt>
                <c:pt idx="197">
                  <c:v>-19.004160806977865</c:v>
                </c:pt>
                <c:pt idx="198">
                  <c:v>-20.086104634371601</c:v>
                </c:pt>
                <c:pt idx="199">
                  <c:v>-21.161930039715187</c:v>
                </c:pt>
                <c:pt idx="200">
                  <c:v>-22.231309316168463</c:v>
                </c:pt>
                <c:pt idx="201">
                  <c:v>-23.293916720444528</c:v>
                </c:pt>
                <c:pt idx="202">
                  <c:v>-24.349428572034281</c:v>
                </c:pt>
                <c:pt idx="203">
                  <c:v>-25.397523351802782</c:v>
                </c:pt>
                <c:pt idx="204">
                  <c:v>-26.437881799926988</c:v>
                </c:pt>
                <c:pt idx="205">
                  <c:v>-27.470187013145452</c:v>
                </c:pt>
                <c:pt idx="206">
                  <c:v>-28.494124541290009</c:v>
                </c:pt>
                <c:pt idx="207">
                  <c:v>-29.509382483070507</c:v>
                </c:pt>
                <c:pt idx="208">
                  <c:v>-30.515651581082906</c:v>
                </c:pt>
                <c:pt idx="209">
                  <c:v>-31.512625316011903</c:v>
                </c:pt>
                <c:pt idx="210">
                  <c:v>-32.500000000000007</c:v>
                </c:pt>
                <c:pt idx="211">
                  <c:v>-33.477474869153518</c:v>
                </c:pt>
                <c:pt idx="212">
                  <c:v>-34.444752175158314</c:v>
                </c:pt>
                <c:pt idx="213">
                  <c:v>-35.401537275976757</c:v>
                </c:pt>
                <c:pt idx="214">
                  <c:v>-36.347538725598532</c:v>
                </c:pt>
                <c:pt idx="215">
                  <c:v>-37.28246836281798</c:v>
                </c:pt>
                <c:pt idx="216">
                  <c:v>-38.206041399010743</c:v>
                </c:pt>
                <c:pt idx="217">
                  <c:v>-39.117976504883124</c:v>
                </c:pt>
                <c:pt idx="218">
                  <c:v>-40.017995896167761</c:v>
                </c:pt>
                <c:pt idx="219">
                  <c:v>-40.905825418239445</c:v>
                </c:pt>
                <c:pt idx="220">
                  <c:v>-41.781194629625048</c:v>
                </c:pt>
                <c:pt idx="221">
                  <c:v>-42.643836884382978</c:v>
                </c:pt>
                <c:pt idx="222">
                  <c:v>-43.493489413325783</c:v>
                </c:pt>
                <c:pt idx="223">
                  <c:v>-44.329893404062396</c:v>
                </c:pt>
                <c:pt idx="224">
                  <c:v>-45.152794079834827</c:v>
                </c:pt>
                <c:pt idx="225">
                  <c:v>-45.961940777125584</c:v>
                </c:pt>
                <c:pt idx="226">
                  <c:v>-46.757087022012307</c:v>
                </c:pt>
                <c:pt idx="227">
                  <c:v>-47.537990605246058</c:v>
                </c:pt>
                <c:pt idx="228">
                  <c:v>-48.304413656030611</c:v>
                </c:pt>
                <c:pt idx="229">
                  <c:v>-49.056122714480161</c:v>
                </c:pt>
                <c:pt idx="230">
                  <c:v>-49.792888802733565</c:v>
                </c:pt>
                <c:pt idx="231">
                  <c:v>-50.514487494703125</c:v>
                </c:pt>
                <c:pt idx="232">
                  <c:v>-51.220698984436936</c:v>
                </c:pt>
                <c:pt idx="233">
                  <c:v>-51.911308153074032</c:v>
                </c:pt>
                <c:pt idx="234">
                  <c:v>-52.58610463437158</c:v>
                </c:pt>
                <c:pt idx="235">
                  <c:v>-53.244882878784452</c:v>
                </c:pt>
                <c:pt idx="236">
                  <c:v>-53.887442216077694</c:v>
                </c:pt>
                <c:pt idx="237">
                  <c:v>-54.51358691645256</c:v>
                </c:pt>
                <c:pt idx="238">
                  <c:v>-55.123126250167687</c:v>
                </c:pt>
                <c:pt idx="239">
                  <c:v>-55.715874545637284</c:v>
                </c:pt>
                <c:pt idx="240">
                  <c:v>-56.291651245988497</c:v>
                </c:pt>
                <c:pt idx="241">
                  <c:v>-56.850280964060737</c:v>
                </c:pt>
                <c:pt idx="242">
                  <c:v>-57.391593535830253</c:v>
                </c:pt>
                <c:pt idx="243">
                  <c:v>-57.915424072243908</c:v>
                </c:pt>
                <c:pt idx="244">
                  <c:v>-58.421613009445842</c:v>
                </c:pt>
                <c:pt idx="245">
                  <c:v>-58.910006157382234</c:v>
                </c:pt>
                <c:pt idx="246">
                  <c:v>-59.380454746769061</c:v>
                </c:pt>
                <c:pt idx="247">
                  <c:v>-59.832815474408619</c:v>
                </c:pt>
                <c:pt idx="248">
                  <c:v>-60.266950546841173</c:v>
                </c:pt>
                <c:pt idx="249">
                  <c:v>-60.682727722318106</c:v>
                </c:pt>
                <c:pt idx="250">
                  <c:v>-61.08002035108403</c:v>
                </c:pt>
                <c:pt idx="251">
                  <c:v>-61.458707413955594</c:v>
                </c:pt>
                <c:pt idx="252">
                  <c:v>-61.81867355918498</c:v>
                </c:pt>
                <c:pt idx="253">
                  <c:v>-62.159809137597293</c:v>
                </c:pt>
                <c:pt idx="254">
                  <c:v>-62.482010235990735</c:v>
                </c:pt>
                <c:pt idx="255">
                  <c:v>-62.785178708789438</c:v>
                </c:pt>
                <c:pt idx="256">
                  <c:v>-63.069222207939774</c:v>
                </c:pt>
                <c:pt idx="257">
                  <c:v>-63.334054211040282</c:v>
                </c:pt>
                <c:pt idx="258">
                  <c:v>-63.579594047697363</c:v>
                </c:pt>
                <c:pt idx="259">
                  <c:v>-63.805766924098151</c:v>
                </c:pt>
                <c:pt idx="260">
                  <c:v>-64.012503945793526</c:v>
                </c:pt>
                <c:pt idx="261">
                  <c:v>-64.199742138683945</c:v>
                </c:pt>
                <c:pt idx="262">
                  <c:v>-64.367424468202074</c:v>
                </c:pt>
                <c:pt idx="263">
                  <c:v>-64.515499856685935</c:v>
                </c:pt>
                <c:pt idx="264">
                  <c:v>-64.64392319893777</c:v>
                </c:pt>
                <c:pt idx="265">
                  <c:v>-64.752655375963457</c:v>
                </c:pt>
                <c:pt idx="266">
                  <c:v>-64.841663266888574</c:v>
                </c:pt>
                <c:pt idx="267">
                  <c:v>-64.910919759047303</c:v>
                </c:pt>
                <c:pt idx="268">
                  <c:v>-64.96040375624122</c:v>
                </c:pt>
                <c:pt idx="269">
                  <c:v>-64.990100185165431</c:v>
                </c:pt>
                <c:pt idx="270">
                  <c:v>-65</c:v>
                </c:pt>
                <c:pt idx="271">
                  <c:v>-64.990100185165431</c:v>
                </c:pt>
                <c:pt idx="272">
                  <c:v>-64.96040375624122</c:v>
                </c:pt>
                <c:pt idx="273">
                  <c:v>-64.910919759047303</c:v>
                </c:pt>
                <c:pt idx="274">
                  <c:v>-64.841663266888574</c:v>
                </c:pt>
                <c:pt idx="275">
                  <c:v>-64.752655375963457</c:v>
                </c:pt>
                <c:pt idx="276">
                  <c:v>-64.64392319893777</c:v>
                </c:pt>
                <c:pt idx="277">
                  <c:v>-64.515499856685935</c:v>
                </c:pt>
                <c:pt idx="278">
                  <c:v>-64.367424468202074</c:v>
                </c:pt>
                <c:pt idx="279">
                  <c:v>-64.199742138683959</c:v>
                </c:pt>
                <c:pt idx="280">
                  <c:v>-64.012503945793526</c:v>
                </c:pt>
                <c:pt idx="281">
                  <c:v>-63.805766924098165</c:v>
                </c:pt>
                <c:pt idx="282">
                  <c:v>-63.579594047697377</c:v>
                </c:pt>
                <c:pt idx="283">
                  <c:v>-63.334054211040289</c:v>
                </c:pt>
                <c:pt idx="284">
                  <c:v>-63.069222207939781</c:v>
                </c:pt>
                <c:pt idx="285">
                  <c:v>-62.785178708789431</c:v>
                </c:pt>
                <c:pt idx="286">
                  <c:v>-62.482010235990721</c:v>
                </c:pt>
                <c:pt idx="287">
                  <c:v>-62.1598091375973</c:v>
                </c:pt>
                <c:pt idx="288">
                  <c:v>-61.818673559184987</c:v>
                </c:pt>
                <c:pt idx="289">
                  <c:v>-61.458707413955601</c:v>
                </c:pt>
                <c:pt idx="290">
                  <c:v>-61.080020351084052</c:v>
                </c:pt>
                <c:pt idx="291">
                  <c:v>-60.682727722318134</c:v>
                </c:pt>
                <c:pt idx="292">
                  <c:v>-60.26695054684118</c:v>
                </c:pt>
                <c:pt idx="293">
                  <c:v>-59.832815474408633</c:v>
                </c:pt>
                <c:pt idx="294">
                  <c:v>-59.380454746769047</c:v>
                </c:pt>
                <c:pt idx="295">
                  <c:v>-58.910006157382249</c:v>
                </c:pt>
                <c:pt idx="296">
                  <c:v>-58.421613009445856</c:v>
                </c:pt>
                <c:pt idx="297">
                  <c:v>-57.915424072243916</c:v>
                </c:pt>
                <c:pt idx="298">
                  <c:v>-57.39159353583026</c:v>
                </c:pt>
                <c:pt idx="299">
                  <c:v>-56.850280964060744</c:v>
                </c:pt>
                <c:pt idx="300">
                  <c:v>-56.291651245988511</c:v>
                </c:pt>
                <c:pt idx="301">
                  <c:v>-55.715874545637298</c:v>
                </c:pt>
                <c:pt idx="302">
                  <c:v>-55.123126250167701</c:v>
                </c:pt>
                <c:pt idx="303">
                  <c:v>-54.513586916452574</c:v>
                </c:pt>
                <c:pt idx="304">
                  <c:v>-53.887442216077737</c:v>
                </c:pt>
                <c:pt idx="305">
                  <c:v>-53.244882878784466</c:v>
                </c:pt>
                <c:pt idx="306">
                  <c:v>-52.586104634371594</c:v>
                </c:pt>
                <c:pt idx="307">
                  <c:v>-51.911308153074046</c:v>
                </c:pt>
                <c:pt idx="308">
                  <c:v>-51.220698984436915</c:v>
                </c:pt>
                <c:pt idx="309">
                  <c:v>-50.514487494703104</c:v>
                </c:pt>
                <c:pt idx="310">
                  <c:v>-49.792888802733579</c:v>
                </c:pt>
                <c:pt idx="311">
                  <c:v>-49.056122714480196</c:v>
                </c:pt>
                <c:pt idx="312">
                  <c:v>-48.304413656030647</c:v>
                </c:pt>
                <c:pt idx="313">
                  <c:v>-47.537990605246115</c:v>
                </c:pt>
                <c:pt idx="314">
                  <c:v>-46.757087022012364</c:v>
                </c:pt>
                <c:pt idx="315">
                  <c:v>-45.961940777125598</c:v>
                </c:pt>
                <c:pt idx="316">
                  <c:v>-45.152794079834841</c:v>
                </c:pt>
                <c:pt idx="317">
                  <c:v>-44.329893404062389</c:v>
                </c:pt>
                <c:pt idx="318">
                  <c:v>-43.493489413325776</c:v>
                </c:pt>
                <c:pt idx="319">
                  <c:v>-42.643836884382978</c:v>
                </c:pt>
                <c:pt idx="320">
                  <c:v>-41.78119462962507</c:v>
                </c:pt>
                <c:pt idx="321">
                  <c:v>-40.905825418239459</c:v>
                </c:pt>
                <c:pt idx="322">
                  <c:v>-40.017995896167825</c:v>
                </c:pt>
                <c:pt idx="323">
                  <c:v>-39.117976504883138</c:v>
                </c:pt>
                <c:pt idx="324">
                  <c:v>-38.206041399010772</c:v>
                </c:pt>
                <c:pt idx="325">
                  <c:v>-37.282468362818022</c:v>
                </c:pt>
                <c:pt idx="326">
                  <c:v>-36.347538725598575</c:v>
                </c:pt>
                <c:pt idx="327">
                  <c:v>-35.40153727597675</c:v>
                </c:pt>
                <c:pt idx="328">
                  <c:v>-34.444752175158378</c:v>
                </c:pt>
                <c:pt idx="329">
                  <c:v>-33.477474869153539</c:v>
                </c:pt>
                <c:pt idx="330">
                  <c:v>-32.500000000000028</c:v>
                </c:pt>
                <c:pt idx="331">
                  <c:v>-31.512625316011899</c:v>
                </c:pt>
                <c:pt idx="332">
                  <c:v>-30.515651581082903</c:v>
                </c:pt>
                <c:pt idx="333">
                  <c:v>-29.509382483070553</c:v>
                </c:pt>
                <c:pt idx="334">
                  <c:v>-28.494124541290006</c:v>
                </c:pt>
                <c:pt idx="335">
                  <c:v>-27.470187013145498</c:v>
                </c:pt>
                <c:pt idx="336">
                  <c:v>-26.437881799927009</c:v>
                </c:pt>
                <c:pt idx="337">
                  <c:v>-25.397523351802857</c:v>
                </c:pt>
                <c:pt idx="338">
                  <c:v>-24.349428572034302</c:v>
                </c:pt>
                <c:pt idx="339">
                  <c:v>-23.29391672044455</c:v>
                </c:pt>
                <c:pt idx="340">
                  <c:v>-22.23130931616846</c:v>
                </c:pt>
                <c:pt idx="341">
                  <c:v>-21.161930039715241</c:v>
                </c:pt>
                <c:pt idx="342">
                  <c:v>-20.086104634371594</c:v>
                </c:pt>
                <c:pt idx="343">
                  <c:v>-19.004160806977858</c:v>
                </c:pt>
                <c:pt idx="344">
                  <c:v>-17.916428128104986</c:v>
                </c:pt>
                <c:pt idx="345">
                  <c:v>-16.823237931663844</c:v>
                </c:pt>
                <c:pt idx="346">
                  <c:v>-15.724923213978412</c:v>
                </c:pt>
                <c:pt idx="347">
                  <c:v>-14.621818532351247</c:v>
                </c:pt>
                <c:pt idx="348">
                  <c:v>-13.514259903154391</c:v>
                </c:pt>
                <c:pt idx="349">
                  <c:v>-12.402584699475403</c:v>
                </c:pt>
                <c:pt idx="350">
                  <c:v>-11.287131548350533</c:v>
                </c:pt>
                <c:pt idx="351">
                  <c:v>-10.168240227615023</c:v>
                </c:pt>
                <c:pt idx="352">
                  <c:v>-9.046251562404283</c:v>
                </c:pt>
                <c:pt idx="353">
                  <c:v>-7.9215073213346274</c:v>
                </c:pt>
                <c:pt idx="354">
                  <c:v>-6.7943501123974723</c:v>
                </c:pt>
                <c:pt idx="355">
                  <c:v>-5.6651232785977905</c:v>
                </c:pt>
                <c:pt idx="356">
                  <c:v>-4.5341707933681095</c:v>
                </c:pt>
                <c:pt idx="357">
                  <c:v>-3.4018371557913838</c:v>
                </c:pt>
                <c:pt idx="358">
                  <c:v>-2.2684672856625534</c:v>
                </c:pt>
                <c:pt idx="359">
                  <c:v>-1.1344064184234892</c:v>
                </c:pt>
                <c:pt idx="360">
                  <c:v>-1.592692991381206E-14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45-4F6D-833F-A5BE57E34821}"/>
            </c:ext>
          </c:extLst>
        </c:ser>
        <c:ser>
          <c:idx val="1"/>
          <c:order val="1"/>
          <c:tx>
            <c:v>CZ opt.</c:v>
          </c:tx>
          <c:spPr>
            <a:ln w="25400">
              <a:solidFill>
                <a:srgbClr val="FFFF00"/>
              </a:solidFill>
            </a:ln>
          </c:spPr>
          <c:marker>
            <c:symbol val="square"/>
            <c:size val="2"/>
            <c:spPr>
              <a:ln>
                <a:solidFill>
                  <a:srgbClr val="FFFF00"/>
                </a:solidFill>
              </a:ln>
            </c:spPr>
          </c:marker>
          <c:xVal>
            <c:numRef>
              <c:f>'θ ϵ (90,180)'!$BE$25:$BE$385</c:f>
              <c:numCache>
                <c:formatCode>General</c:formatCode>
                <c:ptCount val="361"/>
                <c:pt idx="0">
                  <c:v>-41.875298883893024</c:v>
                </c:pt>
                <c:pt idx="1">
                  <c:v>-41.8788048557699</c:v>
                </c:pt>
                <c:pt idx="2">
                  <c:v>-41.88932170344755</c:v>
                </c:pt>
                <c:pt idx="3">
                  <c:v>-41.906846223392293</c:v>
                </c:pt>
                <c:pt idx="4">
                  <c:v>-41.931373077465572</c:v>
                </c:pt>
                <c:pt idx="5">
                  <c:v>-41.962894794550053</c:v>
                </c:pt>
                <c:pt idx="6">
                  <c:v>-42.001401772825353</c:v>
                </c:pt>
                <c:pt idx="7">
                  <c:v>-42.046882282692863</c:v>
                </c:pt>
                <c:pt idx="8">
                  <c:v>-42.099322470348696</c:v>
                </c:pt>
                <c:pt idx="9">
                  <c:v>-42.158706362003691</c:v>
                </c:pt>
                <c:pt idx="10">
                  <c:v>-42.225015868749189</c:v>
                </c:pt>
                <c:pt idx="11">
                  <c:v>-42.298230792067081</c:v>
                </c:pt>
                <c:pt idx="12">
                  <c:v>-42.378328829982472</c:v>
                </c:pt>
                <c:pt idx="13">
                  <c:v>-42.465285583857096</c:v>
                </c:pt>
                <c:pt idx="14">
                  <c:v>-42.559074565821334</c:v>
                </c:pt>
                <c:pt idx="15">
                  <c:v>-42.659667206842741</c:v>
                </c:pt>
                <c:pt idx="16">
                  <c:v>-42.767032865428398</c:v>
                </c:pt>
                <c:pt idx="17">
                  <c:v>-42.881138836958627</c:v>
                </c:pt>
                <c:pt idx="18">
                  <c:v>-43.001950363649115</c:v>
                </c:pt>
                <c:pt idx="19">
                  <c:v>-43.12943064513852</c:v>
                </c:pt>
                <c:pt idx="20">
                  <c:v>-43.263540849698167</c:v>
                </c:pt>
                <c:pt idx="21">
                  <c:v>-43.404240126060593</c:v>
                </c:pt>
                <c:pt idx="22">
                  <c:v>-43.551485615863228</c:v>
                </c:pt>
                <c:pt idx="23">
                  <c:v>-43.705232466703492</c:v>
                </c:pt>
                <c:pt idx="24">
                  <c:v>-43.865433845801228</c:v>
                </c:pt>
                <c:pt idx="25">
                  <c:v>-44.03204095426446</c:v>
                </c:pt>
                <c:pt idx="26">
                  <c:v>-44.205003041953987</c:v>
                </c:pt>
                <c:pt idx="27">
                  <c:v>-44.384267422942386</c:v>
                </c:pt>
                <c:pt idx="28">
                  <c:v>-44.569779491562628</c:v>
                </c:pt>
                <c:pt idx="29">
                  <c:v>-44.761482739041526</c:v>
                </c:pt>
                <c:pt idx="30">
                  <c:v>-44.959318770712812</c:v>
                </c:pt>
                <c:pt idx="31">
                  <c:v>-45.163227323804776</c:v>
                </c:pt>
                <c:pt idx="32">
                  <c:v>-45.373146285796821</c:v>
                </c:pt>
                <c:pt idx="33">
                  <c:v>-45.589011713339602</c:v>
                </c:pt>
                <c:pt idx="34">
                  <c:v>-45.810757851732752</c:v>
                </c:pt>
                <c:pt idx="35">
                  <c:v>-46.038317154954413</c:v>
                </c:pt>
                <c:pt idx="36">
                  <c:v>-46.271620306236414</c:v>
                </c:pt>
                <c:pt idx="37">
                  <c:v>-46.51059623917881</c:v>
                </c:pt>
                <c:pt idx="38">
                  <c:v>-46.755172159397418</c:v>
                </c:pt>
                <c:pt idx="39">
                  <c:v>-47.005273566697682</c:v>
                </c:pt>
                <c:pt idx="40">
                  <c:v>-47.260824277768137</c:v>
                </c:pt>
                <c:pt idx="41">
                  <c:v>-47.521746449386633</c:v>
                </c:pt>
                <c:pt idx="42">
                  <c:v>-47.787960602132081</c:v>
                </c:pt>
                <c:pt idx="43">
                  <c:v>-48.05938564459467</c:v>
                </c:pt>
                <c:pt idx="44">
                  <c:v>-48.335938898077124</c:v>
                </c:pt>
                <c:pt idx="45">
                  <c:v>-48.617536121779395</c:v>
                </c:pt>
                <c:pt idx="46">
                  <c:v>-48.904091538459255</c:v>
                </c:pt>
                <c:pt idx="47">
                  <c:v>-49.195517860560855</c:v>
                </c:pt>
                <c:pt idx="48">
                  <c:v>-49.491726316803366</c:v>
                </c:pt>
                <c:pt idx="49">
                  <c:v>-49.792626679221591</c:v>
                </c:pt>
                <c:pt idx="50">
                  <c:v>-50.098127290650247</c:v>
                </c:pt>
                <c:pt idx="51">
                  <c:v>-50.40813509264364</c:v>
                </c:pt>
                <c:pt idx="52">
                  <c:v>-50.72255565382217</c:v>
                </c:pt>
                <c:pt idx="53">
                  <c:v>-51.041293198637049</c:v>
                </c:pt>
                <c:pt idx="54">
                  <c:v>-51.36425063654444</c:v>
                </c:pt>
                <c:pt idx="55">
                  <c:v>-51.691329591580192</c:v>
                </c:pt>
                <c:pt idx="56">
                  <c:v>-52.022430432326125</c:v>
                </c:pt>
                <c:pt idx="57">
                  <c:v>-52.3574523022587</c:v>
                </c:pt>
                <c:pt idx="58">
                  <c:v>-52.696293150470908</c:v>
                </c:pt>
                <c:pt idx="59">
                  <c:v>-53.038849762757948</c:v>
                </c:pt>
                <c:pt idx="60">
                  <c:v>-53.385017793057308</c:v>
                </c:pt>
                <c:pt idx="61">
                  <c:v>-53.734691795233545</c:v>
                </c:pt>
                <c:pt idx="62">
                  <c:v>-54.087765255198242</c:v>
                </c:pt>
                <c:pt idx="63">
                  <c:v>-54.444130623355178</c:v>
                </c:pt>
                <c:pt idx="64">
                  <c:v>-54.80367934736104</c:v>
                </c:pt>
                <c:pt idx="65">
                  <c:v>-55.166301905191453</c:v>
                </c:pt>
                <c:pt idx="66">
                  <c:v>-55.531887838502506</c:v>
                </c:pt>
                <c:pt idx="67">
                  <c:v>-55.900325786277399</c:v>
                </c:pt>
                <c:pt idx="68">
                  <c:v>-56.271503518748119</c:v>
                </c:pt>
                <c:pt idx="69">
                  <c:v>-56.645307971581644</c:v>
                </c:pt>
                <c:pt idx="70">
                  <c:v>-57.021625280320535</c:v>
                </c:pt>
                <c:pt idx="71">
                  <c:v>-57.400340815067082</c:v>
                </c:pt>
                <c:pt idx="72">
                  <c:v>-57.781339215400699</c:v>
                </c:pt>
                <c:pt idx="73">
                  <c:v>-58.164504425517833</c:v>
                </c:pt>
                <c:pt idx="74">
                  <c:v>-58.549719729583671</c:v>
                </c:pt>
                <c:pt idx="75">
                  <c:v>-58.936867787284939</c:v>
                </c:pt>
                <c:pt idx="76">
                  <c:v>-59.325830669572859</c:v>
                </c:pt>
                <c:pt idx="77">
                  <c:v>-59.716489894585543</c:v>
                </c:pt>
                <c:pt idx="78">
                  <c:v>-60.108726463738627</c:v>
                </c:pt>
                <c:pt idx="79">
                  <c:v>-60.502420897973472</c:v>
                </c:pt>
                <c:pt idx="80">
                  <c:v>-60.897453274151616</c:v>
                </c:pt>
                <c:pt idx="81">
                  <c:v>-61.293703261584504</c:v>
                </c:pt>
                <c:pt idx="82">
                  <c:v>-61.691050158687396</c:v>
                </c:pt>
                <c:pt idx="83">
                  <c:v>-62.089372929746268</c:v>
                </c:pt>
                <c:pt idx="84">
                  <c:v>-62.488550241786399</c:v>
                </c:pt>
                <c:pt idx="85">
                  <c:v>-62.888460501531632</c:v>
                </c:pt>
                <c:pt idx="86">
                  <c:v>-63.288981892442827</c:v>
                </c:pt>
                <c:pt idx="87">
                  <c:v>-63.689992411824377</c:v>
                </c:pt>
                <c:pt idx="88">
                  <c:v>-64.091369907987399</c:v>
                </c:pt>
                <c:pt idx="89">
                  <c:v>-64.492992117458357</c:v>
                </c:pt>
                <c:pt idx="90">
                  <c:v>-64.894736702221593</c:v>
                </c:pt>
                <c:pt idx="91">
                  <c:v>-65.296481286984843</c:v>
                </c:pt>
                <c:pt idx="92">
                  <c:v>-65.698103496455772</c:v>
                </c:pt>
                <c:pt idx="93">
                  <c:v>-66.099480992618794</c:v>
                </c:pt>
                <c:pt idx="94">
                  <c:v>-66.500491512000352</c:v>
                </c:pt>
                <c:pt idx="95">
                  <c:v>-66.901012902911546</c:v>
                </c:pt>
                <c:pt idx="96">
                  <c:v>-67.300923162656787</c:v>
                </c:pt>
                <c:pt idx="97">
                  <c:v>-67.70010047469691</c:v>
                </c:pt>
                <c:pt idx="98">
                  <c:v>-68.098423245755782</c:v>
                </c:pt>
                <c:pt idx="99">
                  <c:v>-68.495770142858689</c:v>
                </c:pt>
                <c:pt idx="100">
                  <c:v>-68.89202013029157</c:v>
                </c:pt>
                <c:pt idx="101">
                  <c:v>-69.287052506469706</c:v>
                </c:pt>
                <c:pt idx="102">
                  <c:v>-69.680746940704552</c:v>
                </c:pt>
                <c:pt idx="103">
                  <c:v>-70.072983509857636</c:v>
                </c:pt>
                <c:pt idx="104">
                  <c:v>-70.463642734870319</c:v>
                </c:pt>
                <c:pt idx="105">
                  <c:v>-70.852605617158247</c:v>
                </c:pt>
                <c:pt idx="106">
                  <c:v>-71.239753674859514</c:v>
                </c:pt>
                <c:pt idx="107">
                  <c:v>-71.624968978925352</c:v>
                </c:pt>
                <c:pt idx="108">
                  <c:v>-72.00813418904248</c:v>
                </c:pt>
                <c:pt idx="109">
                  <c:v>-72.389132589376089</c:v>
                </c:pt>
                <c:pt idx="110">
                  <c:v>-72.767848124122651</c:v>
                </c:pt>
                <c:pt idx="111">
                  <c:v>-73.144165432861541</c:v>
                </c:pt>
                <c:pt idx="112">
                  <c:v>-73.517969885695067</c:v>
                </c:pt>
                <c:pt idx="113">
                  <c:v>-73.889147618165779</c:v>
                </c:pt>
                <c:pt idx="114">
                  <c:v>-74.257585565940673</c:v>
                </c:pt>
                <c:pt idx="115">
                  <c:v>-74.623171499251725</c:v>
                </c:pt>
                <c:pt idx="116">
                  <c:v>-74.985794057082146</c:v>
                </c:pt>
                <c:pt idx="117">
                  <c:v>-75.345342781087993</c:v>
                </c:pt>
                <c:pt idx="118">
                  <c:v>-75.701708149244936</c:v>
                </c:pt>
                <c:pt idx="119">
                  <c:v>-76.054781609209641</c:v>
                </c:pt>
                <c:pt idx="120">
                  <c:v>-76.40445561138587</c:v>
                </c:pt>
                <c:pt idx="121">
                  <c:v>-76.750623641685237</c:v>
                </c:pt>
                <c:pt idx="122">
                  <c:v>-77.093180253972278</c:v>
                </c:pt>
                <c:pt idx="123">
                  <c:v>-77.432021102184478</c:v>
                </c:pt>
                <c:pt idx="124">
                  <c:v>-77.767042972117054</c:v>
                </c:pt>
                <c:pt idx="125">
                  <c:v>-78.098143812862986</c:v>
                </c:pt>
                <c:pt idx="126">
                  <c:v>-78.425222767898745</c:v>
                </c:pt>
                <c:pt idx="127">
                  <c:v>-78.748180205806136</c:v>
                </c:pt>
                <c:pt idx="128">
                  <c:v>-79.066917750621016</c:v>
                </c:pt>
                <c:pt idx="129">
                  <c:v>-79.381338311799539</c:v>
                </c:pt>
                <c:pt idx="130">
                  <c:v>-79.691346113792946</c:v>
                </c:pt>
                <c:pt idx="131">
                  <c:v>-79.996846725221602</c:v>
                </c:pt>
                <c:pt idx="132">
                  <c:v>-80.29774708763982</c:v>
                </c:pt>
                <c:pt idx="133">
                  <c:v>-80.593955543882331</c:v>
                </c:pt>
                <c:pt idx="134">
                  <c:v>-80.885381865983931</c:v>
                </c:pt>
                <c:pt idx="135">
                  <c:v>-81.171937282663791</c:v>
                </c:pt>
                <c:pt idx="136">
                  <c:v>-81.453534506366054</c:v>
                </c:pt>
                <c:pt idx="137">
                  <c:v>-81.730087759848516</c:v>
                </c:pt>
                <c:pt idx="138">
                  <c:v>-82.001512802311098</c:v>
                </c:pt>
                <c:pt idx="139">
                  <c:v>-82.267726955056546</c:v>
                </c:pt>
                <c:pt idx="140">
                  <c:v>-82.528649126675049</c:v>
                </c:pt>
                <c:pt idx="141">
                  <c:v>-82.784199837745504</c:v>
                </c:pt>
                <c:pt idx="142">
                  <c:v>-83.034301245045768</c:v>
                </c:pt>
                <c:pt idx="143">
                  <c:v>-83.278877165264376</c:v>
                </c:pt>
                <c:pt idx="144">
                  <c:v>-83.517853098206771</c:v>
                </c:pt>
                <c:pt idx="145">
                  <c:v>-83.751156249488758</c:v>
                </c:pt>
                <c:pt idx="146">
                  <c:v>-83.97871555271044</c:v>
                </c:pt>
                <c:pt idx="147">
                  <c:v>-84.200461691103584</c:v>
                </c:pt>
                <c:pt idx="148">
                  <c:v>-84.416327118646365</c:v>
                </c:pt>
                <c:pt idx="149">
                  <c:v>-84.62624608063841</c:v>
                </c:pt>
                <c:pt idx="150">
                  <c:v>-84.830154633730373</c:v>
                </c:pt>
                <c:pt idx="151">
                  <c:v>-85.02799066540166</c:v>
                </c:pt>
                <c:pt idx="152">
                  <c:v>-85.219693912880544</c:v>
                </c:pt>
                <c:pt idx="153">
                  <c:v>-85.405205981500799</c:v>
                </c:pt>
                <c:pt idx="154">
                  <c:v>-85.584470362489199</c:v>
                </c:pt>
                <c:pt idx="155">
                  <c:v>-85.757432450178726</c:v>
                </c:pt>
                <c:pt idx="156">
                  <c:v>-85.924039558641965</c:v>
                </c:pt>
                <c:pt idx="157">
                  <c:v>-86.084240937739693</c:v>
                </c:pt>
                <c:pt idx="158">
                  <c:v>-86.237987788579957</c:v>
                </c:pt>
                <c:pt idx="159">
                  <c:v>-86.3852332783826</c:v>
                </c:pt>
                <c:pt idx="160">
                  <c:v>-86.525932554745026</c:v>
                </c:pt>
                <c:pt idx="161">
                  <c:v>-86.660042759304673</c:v>
                </c:pt>
                <c:pt idx="162">
                  <c:v>-86.787523040794071</c:v>
                </c:pt>
                <c:pt idx="163">
                  <c:v>-86.908334567484559</c:v>
                </c:pt>
                <c:pt idx="164">
                  <c:v>-87.022440539014781</c:v>
                </c:pt>
                <c:pt idx="165">
                  <c:v>-87.129806197600445</c:v>
                </c:pt>
                <c:pt idx="166">
                  <c:v>-87.230398838621852</c:v>
                </c:pt>
                <c:pt idx="167">
                  <c:v>-87.32418782058609</c:v>
                </c:pt>
                <c:pt idx="168">
                  <c:v>-87.411144574460707</c:v>
                </c:pt>
                <c:pt idx="169">
                  <c:v>-87.491242612376112</c:v>
                </c:pt>
                <c:pt idx="170">
                  <c:v>-87.564457535694004</c:v>
                </c:pt>
                <c:pt idx="171">
                  <c:v>-87.630767042439487</c:v>
                </c:pt>
                <c:pt idx="172">
                  <c:v>-87.69015093409449</c:v>
                </c:pt>
                <c:pt idx="173">
                  <c:v>-87.742591121750323</c:v>
                </c:pt>
                <c:pt idx="174">
                  <c:v>-87.788071631617839</c:v>
                </c:pt>
                <c:pt idx="175">
                  <c:v>-87.826578609893133</c:v>
                </c:pt>
                <c:pt idx="176">
                  <c:v>-87.85810032697762</c:v>
                </c:pt>
                <c:pt idx="177">
                  <c:v>-87.882627181050893</c:v>
                </c:pt>
                <c:pt idx="178">
                  <c:v>-87.900151700995636</c:v>
                </c:pt>
                <c:pt idx="179">
                  <c:v>-87.910668548673286</c:v>
                </c:pt>
                <c:pt idx="180">
                  <c:v>-87.914174520550162</c:v>
                </c:pt>
                <c:pt idx="181">
                  <c:v>-87.910668548673286</c:v>
                </c:pt>
                <c:pt idx="182">
                  <c:v>-87.900151700995636</c:v>
                </c:pt>
                <c:pt idx="183">
                  <c:v>-87.882627181050893</c:v>
                </c:pt>
                <c:pt idx="184">
                  <c:v>-87.85810032697762</c:v>
                </c:pt>
                <c:pt idx="185">
                  <c:v>-87.826578609893133</c:v>
                </c:pt>
                <c:pt idx="186">
                  <c:v>-87.788071631617839</c:v>
                </c:pt>
                <c:pt idx="187">
                  <c:v>-87.742591121750323</c:v>
                </c:pt>
                <c:pt idx="188">
                  <c:v>-87.69015093409449</c:v>
                </c:pt>
                <c:pt idx="189">
                  <c:v>-87.630767042439487</c:v>
                </c:pt>
                <c:pt idx="190">
                  <c:v>-87.564457535694004</c:v>
                </c:pt>
                <c:pt idx="191">
                  <c:v>-87.491242612376112</c:v>
                </c:pt>
                <c:pt idx="192">
                  <c:v>-87.411144574460707</c:v>
                </c:pt>
                <c:pt idx="193">
                  <c:v>-87.32418782058609</c:v>
                </c:pt>
                <c:pt idx="194">
                  <c:v>-87.230398838621852</c:v>
                </c:pt>
                <c:pt idx="195">
                  <c:v>-87.129806197600445</c:v>
                </c:pt>
                <c:pt idx="196">
                  <c:v>-87.022440539014781</c:v>
                </c:pt>
                <c:pt idx="197">
                  <c:v>-86.908334567484559</c:v>
                </c:pt>
                <c:pt idx="198">
                  <c:v>-86.787523040794071</c:v>
                </c:pt>
                <c:pt idx="199">
                  <c:v>-86.660042759304673</c:v>
                </c:pt>
                <c:pt idx="200">
                  <c:v>-86.525932554745026</c:v>
                </c:pt>
                <c:pt idx="201">
                  <c:v>-86.3852332783826</c:v>
                </c:pt>
                <c:pt idx="202">
                  <c:v>-86.237987788579957</c:v>
                </c:pt>
                <c:pt idx="203">
                  <c:v>-86.084240937739693</c:v>
                </c:pt>
                <c:pt idx="204">
                  <c:v>-85.924039558641965</c:v>
                </c:pt>
                <c:pt idx="205">
                  <c:v>-85.757432450178726</c:v>
                </c:pt>
                <c:pt idx="206">
                  <c:v>-85.584470362489199</c:v>
                </c:pt>
                <c:pt idx="207">
                  <c:v>-85.405205981500799</c:v>
                </c:pt>
                <c:pt idx="208">
                  <c:v>-85.219693912880558</c:v>
                </c:pt>
                <c:pt idx="209">
                  <c:v>-85.02799066540166</c:v>
                </c:pt>
                <c:pt idx="210">
                  <c:v>-84.830154633730373</c:v>
                </c:pt>
                <c:pt idx="211">
                  <c:v>-84.62624608063841</c:v>
                </c:pt>
                <c:pt idx="212">
                  <c:v>-84.416327118646365</c:v>
                </c:pt>
                <c:pt idx="213">
                  <c:v>-84.200461691103584</c:v>
                </c:pt>
                <c:pt idx="214">
                  <c:v>-83.97871555271044</c:v>
                </c:pt>
                <c:pt idx="215">
                  <c:v>-83.751156249488773</c:v>
                </c:pt>
                <c:pt idx="216">
                  <c:v>-83.517853098206771</c:v>
                </c:pt>
                <c:pt idx="217">
                  <c:v>-83.278877165264376</c:v>
                </c:pt>
                <c:pt idx="218">
                  <c:v>-83.034301245045768</c:v>
                </c:pt>
                <c:pt idx="219">
                  <c:v>-82.784199837745504</c:v>
                </c:pt>
                <c:pt idx="220">
                  <c:v>-82.528649126675049</c:v>
                </c:pt>
                <c:pt idx="221">
                  <c:v>-82.267726955056546</c:v>
                </c:pt>
                <c:pt idx="222">
                  <c:v>-82.001512802311112</c:v>
                </c:pt>
                <c:pt idx="223">
                  <c:v>-81.730087759848516</c:v>
                </c:pt>
                <c:pt idx="224">
                  <c:v>-81.453534506366054</c:v>
                </c:pt>
                <c:pt idx="225">
                  <c:v>-81.171937282663791</c:v>
                </c:pt>
                <c:pt idx="226">
                  <c:v>-80.885381865983945</c:v>
                </c:pt>
                <c:pt idx="227">
                  <c:v>-80.593955543882345</c:v>
                </c:pt>
                <c:pt idx="228">
                  <c:v>-80.297747087639834</c:v>
                </c:pt>
                <c:pt idx="229">
                  <c:v>-79.996846725221602</c:v>
                </c:pt>
                <c:pt idx="230">
                  <c:v>-79.691346113792946</c:v>
                </c:pt>
                <c:pt idx="231">
                  <c:v>-79.381338311799539</c:v>
                </c:pt>
                <c:pt idx="232">
                  <c:v>-79.066917750621002</c:v>
                </c:pt>
                <c:pt idx="233">
                  <c:v>-78.748180205806136</c:v>
                </c:pt>
                <c:pt idx="234">
                  <c:v>-78.425222767898745</c:v>
                </c:pt>
                <c:pt idx="235">
                  <c:v>-78.098143812863</c:v>
                </c:pt>
                <c:pt idx="236">
                  <c:v>-77.767042972117068</c:v>
                </c:pt>
                <c:pt idx="237">
                  <c:v>-77.432021102184478</c:v>
                </c:pt>
                <c:pt idx="238">
                  <c:v>-77.093180253972278</c:v>
                </c:pt>
                <c:pt idx="239">
                  <c:v>-76.750623641685252</c:v>
                </c:pt>
                <c:pt idx="240">
                  <c:v>-76.404455611385885</c:v>
                </c:pt>
                <c:pt idx="241">
                  <c:v>-76.054781609209627</c:v>
                </c:pt>
                <c:pt idx="242">
                  <c:v>-75.701708149244936</c:v>
                </c:pt>
                <c:pt idx="243">
                  <c:v>-75.345342781088007</c:v>
                </c:pt>
                <c:pt idx="244">
                  <c:v>-74.98579405708216</c:v>
                </c:pt>
                <c:pt idx="245">
                  <c:v>-74.62317149925174</c:v>
                </c:pt>
                <c:pt idx="246">
                  <c:v>-74.257585565940673</c:v>
                </c:pt>
                <c:pt idx="247">
                  <c:v>-73.889147618165779</c:v>
                </c:pt>
                <c:pt idx="248">
                  <c:v>-73.517969885695081</c:v>
                </c:pt>
                <c:pt idx="249">
                  <c:v>-73.144165432861556</c:v>
                </c:pt>
                <c:pt idx="250">
                  <c:v>-72.767848124122665</c:v>
                </c:pt>
                <c:pt idx="251">
                  <c:v>-72.389132589376104</c:v>
                </c:pt>
                <c:pt idx="252">
                  <c:v>-72.008134189042494</c:v>
                </c:pt>
                <c:pt idx="253">
                  <c:v>-71.624968978925367</c:v>
                </c:pt>
                <c:pt idx="254">
                  <c:v>-71.2397536748595</c:v>
                </c:pt>
                <c:pt idx="255">
                  <c:v>-70.852605617158247</c:v>
                </c:pt>
                <c:pt idx="256">
                  <c:v>-70.463642734870319</c:v>
                </c:pt>
                <c:pt idx="257">
                  <c:v>-70.07298350985765</c:v>
                </c:pt>
                <c:pt idx="258">
                  <c:v>-69.680746940704566</c:v>
                </c:pt>
                <c:pt idx="259">
                  <c:v>-69.28705250646972</c:v>
                </c:pt>
                <c:pt idx="260">
                  <c:v>-68.89202013029157</c:v>
                </c:pt>
                <c:pt idx="261">
                  <c:v>-68.495770142858689</c:v>
                </c:pt>
                <c:pt idx="262">
                  <c:v>-68.098423245755768</c:v>
                </c:pt>
                <c:pt idx="263">
                  <c:v>-67.70010047469691</c:v>
                </c:pt>
                <c:pt idx="264">
                  <c:v>-67.300923162656787</c:v>
                </c:pt>
                <c:pt idx="265">
                  <c:v>-66.90101290291156</c:v>
                </c:pt>
                <c:pt idx="266">
                  <c:v>-66.500491512000366</c:v>
                </c:pt>
                <c:pt idx="267">
                  <c:v>-66.099480992618808</c:v>
                </c:pt>
                <c:pt idx="268">
                  <c:v>-65.698103496455786</c:v>
                </c:pt>
                <c:pt idx="269">
                  <c:v>-65.296481286984843</c:v>
                </c:pt>
                <c:pt idx="270">
                  <c:v>-64.894736702221593</c:v>
                </c:pt>
                <c:pt idx="271">
                  <c:v>-64.492992117458357</c:v>
                </c:pt>
                <c:pt idx="272">
                  <c:v>-64.091369907987399</c:v>
                </c:pt>
                <c:pt idx="273">
                  <c:v>-63.689992411824377</c:v>
                </c:pt>
                <c:pt idx="274">
                  <c:v>-63.288981892442834</c:v>
                </c:pt>
                <c:pt idx="275">
                  <c:v>-62.88846050153164</c:v>
                </c:pt>
                <c:pt idx="276">
                  <c:v>-62.488550241786413</c:v>
                </c:pt>
                <c:pt idx="277">
                  <c:v>-62.089372929746261</c:v>
                </c:pt>
                <c:pt idx="278">
                  <c:v>-61.691050158687403</c:v>
                </c:pt>
                <c:pt idx="279">
                  <c:v>-61.293703261584511</c:v>
                </c:pt>
                <c:pt idx="280">
                  <c:v>-60.89745327415163</c:v>
                </c:pt>
                <c:pt idx="281">
                  <c:v>-60.502420897973487</c:v>
                </c:pt>
                <c:pt idx="282">
                  <c:v>-60.108726463738648</c:v>
                </c:pt>
                <c:pt idx="283">
                  <c:v>-59.716489894585543</c:v>
                </c:pt>
                <c:pt idx="284">
                  <c:v>-59.325830669572873</c:v>
                </c:pt>
                <c:pt idx="285">
                  <c:v>-58.936867787284932</c:v>
                </c:pt>
                <c:pt idx="286">
                  <c:v>-58.549719729583671</c:v>
                </c:pt>
                <c:pt idx="287">
                  <c:v>-58.164504425517833</c:v>
                </c:pt>
                <c:pt idx="288">
                  <c:v>-57.781339215400706</c:v>
                </c:pt>
                <c:pt idx="289">
                  <c:v>-57.400340815067089</c:v>
                </c:pt>
                <c:pt idx="290">
                  <c:v>-57.021625280320549</c:v>
                </c:pt>
                <c:pt idx="291">
                  <c:v>-56.645307971581659</c:v>
                </c:pt>
                <c:pt idx="292">
                  <c:v>-56.271503518748119</c:v>
                </c:pt>
                <c:pt idx="293">
                  <c:v>-55.900325786277413</c:v>
                </c:pt>
                <c:pt idx="294">
                  <c:v>-55.531887838502499</c:v>
                </c:pt>
                <c:pt idx="295">
                  <c:v>-55.166301905191446</c:v>
                </c:pt>
                <c:pt idx="296">
                  <c:v>-54.80367934736104</c:v>
                </c:pt>
                <c:pt idx="297">
                  <c:v>-54.444130623355186</c:v>
                </c:pt>
                <c:pt idx="298">
                  <c:v>-54.087765255198249</c:v>
                </c:pt>
                <c:pt idx="299">
                  <c:v>-53.734691795233559</c:v>
                </c:pt>
                <c:pt idx="300">
                  <c:v>-53.385017793057308</c:v>
                </c:pt>
                <c:pt idx="301">
                  <c:v>-53.038849762757948</c:v>
                </c:pt>
                <c:pt idx="302">
                  <c:v>-52.696293150470908</c:v>
                </c:pt>
                <c:pt idx="303">
                  <c:v>-52.357452302258707</c:v>
                </c:pt>
                <c:pt idx="304">
                  <c:v>-52.022430432326139</c:v>
                </c:pt>
                <c:pt idx="305">
                  <c:v>-51.691329591580192</c:v>
                </c:pt>
                <c:pt idx="306">
                  <c:v>-51.36425063654444</c:v>
                </c:pt>
                <c:pt idx="307">
                  <c:v>-51.041293198637057</c:v>
                </c:pt>
                <c:pt idx="308">
                  <c:v>-50.72255565382217</c:v>
                </c:pt>
                <c:pt idx="309">
                  <c:v>-50.40813509264364</c:v>
                </c:pt>
                <c:pt idx="310">
                  <c:v>-50.098127290650247</c:v>
                </c:pt>
                <c:pt idx="311">
                  <c:v>-49.792626679221598</c:v>
                </c:pt>
                <c:pt idx="312">
                  <c:v>-49.491726316803373</c:v>
                </c:pt>
                <c:pt idx="313">
                  <c:v>-49.195517860560862</c:v>
                </c:pt>
                <c:pt idx="314">
                  <c:v>-48.904091538459269</c:v>
                </c:pt>
                <c:pt idx="315">
                  <c:v>-48.617536121779402</c:v>
                </c:pt>
                <c:pt idx="316">
                  <c:v>-48.335938898077131</c:v>
                </c:pt>
                <c:pt idx="317">
                  <c:v>-48.05938564459467</c:v>
                </c:pt>
                <c:pt idx="318">
                  <c:v>-47.787960602132081</c:v>
                </c:pt>
                <c:pt idx="319">
                  <c:v>-47.52174644938664</c:v>
                </c:pt>
                <c:pt idx="320">
                  <c:v>-47.260824277768151</c:v>
                </c:pt>
                <c:pt idx="321">
                  <c:v>-47.005273566697689</c:v>
                </c:pt>
                <c:pt idx="322">
                  <c:v>-46.755172159397432</c:v>
                </c:pt>
                <c:pt idx="323">
                  <c:v>-46.51059623917881</c:v>
                </c:pt>
                <c:pt idx="324">
                  <c:v>-46.271620306236414</c:v>
                </c:pt>
                <c:pt idx="325">
                  <c:v>-46.03831715495442</c:v>
                </c:pt>
                <c:pt idx="326">
                  <c:v>-45.81075785173276</c:v>
                </c:pt>
                <c:pt idx="327">
                  <c:v>-45.589011713339602</c:v>
                </c:pt>
                <c:pt idx="328">
                  <c:v>-45.373146285796835</c:v>
                </c:pt>
                <c:pt idx="329">
                  <c:v>-45.163227323804776</c:v>
                </c:pt>
                <c:pt idx="330">
                  <c:v>-44.959318770712827</c:v>
                </c:pt>
                <c:pt idx="331">
                  <c:v>-44.761482739041526</c:v>
                </c:pt>
                <c:pt idx="332">
                  <c:v>-44.569779491562635</c:v>
                </c:pt>
                <c:pt idx="333">
                  <c:v>-44.384267422942386</c:v>
                </c:pt>
                <c:pt idx="334">
                  <c:v>-44.205003041953987</c:v>
                </c:pt>
                <c:pt idx="335">
                  <c:v>-44.03204095426446</c:v>
                </c:pt>
                <c:pt idx="336">
                  <c:v>-43.865433845801221</c:v>
                </c:pt>
                <c:pt idx="337">
                  <c:v>-43.705232466703499</c:v>
                </c:pt>
                <c:pt idx="338">
                  <c:v>-43.551485615863228</c:v>
                </c:pt>
                <c:pt idx="339">
                  <c:v>-43.4042401260606</c:v>
                </c:pt>
                <c:pt idx="340">
                  <c:v>-43.263540849698167</c:v>
                </c:pt>
                <c:pt idx="341">
                  <c:v>-43.129430645138527</c:v>
                </c:pt>
                <c:pt idx="342">
                  <c:v>-43.001950363649115</c:v>
                </c:pt>
                <c:pt idx="343">
                  <c:v>-42.881138836958613</c:v>
                </c:pt>
                <c:pt idx="344">
                  <c:v>-42.767032865428405</c:v>
                </c:pt>
                <c:pt idx="345">
                  <c:v>-42.659667206842741</c:v>
                </c:pt>
                <c:pt idx="346">
                  <c:v>-42.559074565821334</c:v>
                </c:pt>
                <c:pt idx="347">
                  <c:v>-42.465285583857096</c:v>
                </c:pt>
                <c:pt idx="348">
                  <c:v>-42.378328829982479</c:v>
                </c:pt>
                <c:pt idx="349">
                  <c:v>-42.298230792067081</c:v>
                </c:pt>
                <c:pt idx="350">
                  <c:v>-42.225015868749196</c:v>
                </c:pt>
                <c:pt idx="351">
                  <c:v>-42.158706362003691</c:v>
                </c:pt>
                <c:pt idx="352">
                  <c:v>-42.099322470348696</c:v>
                </c:pt>
                <c:pt idx="353">
                  <c:v>-42.046882282692863</c:v>
                </c:pt>
                <c:pt idx="354">
                  <c:v>-42.001401772825353</c:v>
                </c:pt>
                <c:pt idx="355">
                  <c:v>-41.962894794550053</c:v>
                </c:pt>
                <c:pt idx="356">
                  <c:v>-41.931373077465572</c:v>
                </c:pt>
                <c:pt idx="357">
                  <c:v>-41.906846223392293</c:v>
                </c:pt>
                <c:pt idx="358">
                  <c:v>-41.88932170344755</c:v>
                </c:pt>
                <c:pt idx="359">
                  <c:v>-41.8788048557699</c:v>
                </c:pt>
                <c:pt idx="360">
                  <c:v>-41.875298883893024</c:v>
                </c:pt>
              </c:numCache>
            </c:numRef>
          </c:xVal>
          <c:yVal>
            <c:numRef>
              <c:f>'θ ϵ (90,180)'!$BF$25:$BF$385</c:f>
              <c:numCache>
                <c:formatCode>General</c:formatCode>
                <c:ptCount val="361"/>
                <c:pt idx="0">
                  <c:v>59.465070269898305</c:v>
                </c:pt>
                <c:pt idx="1">
                  <c:v>59.866814854661548</c:v>
                </c:pt>
                <c:pt idx="2">
                  <c:v>60.268437064132492</c:v>
                </c:pt>
                <c:pt idx="3">
                  <c:v>60.669814560295514</c:v>
                </c:pt>
                <c:pt idx="4">
                  <c:v>61.070825079677064</c:v>
                </c:pt>
                <c:pt idx="5">
                  <c:v>61.471346470588266</c:v>
                </c:pt>
                <c:pt idx="6">
                  <c:v>61.871256730333499</c:v>
                </c:pt>
                <c:pt idx="7">
                  <c:v>62.27043404237363</c:v>
                </c:pt>
                <c:pt idx="8">
                  <c:v>62.668756813432495</c:v>
                </c:pt>
                <c:pt idx="9">
                  <c:v>63.066103710535394</c:v>
                </c:pt>
                <c:pt idx="10">
                  <c:v>63.462353697968283</c:v>
                </c:pt>
                <c:pt idx="11">
                  <c:v>63.857386074146419</c:v>
                </c:pt>
                <c:pt idx="12">
                  <c:v>64.251080508381278</c:v>
                </c:pt>
                <c:pt idx="13">
                  <c:v>64.643317077534363</c:v>
                </c:pt>
                <c:pt idx="14">
                  <c:v>65.033976302547032</c:v>
                </c:pt>
                <c:pt idx="15">
                  <c:v>65.422939184834959</c:v>
                </c:pt>
                <c:pt idx="16">
                  <c:v>65.810087242536227</c:v>
                </c:pt>
                <c:pt idx="17">
                  <c:v>66.195302546602065</c:v>
                </c:pt>
                <c:pt idx="18">
                  <c:v>66.578467756719192</c:v>
                </c:pt>
                <c:pt idx="19">
                  <c:v>66.959466157052816</c:v>
                </c:pt>
                <c:pt idx="20">
                  <c:v>67.338181691799363</c:v>
                </c:pt>
                <c:pt idx="21">
                  <c:v>67.714499000538254</c:v>
                </c:pt>
                <c:pt idx="22">
                  <c:v>68.088303453371779</c:v>
                </c:pt>
                <c:pt idx="23">
                  <c:v>68.459481185842492</c:v>
                </c:pt>
                <c:pt idx="24">
                  <c:v>68.827919133617385</c:v>
                </c:pt>
                <c:pt idx="25">
                  <c:v>69.193505066928438</c:v>
                </c:pt>
                <c:pt idx="26">
                  <c:v>69.556127624758858</c:v>
                </c:pt>
                <c:pt idx="27">
                  <c:v>69.91567634876472</c:v>
                </c:pt>
                <c:pt idx="28">
                  <c:v>70.272041716921649</c:v>
                </c:pt>
                <c:pt idx="29">
                  <c:v>70.625115176886354</c:v>
                </c:pt>
                <c:pt idx="30">
                  <c:v>70.974789179062583</c:v>
                </c:pt>
                <c:pt idx="31">
                  <c:v>71.32095720936195</c:v>
                </c:pt>
                <c:pt idx="32">
                  <c:v>71.663513821648991</c:v>
                </c:pt>
                <c:pt idx="33">
                  <c:v>72.002354669861205</c:v>
                </c:pt>
                <c:pt idx="34">
                  <c:v>72.33737653979378</c:v>
                </c:pt>
                <c:pt idx="35">
                  <c:v>72.668477380539699</c:v>
                </c:pt>
                <c:pt idx="36">
                  <c:v>72.995556335575458</c:v>
                </c:pt>
                <c:pt idx="37">
                  <c:v>73.318513773482849</c:v>
                </c:pt>
                <c:pt idx="38">
                  <c:v>73.637251318297729</c:v>
                </c:pt>
                <c:pt idx="39">
                  <c:v>73.951671879476251</c:v>
                </c:pt>
                <c:pt idx="40">
                  <c:v>74.261679681469644</c:v>
                </c:pt>
                <c:pt idx="41">
                  <c:v>74.5671802928983</c:v>
                </c:pt>
                <c:pt idx="42">
                  <c:v>74.868080655316533</c:v>
                </c:pt>
                <c:pt idx="43">
                  <c:v>75.164289111559043</c:v>
                </c:pt>
                <c:pt idx="44">
                  <c:v>75.455715433660643</c:v>
                </c:pt>
                <c:pt idx="45">
                  <c:v>75.742270850340503</c:v>
                </c:pt>
                <c:pt idx="46">
                  <c:v>76.023868074042781</c:v>
                </c:pt>
                <c:pt idx="47">
                  <c:v>76.300421327525228</c:v>
                </c:pt>
                <c:pt idx="48">
                  <c:v>76.57184636998781</c:v>
                </c:pt>
                <c:pt idx="49">
                  <c:v>76.838060522733258</c:v>
                </c:pt>
                <c:pt idx="50">
                  <c:v>77.098982694351761</c:v>
                </c:pt>
                <c:pt idx="51">
                  <c:v>77.354533405422217</c:v>
                </c:pt>
                <c:pt idx="52">
                  <c:v>77.60463481272248</c:v>
                </c:pt>
                <c:pt idx="53">
                  <c:v>77.849210732941089</c:v>
                </c:pt>
                <c:pt idx="54">
                  <c:v>78.088186665883484</c:v>
                </c:pt>
                <c:pt idx="55">
                  <c:v>78.321489817165485</c:v>
                </c:pt>
                <c:pt idx="56">
                  <c:v>78.549049120387153</c:v>
                </c:pt>
                <c:pt idx="57">
                  <c:v>78.770795258780296</c:v>
                </c:pt>
                <c:pt idx="58">
                  <c:v>78.986660686323077</c:v>
                </c:pt>
                <c:pt idx="59">
                  <c:v>79.196579648315122</c:v>
                </c:pt>
                <c:pt idx="60">
                  <c:v>79.400488201407086</c:v>
                </c:pt>
                <c:pt idx="61">
                  <c:v>79.598324233078372</c:v>
                </c:pt>
                <c:pt idx="62">
                  <c:v>79.790027480557256</c:v>
                </c:pt>
                <c:pt idx="63">
                  <c:v>79.975539549177512</c:v>
                </c:pt>
                <c:pt idx="64">
                  <c:v>80.154803930165912</c:v>
                </c:pt>
                <c:pt idx="65">
                  <c:v>80.327766017855438</c:v>
                </c:pt>
                <c:pt idx="66">
                  <c:v>80.494373126318663</c:v>
                </c:pt>
                <c:pt idx="67">
                  <c:v>80.654574505416406</c:v>
                </c:pt>
                <c:pt idx="68">
                  <c:v>80.80832135625667</c:v>
                </c:pt>
                <c:pt idx="69">
                  <c:v>80.955566846059298</c:v>
                </c:pt>
                <c:pt idx="70">
                  <c:v>81.096266122421724</c:v>
                </c:pt>
                <c:pt idx="71">
                  <c:v>81.230376326981371</c:v>
                </c:pt>
                <c:pt idx="72">
                  <c:v>81.357856608470783</c:v>
                </c:pt>
                <c:pt idx="73">
                  <c:v>81.478668135161271</c:v>
                </c:pt>
                <c:pt idx="74">
                  <c:v>81.592774106691508</c:v>
                </c:pt>
                <c:pt idx="75">
                  <c:v>81.700139765277157</c:v>
                </c:pt>
                <c:pt idx="76">
                  <c:v>81.800732406298565</c:v>
                </c:pt>
                <c:pt idx="77">
                  <c:v>81.894521388262802</c:v>
                </c:pt>
                <c:pt idx="78">
                  <c:v>81.981478142137419</c:v>
                </c:pt>
                <c:pt idx="79">
                  <c:v>82.061576180052811</c:v>
                </c:pt>
                <c:pt idx="80">
                  <c:v>82.134791103370702</c:v>
                </c:pt>
                <c:pt idx="81">
                  <c:v>82.201100610116214</c:v>
                </c:pt>
                <c:pt idx="82">
                  <c:v>82.260484501771202</c:v>
                </c:pt>
                <c:pt idx="83">
                  <c:v>82.312924689427035</c:v>
                </c:pt>
                <c:pt idx="84">
                  <c:v>82.358405199294538</c:v>
                </c:pt>
                <c:pt idx="85">
                  <c:v>82.396912177569845</c:v>
                </c:pt>
                <c:pt idx="86">
                  <c:v>82.428433894654319</c:v>
                </c:pt>
                <c:pt idx="87">
                  <c:v>82.452960748727605</c:v>
                </c:pt>
                <c:pt idx="88">
                  <c:v>82.470485268672348</c:v>
                </c:pt>
                <c:pt idx="89">
                  <c:v>82.481002116349998</c:v>
                </c:pt>
                <c:pt idx="90">
                  <c:v>82.484508088226875</c:v>
                </c:pt>
                <c:pt idx="91">
                  <c:v>82.481002116349998</c:v>
                </c:pt>
                <c:pt idx="92">
                  <c:v>82.470485268672348</c:v>
                </c:pt>
                <c:pt idx="93">
                  <c:v>82.452960748727605</c:v>
                </c:pt>
                <c:pt idx="94">
                  <c:v>82.428433894654319</c:v>
                </c:pt>
                <c:pt idx="95">
                  <c:v>82.396912177569845</c:v>
                </c:pt>
                <c:pt idx="96">
                  <c:v>82.358405199294538</c:v>
                </c:pt>
                <c:pt idx="97">
                  <c:v>82.312924689427035</c:v>
                </c:pt>
                <c:pt idx="98">
                  <c:v>82.260484501771202</c:v>
                </c:pt>
                <c:pt idx="99">
                  <c:v>82.201100610116214</c:v>
                </c:pt>
                <c:pt idx="100">
                  <c:v>82.134791103370702</c:v>
                </c:pt>
                <c:pt idx="101">
                  <c:v>82.061576180052811</c:v>
                </c:pt>
                <c:pt idx="102">
                  <c:v>81.981478142137433</c:v>
                </c:pt>
                <c:pt idx="103">
                  <c:v>81.894521388262802</c:v>
                </c:pt>
                <c:pt idx="104">
                  <c:v>81.800732406298565</c:v>
                </c:pt>
                <c:pt idx="105">
                  <c:v>81.700139765277157</c:v>
                </c:pt>
                <c:pt idx="106">
                  <c:v>81.592774106691508</c:v>
                </c:pt>
                <c:pt idx="107">
                  <c:v>81.478668135161286</c:v>
                </c:pt>
                <c:pt idx="108">
                  <c:v>81.357856608470783</c:v>
                </c:pt>
                <c:pt idx="109">
                  <c:v>81.230376326981371</c:v>
                </c:pt>
                <c:pt idx="110">
                  <c:v>81.096266122421724</c:v>
                </c:pt>
                <c:pt idx="111">
                  <c:v>80.955566846059298</c:v>
                </c:pt>
                <c:pt idx="112">
                  <c:v>80.80832135625667</c:v>
                </c:pt>
                <c:pt idx="113">
                  <c:v>80.654574505416406</c:v>
                </c:pt>
                <c:pt idx="114">
                  <c:v>80.494373126318678</c:v>
                </c:pt>
                <c:pt idx="115">
                  <c:v>80.327766017855438</c:v>
                </c:pt>
                <c:pt idx="116">
                  <c:v>80.154803930165912</c:v>
                </c:pt>
                <c:pt idx="117">
                  <c:v>79.975539549177512</c:v>
                </c:pt>
                <c:pt idx="118">
                  <c:v>79.790027480557271</c:v>
                </c:pt>
                <c:pt idx="119">
                  <c:v>79.598324233078372</c:v>
                </c:pt>
                <c:pt idx="120">
                  <c:v>79.400488201407086</c:v>
                </c:pt>
                <c:pt idx="121">
                  <c:v>79.196579648315122</c:v>
                </c:pt>
                <c:pt idx="122">
                  <c:v>78.986660686323091</c:v>
                </c:pt>
                <c:pt idx="123">
                  <c:v>78.770795258780296</c:v>
                </c:pt>
                <c:pt idx="124">
                  <c:v>78.549049120387153</c:v>
                </c:pt>
                <c:pt idx="125">
                  <c:v>78.321489817165485</c:v>
                </c:pt>
                <c:pt idx="126">
                  <c:v>78.088186665883484</c:v>
                </c:pt>
                <c:pt idx="127">
                  <c:v>77.849210732941089</c:v>
                </c:pt>
                <c:pt idx="128">
                  <c:v>77.60463481272248</c:v>
                </c:pt>
                <c:pt idx="129">
                  <c:v>77.354533405422217</c:v>
                </c:pt>
                <c:pt idx="130">
                  <c:v>77.098982694351761</c:v>
                </c:pt>
                <c:pt idx="131">
                  <c:v>76.838060522733258</c:v>
                </c:pt>
                <c:pt idx="132">
                  <c:v>76.57184636998781</c:v>
                </c:pt>
                <c:pt idx="133">
                  <c:v>76.300421327525228</c:v>
                </c:pt>
                <c:pt idx="134">
                  <c:v>76.023868074042781</c:v>
                </c:pt>
                <c:pt idx="135">
                  <c:v>75.742270850340503</c:v>
                </c:pt>
                <c:pt idx="136">
                  <c:v>75.455715433660643</c:v>
                </c:pt>
                <c:pt idx="137">
                  <c:v>75.164289111559043</c:v>
                </c:pt>
                <c:pt idx="138">
                  <c:v>74.868080655316533</c:v>
                </c:pt>
                <c:pt idx="139">
                  <c:v>74.567180292898314</c:v>
                </c:pt>
                <c:pt idx="140">
                  <c:v>74.261679681469658</c:v>
                </c:pt>
                <c:pt idx="141">
                  <c:v>73.951671879476265</c:v>
                </c:pt>
                <c:pt idx="142">
                  <c:v>73.637251318297729</c:v>
                </c:pt>
                <c:pt idx="143">
                  <c:v>73.318513773482849</c:v>
                </c:pt>
                <c:pt idx="144">
                  <c:v>72.995556335575458</c:v>
                </c:pt>
                <c:pt idx="145">
                  <c:v>72.668477380539713</c:v>
                </c:pt>
                <c:pt idx="146">
                  <c:v>72.33737653979378</c:v>
                </c:pt>
                <c:pt idx="147">
                  <c:v>72.002354669861191</c:v>
                </c:pt>
                <c:pt idx="148">
                  <c:v>71.663513821648991</c:v>
                </c:pt>
                <c:pt idx="149">
                  <c:v>71.32095720936195</c:v>
                </c:pt>
                <c:pt idx="150">
                  <c:v>70.974789179062583</c:v>
                </c:pt>
                <c:pt idx="151">
                  <c:v>70.625115176886354</c:v>
                </c:pt>
                <c:pt idx="152">
                  <c:v>70.272041716921663</c:v>
                </c:pt>
                <c:pt idx="153">
                  <c:v>69.91567634876472</c:v>
                </c:pt>
                <c:pt idx="154">
                  <c:v>69.556127624758858</c:v>
                </c:pt>
                <c:pt idx="155">
                  <c:v>69.193505066928452</c:v>
                </c:pt>
                <c:pt idx="156">
                  <c:v>68.827919133617399</c:v>
                </c:pt>
                <c:pt idx="157">
                  <c:v>68.459481185842506</c:v>
                </c:pt>
                <c:pt idx="158">
                  <c:v>68.088303453371793</c:v>
                </c:pt>
                <c:pt idx="159">
                  <c:v>67.714499000538254</c:v>
                </c:pt>
                <c:pt idx="160">
                  <c:v>67.338181691799363</c:v>
                </c:pt>
                <c:pt idx="161">
                  <c:v>66.959466157052816</c:v>
                </c:pt>
                <c:pt idx="162">
                  <c:v>66.578467756719192</c:v>
                </c:pt>
                <c:pt idx="163">
                  <c:v>66.195302546602079</c:v>
                </c:pt>
                <c:pt idx="164">
                  <c:v>65.810087242536241</c:v>
                </c:pt>
                <c:pt idx="165">
                  <c:v>65.422939184834959</c:v>
                </c:pt>
                <c:pt idx="166">
                  <c:v>65.033976302547032</c:v>
                </c:pt>
                <c:pt idx="167">
                  <c:v>64.643317077534348</c:v>
                </c:pt>
                <c:pt idx="168">
                  <c:v>64.251080508381278</c:v>
                </c:pt>
                <c:pt idx="169">
                  <c:v>63.857386074146426</c:v>
                </c:pt>
                <c:pt idx="170">
                  <c:v>63.462353697968275</c:v>
                </c:pt>
                <c:pt idx="171">
                  <c:v>63.066103710535394</c:v>
                </c:pt>
                <c:pt idx="172">
                  <c:v>62.668756813432502</c:v>
                </c:pt>
                <c:pt idx="173">
                  <c:v>62.27043404237363</c:v>
                </c:pt>
                <c:pt idx="174">
                  <c:v>61.871256730333499</c:v>
                </c:pt>
                <c:pt idx="175">
                  <c:v>61.471346470588273</c:v>
                </c:pt>
                <c:pt idx="176">
                  <c:v>61.070825079677071</c:v>
                </c:pt>
                <c:pt idx="177">
                  <c:v>60.669814560295514</c:v>
                </c:pt>
                <c:pt idx="178">
                  <c:v>60.268437064132485</c:v>
                </c:pt>
                <c:pt idx="179">
                  <c:v>59.866814854661548</c:v>
                </c:pt>
                <c:pt idx="180">
                  <c:v>59.465070269898305</c:v>
                </c:pt>
                <c:pt idx="181">
                  <c:v>59.063325685135069</c:v>
                </c:pt>
                <c:pt idx="182">
                  <c:v>58.661703475664126</c:v>
                </c:pt>
                <c:pt idx="183">
                  <c:v>58.260325979501104</c:v>
                </c:pt>
                <c:pt idx="184">
                  <c:v>57.859315460119554</c:v>
                </c:pt>
                <c:pt idx="185">
                  <c:v>57.458794069208352</c:v>
                </c:pt>
                <c:pt idx="186">
                  <c:v>57.058883809463126</c:v>
                </c:pt>
                <c:pt idx="187">
                  <c:v>56.659706497422974</c:v>
                </c:pt>
                <c:pt idx="188">
                  <c:v>56.261383726364116</c:v>
                </c:pt>
                <c:pt idx="189">
                  <c:v>55.864036829261217</c:v>
                </c:pt>
                <c:pt idx="190">
                  <c:v>55.467786841828328</c:v>
                </c:pt>
                <c:pt idx="191">
                  <c:v>55.072754465650192</c:v>
                </c:pt>
                <c:pt idx="192">
                  <c:v>54.679060031415347</c:v>
                </c:pt>
                <c:pt idx="193">
                  <c:v>54.286823462262255</c:v>
                </c:pt>
                <c:pt idx="194">
                  <c:v>53.896164237249586</c:v>
                </c:pt>
                <c:pt idx="195">
                  <c:v>53.507201354961659</c:v>
                </c:pt>
                <c:pt idx="196">
                  <c:v>53.120053297260391</c:v>
                </c:pt>
                <c:pt idx="197">
                  <c:v>52.734837993194553</c:v>
                </c:pt>
                <c:pt idx="198">
                  <c:v>52.351672783077404</c:v>
                </c:pt>
                <c:pt idx="199">
                  <c:v>51.970674382743795</c:v>
                </c:pt>
                <c:pt idx="200">
                  <c:v>51.591958847997248</c:v>
                </c:pt>
                <c:pt idx="201">
                  <c:v>51.21564153925835</c:v>
                </c:pt>
                <c:pt idx="202">
                  <c:v>50.841837086424825</c:v>
                </c:pt>
                <c:pt idx="203">
                  <c:v>50.470659353954119</c:v>
                </c:pt>
                <c:pt idx="204">
                  <c:v>50.102221406179233</c:v>
                </c:pt>
                <c:pt idx="205">
                  <c:v>49.736635472868173</c:v>
                </c:pt>
                <c:pt idx="206">
                  <c:v>49.37401291503776</c:v>
                </c:pt>
                <c:pt idx="207">
                  <c:v>49.014464191031905</c:v>
                </c:pt>
                <c:pt idx="208">
                  <c:v>48.658098822874955</c:v>
                </c:pt>
                <c:pt idx="209">
                  <c:v>48.305025362910264</c:v>
                </c:pt>
                <c:pt idx="210">
                  <c:v>47.955351360734021</c:v>
                </c:pt>
                <c:pt idx="211">
                  <c:v>47.609183330434661</c:v>
                </c:pt>
                <c:pt idx="212">
                  <c:v>47.26662671814762</c:v>
                </c:pt>
                <c:pt idx="213">
                  <c:v>46.927785869935413</c:v>
                </c:pt>
                <c:pt idx="214">
                  <c:v>46.592764000002845</c:v>
                </c:pt>
                <c:pt idx="215">
                  <c:v>46.261663159256912</c:v>
                </c:pt>
                <c:pt idx="216">
                  <c:v>45.934584204221153</c:v>
                </c:pt>
                <c:pt idx="217">
                  <c:v>45.611626766313769</c:v>
                </c:pt>
                <c:pt idx="218">
                  <c:v>45.292889221498896</c:v>
                </c:pt>
                <c:pt idx="219">
                  <c:v>44.978468660320345</c:v>
                </c:pt>
                <c:pt idx="220">
                  <c:v>44.668460858326959</c:v>
                </c:pt>
                <c:pt idx="221">
                  <c:v>44.362960246898297</c:v>
                </c:pt>
                <c:pt idx="222">
                  <c:v>44.062059884480078</c:v>
                </c:pt>
                <c:pt idx="223">
                  <c:v>43.765851428237568</c:v>
                </c:pt>
                <c:pt idx="224">
                  <c:v>43.474425106135968</c:v>
                </c:pt>
                <c:pt idx="225">
                  <c:v>43.187869689456107</c:v>
                </c:pt>
                <c:pt idx="226">
                  <c:v>42.906272465753844</c:v>
                </c:pt>
                <c:pt idx="227">
                  <c:v>42.629719212271397</c:v>
                </c:pt>
                <c:pt idx="228">
                  <c:v>42.358294169808801</c:v>
                </c:pt>
                <c:pt idx="229">
                  <c:v>42.092080017063353</c:v>
                </c:pt>
                <c:pt idx="230">
                  <c:v>41.831157845444856</c:v>
                </c:pt>
                <c:pt idx="231">
                  <c:v>41.575607134374387</c:v>
                </c:pt>
                <c:pt idx="232">
                  <c:v>41.32550572707413</c:v>
                </c:pt>
                <c:pt idx="233">
                  <c:v>41.080929806855522</c:v>
                </c:pt>
                <c:pt idx="234">
                  <c:v>40.841953873913127</c:v>
                </c:pt>
                <c:pt idx="235">
                  <c:v>40.608650722631133</c:v>
                </c:pt>
                <c:pt idx="236">
                  <c:v>40.381091419409472</c:v>
                </c:pt>
                <c:pt idx="237">
                  <c:v>40.159345281016314</c:v>
                </c:pt>
                <c:pt idx="238">
                  <c:v>39.943479853473534</c:v>
                </c:pt>
                <c:pt idx="239">
                  <c:v>39.733560891481488</c:v>
                </c:pt>
                <c:pt idx="240">
                  <c:v>39.529652338389539</c:v>
                </c:pt>
                <c:pt idx="241">
                  <c:v>39.331816306718238</c:v>
                </c:pt>
                <c:pt idx="242">
                  <c:v>39.14011305923934</c:v>
                </c:pt>
                <c:pt idx="243">
                  <c:v>38.954600990619099</c:v>
                </c:pt>
                <c:pt idx="244">
                  <c:v>38.775336609630706</c:v>
                </c:pt>
                <c:pt idx="245">
                  <c:v>38.602374521941172</c:v>
                </c:pt>
                <c:pt idx="246">
                  <c:v>38.435767413477933</c:v>
                </c:pt>
                <c:pt idx="247">
                  <c:v>38.275566034380205</c:v>
                </c:pt>
                <c:pt idx="248">
                  <c:v>38.121819183539941</c:v>
                </c:pt>
                <c:pt idx="249">
                  <c:v>37.974573693737305</c:v>
                </c:pt>
                <c:pt idx="250">
                  <c:v>37.833874417374886</c:v>
                </c:pt>
                <c:pt idx="251">
                  <c:v>37.699764212815232</c:v>
                </c:pt>
                <c:pt idx="252">
                  <c:v>37.572283931325828</c:v>
                </c:pt>
                <c:pt idx="253">
                  <c:v>37.451472404635339</c:v>
                </c:pt>
                <c:pt idx="254">
                  <c:v>37.337366433105103</c:v>
                </c:pt>
                <c:pt idx="255">
                  <c:v>37.230000774519453</c:v>
                </c:pt>
                <c:pt idx="256">
                  <c:v>37.129408133498046</c:v>
                </c:pt>
                <c:pt idx="257">
                  <c:v>37.035619151533808</c:v>
                </c:pt>
                <c:pt idx="258">
                  <c:v>36.948662397659191</c:v>
                </c:pt>
                <c:pt idx="259">
                  <c:v>36.8685643597438</c:v>
                </c:pt>
                <c:pt idx="260">
                  <c:v>36.795349436425902</c:v>
                </c:pt>
                <c:pt idx="261">
                  <c:v>36.729039929680404</c:v>
                </c:pt>
                <c:pt idx="262">
                  <c:v>36.669656038025408</c:v>
                </c:pt>
                <c:pt idx="263">
                  <c:v>36.617215850369575</c:v>
                </c:pt>
                <c:pt idx="264">
                  <c:v>36.571735340502066</c:v>
                </c:pt>
                <c:pt idx="265">
                  <c:v>36.533228362226765</c:v>
                </c:pt>
                <c:pt idx="266">
                  <c:v>36.501706645142285</c:v>
                </c:pt>
                <c:pt idx="267">
                  <c:v>36.477179791069005</c:v>
                </c:pt>
                <c:pt idx="268">
                  <c:v>36.459655271124269</c:v>
                </c:pt>
                <c:pt idx="269">
                  <c:v>36.449138423446612</c:v>
                </c:pt>
                <c:pt idx="270">
                  <c:v>36.445632451569736</c:v>
                </c:pt>
                <c:pt idx="271">
                  <c:v>36.449138423446612</c:v>
                </c:pt>
                <c:pt idx="272">
                  <c:v>36.459655271124262</c:v>
                </c:pt>
                <c:pt idx="273">
                  <c:v>36.477179791069005</c:v>
                </c:pt>
                <c:pt idx="274">
                  <c:v>36.501706645142285</c:v>
                </c:pt>
                <c:pt idx="275">
                  <c:v>36.533228362226765</c:v>
                </c:pt>
                <c:pt idx="276">
                  <c:v>36.571735340502066</c:v>
                </c:pt>
                <c:pt idx="277">
                  <c:v>36.617215850369575</c:v>
                </c:pt>
                <c:pt idx="278">
                  <c:v>36.669656038025408</c:v>
                </c:pt>
                <c:pt idx="279">
                  <c:v>36.729039929680404</c:v>
                </c:pt>
                <c:pt idx="280">
                  <c:v>36.795349436425902</c:v>
                </c:pt>
                <c:pt idx="281">
                  <c:v>36.868564359743786</c:v>
                </c:pt>
                <c:pt idx="282">
                  <c:v>36.948662397659177</c:v>
                </c:pt>
                <c:pt idx="283">
                  <c:v>37.035619151533808</c:v>
                </c:pt>
                <c:pt idx="284">
                  <c:v>37.129408133498046</c:v>
                </c:pt>
                <c:pt idx="285">
                  <c:v>37.230000774519453</c:v>
                </c:pt>
                <c:pt idx="286">
                  <c:v>37.33736643310511</c:v>
                </c:pt>
                <c:pt idx="287">
                  <c:v>37.451472404635339</c:v>
                </c:pt>
                <c:pt idx="288">
                  <c:v>37.572283931325828</c:v>
                </c:pt>
                <c:pt idx="289">
                  <c:v>37.699764212815225</c:v>
                </c:pt>
                <c:pt idx="290">
                  <c:v>37.833874417374872</c:v>
                </c:pt>
                <c:pt idx="291">
                  <c:v>37.974573693737298</c:v>
                </c:pt>
                <c:pt idx="292">
                  <c:v>38.121819183539941</c:v>
                </c:pt>
                <c:pt idx="293">
                  <c:v>38.275566034380198</c:v>
                </c:pt>
                <c:pt idx="294">
                  <c:v>38.43576741347794</c:v>
                </c:pt>
                <c:pt idx="295">
                  <c:v>38.602374521941172</c:v>
                </c:pt>
                <c:pt idx="296">
                  <c:v>38.775336609630699</c:v>
                </c:pt>
                <c:pt idx="297">
                  <c:v>38.954600990619099</c:v>
                </c:pt>
                <c:pt idx="298">
                  <c:v>39.14011305923934</c:v>
                </c:pt>
                <c:pt idx="299">
                  <c:v>39.331816306718238</c:v>
                </c:pt>
                <c:pt idx="300">
                  <c:v>39.529652338389525</c:v>
                </c:pt>
                <c:pt idx="301">
                  <c:v>39.733560891481488</c:v>
                </c:pt>
                <c:pt idx="302">
                  <c:v>39.943479853473526</c:v>
                </c:pt>
                <c:pt idx="303">
                  <c:v>40.159345281016307</c:v>
                </c:pt>
                <c:pt idx="304">
                  <c:v>40.381091419409458</c:v>
                </c:pt>
                <c:pt idx="305">
                  <c:v>40.608650722631126</c:v>
                </c:pt>
                <c:pt idx="306">
                  <c:v>40.841953873913127</c:v>
                </c:pt>
                <c:pt idx="307">
                  <c:v>41.080929806855522</c:v>
                </c:pt>
                <c:pt idx="308">
                  <c:v>41.325505727074137</c:v>
                </c:pt>
                <c:pt idx="309">
                  <c:v>41.575607134374394</c:v>
                </c:pt>
                <c:pt idx="310">
                  <c:v>41.831157845444849</c:v>
                </c:pt>
                <c:pt idx="311">
                  <c:v>42.092080017063338</c:v>
                </c:pt>
                <c:pt idx="312">
                  <c:v>42.358294169808786</c:v>
                </c:pt>
                <c:pt idx="313">
                  <c:v>42.629719212271368</c:v>
                </c:pt>
                <c:pt idx="314">
                  <c:v>42.906272465753823</c:v>
                </c:pt>
                <c:pt idx="315">
                  <c:v>43.187869689456107</c:v>
                </c:pt>
                <c:pt idx="316">
                  <c:v>43.474425106135961</c:v>
                </c:pt>
                <c:pt idx="317">
                  <c:v>43.765851428237568</c:v>
                </c:pt>
                <c:pt idx="318">
                  <c:v>44.062059884480078</c:v>
                </c:pt>
                <c:pt idx="319">
                  <c:v>44.362960246898297</c:v>
                </c:pt>
                <c:pt idx="320">
                  <c:v>44.668460858326952</c:v>
                </c:pt>
                <c:pt idx="321">
                  <c:v>44.978468660320345</c:v>
                </c:pt>
                <c:pt idx="322">
                  <c:v>45.292889221498875</c:v>
                </c:pt>
                <c:pt idx="323">
                  <c:v>45.611626766313762</c:v>
                </c:pt>
                <c:pt idx="324">
                  <c:v>45.934584204221146</c:v>
                </c:pt>
                <c:pt idx="325">
                  <c:v>46.261663159256898</c:v>
                </c:pt>
                <c:pt idx="326">
                  <c:v>46.59276400000283</c:v>
                </c:pt>
                <c:pt idx="327">
                  <c:v>46.92778586993542</c:v>
                </c:pt>
                <c:pt idx="328">
                  <c:v>47.266626718147599</c:v>
                </c:pt>
                <c:pt idx="329">
                  <c:v>47.609183330434654</c:v>
                </c:pt>
                <c:pt idx="330">
                  <c:v>47.955351360734014</c:v>
                </c:pt>
                <c:pt idx="331">
                  <c:v>48.305025362910264</c:v>
                </c:pt>
                <c:pt idx="332">
                  <c:v>48.658098822874955</c:v>
                </c:pt>
                <c:pt idx="333">
                  <c:v>49.014464191031891</c:v>
                </c:pt>
                <c:pt idx="334">
                  <c:v>49.37401291503776</c:v>
                </c:pt>
                <c:pt idx="335">
                  <c:v>49.736635472868151</c:v>
                </c:pt>
                <c:pt idx="336">
                  <c:v>50.102221406179225</c:v>
                </c:pt>
                <c:pt idx="337">
                  <c:v>50.470659353954098</c:v>
                </c:pt>
                <c:pt idx="338">
                  <c:v>50.841837086424817</c:v>
                </c:pt>
                <c:pt idx="339">
                  <c:v>51.215641539258343</c:v>
                </c:pt>
                <c:pt idx="340">
                  <c:v>51.591958847997255</c:v>
                </c:pt>
                <c:pt idx="341">
                  <c:v>51.970674382743773</c:v>
                </c:pt>
                <c:pt idx="342">
                  <c:v>52.351672783077412</c:v>
                </c:pt>
                <c:pt idx="343">
                  <c:v>52.73483799319456</c:v>
                </c:pt>
                <c:pt idx="344">
                  <c:v>53.12005329726037</c:v>
                </c:pt>
                <c:pt idx="345">
                  <c:v>53.507201354961651</c:v>
                </c:pt>
                <c:pt idx="346">
                  <c:v>53.896164237249579</c:v>
                </c:pt>
                <c:pt idx="347">
                  <c:v>54.286823462262248</c:v>
                </c:pt>
                <c:pt idx="348">
                  <c:v>54.679060031415325</c:v>
                </c:pt>
                <c:pt idx="349">
                  <c:v>55.072754465650192</c:v>
                </c:pt>
                <c:pt idx="350">
                  <c:v>55.467786841828307</c:v>
                </c:pt>
                <c:pt idx="351">
                  <c:v>55.86403682926121</c:v>
                </c:pt>
                <c:pt idx="352">
                  <c:v>56.261383726364102</c:v>
                </c:pt>
                <c:pt idx="353">
                  <c:v>56.659706497422967</c:v>
                </c:pt>
                <c:pt idx="354">
                  <c:v>57.058883809463119</c:v>
                </c:pt>
                <c:pt idx="355">
                  <c:v>57.458794069208345</c:v>
                </c:pt>
                <c:pt idx="356">
                  <c:v>57.859315460119554</c:v>
                </c:pt>
                <c:pt idx="357">
                  <c:v>58.260325979501083</c:v>
                </c:pt>
                <c:pt idx="358">
                  <c:v>58.661703475664126</c:v>
                </c:pt>
                <c:pt idx="359">
                  <c:v>59.063325685135041</c:v>
                </c:pt>
                <c:pt idx="360">
                  <c:v>59.465070269898298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45-4F6D-833F-A5BE57E34821}"/>
            </c:ext>
          </c:extLst>
        </c:ser>
        <c:ser>
          <c:idx val="2"/>
          <c:order val="2"/>
          <c:tx>
            <c:v>Ray (CZ centering)</c:v>
          </c:tx>
          <c:spPr>
            <a:ln w="0">
              <a:solidFill>
                <a:schemeClr val="accent6">
                  <a:lumMod val="75000"/>
                </a:schemeClr>
              </a:solidFill>
              <a:prstDash val="sysDot"/>
            </a:ln>
          </c:spPr>
          <c:marker>
            <c:symbol val="triangle"/>
            <c:size val="2"/>
            <c:spPr>
              <a:ln>
                <a:solidFill>
                  <a:schemeClr val="accent6">
                    <a:lumMod val="75000"/>
                    <a:alpha val="12000"/>
                  </a:schemeClr>
                </a:solidFill>
              </a:ln>
            </c:spPr>
          </c:marker>
          <c:dPt>
            <c:idx val="14"/>
            <c:marker>
              <c:spPr>
                <a:solidFill>
                  <a:schemeClr val="accent6">
                    <a:lumMod val="75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E45-4F6D-833F-A5BE57E34821}"/>
              </c:ext>
            </c:extLst>
          </c:dPt>
          <c:dPt>
            <c:idx val="62"/>
            <c:marker>
              <c:spPr>
                <a:ln w="12700">
                  <a:solidFill>
                    <a:schemeClr val="accent6">
                      <a:lumMod val="75000"/>
                      <a:alpha val="0"/>
                    </a:schemeClr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E45-4F6D-833F-A5BE57E34821}"/>
              </c:ext>
            </c:extLst>
          </c:dPt>
          <c:trendline>
            <c:spPr>
              <a:ln w="6350">
                <a:solidFill>
                  <a:schemeClr val="accent6">
                    <a:lumMod val="75000"/>
                  </a:schemeClr>
                </a:solidFill>
                <a:prstDash val="sysDash"/>
              </a:ln>
            </c:spPr>
            <c:trendlineType val="linear"/>
            <c:forward val="250"/>
            <c:backward val="250"/>
            <c:dispRSqr val="0"/>
            <c:dispEq val="0"/>
          </c:trendline>
          <c:xVal>
            <c:numRef>
              <c:f>'θ ϵ (90,180)'!$V$11:$V$171</c:f>
              <c:numCache>
                <c:formatCode>General</c:formatCode>
                <c:ptCount val="161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39</c:v>
                </c:pt>
                <c:pt idx="12">
                  <c:v>38</c:v>
                </c:pt>
                <c:pt idx="13">
                  <c:v>37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29</c:v>
                </c:pt>
                <c:pt idx="22">
                  <c:v>28</c:v>
                </c:pt>
                <c:pt idx="23">
                  <c:v>27</c:v>
                </c:pt>
                <c:pt idx="24">
                  <c:v>26</c:v>
                </c:pt>
                <c:pt idx="25">
                  <c:v>25</c:v>
                </c:pt>
                <c:pt idx="26">
                  <c:v>24</c:v>
                </c:pt>
                <c:pt idx="27">
                  <c:v>23</c:v>
                </c:pt>
                <c:pt idx="28">
                  <c:v>22</c:v>
                </c:pt>
                <c:pt idx="29">
                  <c:v>21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-1</c:v>
                </c:pt>
                <c:pt idx="52">
                  <c:v>-2</c:v>
                </c:pt>
                <c:pt idx="53">
                  <c:v>-3</c:v>
                </c:pt>
                <c:pt idx="54">
                  <c:v>-4</c:v>
                </c:pt>
                <c:pt idx="55">
                  <c:v>-5</c:v>
                </c:pt>
                <c:pt idx="56">
                  <c:v>-6</c:v>
                </c:pt>
                <c:pt idx="57">
                  <c:v>-7</c:v>
                </c:pt>
                <c:pt idx="58">
                  <c:v>-8</c:v>
                </c:pt>
                <c:pt idx="59">
                  <c:v>-9</c:v>
                </c:pt>
                <c:pt idx="60">
                  <c:v>-10</c:v>
                </c:pt>
                <c:pt idx="61">
                  <c:v>-11</c:v>
                </c:pt>
                <c:pt idx="62">
                  <c:v>-12</c:v>
                </c:pt>
                <c:pt idx="63">
                  <c:v>-13</c:v>
                </c:pt>
                <c:pt idx="64">
                  <c:v>-14</c:v>
                </c:pt>
                <c:pt idx="65">
                  <c:v>-15</c:v>
                </c:pt>
                <c:pt idx="66">
                  <c:v>-16</c:v>
                </c:pt>
                <c:pt idx="67">
                  <c:v>-17</c:v>
                </c:pt>
                <c:pt idx="68">
                  <c:v>-18</c:v>
                </c:pt>
                <c:pt idx="69">
                  <c:v>-19</c:v>
                </c:pt>
                <c:pt idx="70">
                  <c:v>-20</c:v>
                </c:pt>
                <c:pt idx="71">
                  <c:v>-21</c:v>
                </c:pt>
                <c:pt idx="72">
                  <c:v>-22</c:v>
                </c:pt>
                <c:pt idx="73">
                  <c:v>-23</c:v>
                </c:pt>
                <c:pt idx="74">
                  <c:v>-24</c:v>
                </c:pt>
                <c:pt idx="75">
                  <c:v>-25</c:v>
                </c:pt>
                <c:pt idx="76">
                  <c:v>-26</c:v>
                </c:pt>
                <c:pt idx="77">
                  <c:v>-27</c:v>
                </c:pt>
                <c:pt idx="78">
                  <c:v>-28</c:v>
                </c:pt>
                <c:pt idx="79">
                  <c:v>-29</c:v>
                </c:pt>
                <c:pt idx="80">
                  <c:v>-30</c:v>
                </c:pt>
                <c:pt idx="81">
                  <c:v>-31</c:v>
                </c:pt>
                <c:pt idx="82">
                  <c:v>-32</c:v>
                </c:pt>
                <c:pt idx="83">
                  <c:v>-33</c:v>
                </c:pt>
                <c:pt idx="84">
                  <c:v>-34</c:v>
                </c:pt>
                <c:pt idx="85">
                  <c:v>-35</c:v>
                </c:pt>
                <c:pt idx="86">
                  <c:v>-36</c:v>
                </c:pt>
                <c:pt idx="87">
                  <c:v>-37</c:v>
                </c:pt>
                <c:pt idx="88">
                  <c:v>-38</c:v>
                </c:pt>
                <c:pt idx="89">
                  <c:v>-39</c:v>
                </c:pt>
                <c:pt idx="90">
                  <c:v>-40</c:v>
                </c:pt>
                <c:pt idx="91">
                  <c:v>-41</c:v>
                </c:pt>
                <c:pt idx="92">
                  <c:v>-42</c:v>
                </c:pt>
                <c:pt idx="93">
                  <c:v>-43</c:v>
                </c:pt>
                <c:pt idx="94">
                  <c:v>-44</c:v>
                </c:pt>
                <c:pt idx="95">
                  <c:v>-45</c:v>
                </c:pt>
                <c:pt idx="96">
                  <c:v>-46</c:v>
                </c:pt>
                <c:pt idx="97">
                  <c:v>-47</c:v>
                </c:pt>
                <c:pt idx="98">
                  <c:v>-48</c:v>
                </c:pt>
                <c:pt idx="99">
                  <c:v>-49</c:v>
                </c:pt>
                <c:pt idx="100">
                  <c:v>-50</c:v>
                </c:pt>
                <c:pt idx="101">
                  <c:v>-51</c:v>
                </c:pt>
                <c:pt idx="102">
                  <c:v>-52</c:v>
                </c:pt>
                <c:pt idx="103">
                  <c:v>-53</c:v>
                </c:pt>
                <c:pt idx="104">
                  <c:v>-54</c:v>
                </c:pt>
                <c:pt idx="105">
                  <c:v>-55</c:v>
                </c:pt>
                <c:pt idx="106">
                  <c:v>-56</c:v>
                </c:pt>
                <c:pt idx="107">
                  <c:v>-57</c:v>
                </c:pt>
                <c:pt idx="108">
                  <c:v>-58</c:v>
                </c:pt>
                <c:pt idx="109">
                  <c:v>-59</c:v>
                </c:pt>
                <c:pt idx="110">
                  <c:v>-60</c:v>
                </c:pt>
                <c:pt idx="111">
                  <c:v>-61</c:v>
                </c:pt>
                <c:pt idx="112">
                  <c:v>-62</c:v>
                </c:pt>
                <c:pt idx="113">
                  <c:v>-63</c:v>
                </c:pt>
                <c:pt idx="114">
                  <c:v>-64</c:v>
                </c:pt>
                <c:pt idx="115">
                  <c:v>-65</c:v>
                </c:pt>
                <c:pt idx="116">
                  <c:v>-66</c:v>
                </c:pt>
                <c:pt idx="117">
                  <c:v>-67</c:v>
                </c:pt>
                <c:pt idx="118">
                  <c:v>-68</c:v>
                </c:pt>
                <c:pt idx="119">
                  <c:v>-69</c:v>
                </c:pt>
                <c:pt idx="120">
                  <c:v>-70</c:v>
                </c:pt>
                <c:pt idx="121">
                  <c:v>-71</c:v>
                </c:pt>
                <c:pt idx="122">
                  <c:v>-72</c:v>
                </c:pt>
                <c:pt idx="123">
                  <c:v>-73</c:v>
                </c:pt>
                <c:pt idx="124">
                  <c:v>-74</c:v>
                </c:pt>
                <c:pt idx="125">
                  <c:v>-75</c:v>
                </c:pt>
                <c:pt idx="126">
                  <c:v>-76</c:v>
                </c:pt>
                <c:pt idx="127">
                  <c:v>-77</c:v>
                </c:pt>
                <c:pt idx="128">
                  <c:v>-78</c:v>
                </c:pt>
                <c:pt idx="129">
                  <c:v>-79</c:v>
                </c:pt>
                <c:pt idx="130">
                  <c:v>-80</c:v>
                </c:pt>
                <c:pt idx="131">
                  <c:v>-81</c:v>
                </c:pt>
                <c:pt idx="132">
                  <c:v>-82</c:v>
                </c:pt>
                <c:pt idx="133">
                  <c:v>-83</c:v>
                </c:pt>
                <c:pt idx="134">
                  <c:v>-84</c:v>
                </c:pt>
                <c:pt idx="135">
                  <c:v>-85</c:v>
                </c:pt>
                <c:pt idx="136">
                  <c:v>-86</c:v>
                </c:pt>
                <c:pt idx="137">
                  <c:v>-87</c:v>
                </c:pt>
                <c:pt idx="138">
                  <c:v>-88</c:v>
                </c:pt>
                <c:pt idx="139">
                  <c:v>-89</c:v>
                </c:pt>
                <c:pt idx="140">
                  <c:v>-90</c:v>
                </c:pt>
                <c:pt idx="141">
                  <c:v>-91</c:v>
                </c:pt>
                <c:pt idx="142">
                  <c:v>-92</c:v>
                </c:pt>
                <c:pt idx="143">
                  <c:v>-93</c:v>
                </c:pt>
                <c:pt idx="144">
                  <c:v>-94</c:v>
                </c:pt>
                <c:pt idx="145">
                  <c:v>-95</c:v>
                </c:pt>
                <c:pt idx="146">
                  <c:v>-96</c:v>
                </c:pt>
                <c:pt idx="147">
                  <c:v>-97</c:v>
                </c:pt>
                <c:pt idx="148">
                  <c:v>-98</c:v>
                </c:pt>
                <c:pt idx="149">
                  <c:v>-99</c:v>
                </c:pt>
                <c:pt idx="150">
                  <c:v>-100</c:v>
                </c:pt>
                <c:pt idx="151">
                  <c:v>-101</c:v>
                </c:pt>
                <c:pt idx="152">
                  <c:v>-102</c:v>
                </c:pt>
                <c:pt idx="153">
                  <c:v>-103</c:v>
                </c:pt>
                <c:pt idx="154">
                  <c:v>-104</c:v>
                </c:pt>
                <c:pt idx="155">
                  <c:v>-105</c:v>
                </c:pt>
                <c:pt idx="156">
                  <c:v>-106</c:v>
                </c:pt>
                <c:pt idx="157">
                  <c:v>-107</c:v>
                </c:pt>
                <c:pt idx="158">
                  <c:v>-108</c:v>
                </c:pt>
                <c:pt idx="159">
                  <c:v>-109</c:v>
                </c:pt>
                <c:pt idx="160">
                  <c:v>-110</c:v>
                </c:pt>
              </c:numCache>
            </c:numRef>
          </c:xVal>
          <c:yVal>
            <c:numRef>
              <c:f>'θ ϵ (90,180)'!$U$11:$U$171</c:f>
              <c:numCache>
                <c:formatCode>General</c:formatCode>
                <c:ptCount val="161"/>
                <c:pt idx="0">
                  <c:v>-45.816558700871184</c:v>
                </c:pt>
                <c:pt idx="1">
                  <c:v>-44.900227526853762</c:v>
                </c:pt>
                <c:pt idx="2">
                  <c:v>-43.983896352836339</c:v>
                </c:pt>
                <c:pt idx="3">
                  <c:v>-43.067565178818917</c:v>
                </c:pt>
                <c:pt idx="4">
                  <c:v>-42.151234004801488</c:v>
                </c:pt>
                <c:pt idx="5">
                  <c:v>-41.234902830784065</c:v>
                </c:pt>
                <c:pt idx="6">
                  <c:v>-40.318571656766643</c:v>
                </c:pt>
                <c:pt idx="7">
                  <c:v>-39.402240482749221</c:v>
                </c:pt>
                <c:pt idx="8">
                  <c:v>-38.485909308731799</c:v>
                </c:pt>
                <c:pt idx="9">
                  <c:v>-37.569578134714369</c:v>
                </c:pt>
                <c:pt idx="10">
                  <c:v>-36.653246960696947</c:v>
                </c:pt>
                <c:pt idx="11">
                  <c:v>-35.736915786679525</c:v>
                </c:pt>
                <c:pt idx="12">
                  <c:v>-34.820584612662103</c:v>
                </c:pt>
                <c:pt idx="13">
                  <c:v>-33.90425343864468</c:v>
                </c:pt>
                <c:pt idx="14">
                  <c:v>-32.987922264627251</c:v>
                </c:pt>
                <c:pt idx="15">
                  <c:v>-32.071591090609829</c:v>
                </c:pt>
                <c:pt idx="16">
                  <c:v>-31.155259916592406</c:v>
                </c:pt>
                <c:pt idx="17">
                  <c:v>-30.238928742574981</c:v>
                </c:pt>
                <c:pt idx="18">
                  <c:v>-29.322597568557558</c:v>
                </c:pt>
                <c:pt idx="19">
                  <c:v>-28.406266394540136</c:v>
                </c:pt>
                <c:pt idx="20">
                  <c:v>-27.48993522052271</c:v>
                </c:pt>
                <c:pt idx="21">
                  <c:v>-26.573604046505288</c:v>
                </c:pt>
                <c:pt idx="22">
                  <c:v>-25.657272872487862</c:v>
                </c:pt>
                <c:pt idx="23">
                  <c:v>-24.74094169847044</c:v>
                </c:pt>
                <c:pt idx="24">
                  <c:v>-23.824610524453018</c:v>
                </c:pt>
                <c:pt idx="25">
                  <c:v>-22.908279350435592</c:v>
                </c:pt>
                <c:pt idx="26">
                  <c:v>-21.99194817641817</c:v>
                </c:pt>
                <c:pt idx="27">
                  <c:v>-21.075617002400744</c:v>
                </c:pt>
                <c:pt idx="28">
                  <c:v>-20.159285828383322</c:v>
                </c:pt>
                <c:pt idx="29">
                  <c:v>-19.242954654365899</c:v>
                </c:pt>
                <c:pt idx="30">
                  <c:v>-18.326623480348474</c:v>
                </c:pt>
                <c:pt idx="31">
                  <c:v>-17.410292306331051</c:v>
                </c:pt>
                <c:pt idx="32">
                  <c:v>-16.493961132313625</c:v>
                </c:pt>
                <c:pt idx="33">
                  <c:v>-15.577629958296203</c:v>
                </c:pt>
                <c:pt idx="34">
                  <c:v>-14.661298784278779</c:v>
                </c:pt>
                <c:pt idx="35">
                  <c:v>-13.744967610261355</c:v>
                </c:pt>
                <c:pt idx="36">
                  <c:v>-12.828636436243931</c:v>
                </c:pt>
                <c:pt idx="37">
                  <c:v>-11.912305262226509</c:v>
                </c:pt>
                <c:pt idx="38">
                  <c:v>-10.995974088209085</c:v>
                </c:pt>
                <c:pt idx="39">
                  <c:v>-10.079642914191661</c:v>
                </c:pt>
                <c:pt idx="40">
                  <c:v>-9.1633117401742368</c:v>
                </c:pt>
                <c:pt idx="41">
                  <c:v>-8.2469805661568127</c:v>
                </c:pt>
                <c:pt idx="42">
                  <c:v>-7.3306493921393896</c:v>
                </c:pt>
                <c:pt idx="43">
                  <c:v>-6.4143182181219656</c:v>
                </c:pt>
                <c:pt idx="44">
                  <c:v>-5.4979870441045424</c:v>
                </c:pt>
                <c:pt idx="45">
                  <c:v>-4.5816558700871184</c:v>
                </c:pt>
                <c:pt idx="46">
                  <c:v>-3.6653246960696948</c:v>
                </c:pt>
                <c:pt idx="47">
                  <c:v>-2.7489935220522712</c:v>
                </c:pt>
                <c:pt idx="48">
                  <c:v>-1.8326623480348474</c:v>
                </c:pt>
                <c:pt idx="49">
                  <c:v>-0.9163311740174237</c:v>
                </c:pt>
                <c:pt idx="50">
                  <c:v>0</c:v>
                </c:pt>
                <c:pt idx="51">
                  <c:v>0.9163311740174237</c:v>
                </c:pt>
                <c:pt idx="52">
                  <c:v>1.8326623480348474</c:v>
                </c:pt>
                <c:pt idx="53">
                  <c:v>2.7489935220522712</c:v>
                </c:pt>
                <c:pt idx="54">
                  <c:v>3.6653246960696948</c:v>
                </c:pt>
                <c:pt idx="55">
                  <c:v>4.5816558700871184</c:v>
                </c:pt>
                <c:pt idx="56">
                  <c:v>5.4979870441045424</c:v>
                </c:pt>
                <c:pt idx="57">
                  <c:v>6.4143182181219656</c:v>
                </c:pt>
                <c:pt idx="58">
                  <c:v>7.3306493921393896</c:v>
                </c:pt>
                <c:pt idx="59">
                  <c:v>8.2469805661568127</c:v>
                </c:pt>
                <c:pt idx="60">
                  <c:v>9.1633117401742368</c:v>
                </c:pt>
                <c:pt idx="61">
                  <c:v>10.079642914191661</c:v>
                </c:pt>
                <c:pt idx="62">
                  <c:v>10.995974088209085</c:v>
                </c:pt>
                <c:pt idx="63">
                  <c:v>11.912305262226509</c:v>
                </c:pt>
                <c:pt idx="64">
                  <c:v>12.828636436243931</c:v>
                </c:pt>
                <c:pt idx="65">
                  <c:v>13.744967610261355</c:v>
                </c:pt>
                <c:pt idx="66">
                  <c:v>14.661298784278779</c:v>
                </c:pt>
                <c:pt idx="67">
                  <c:v>15.577629958296203</c:v>
                </c:pt>
                <c:pt idx="68">
                  <c:v>16.493961132313625</c:v>
                </c:pt>
                <c:pt idx="69">
                  <c:v>17.410292306331051</c:v>
                </c:pt>
                <c:pt idx="70">
                  <c:v>18.326623480348474</c:v>
                </c:pt>
                <c:pt idx="71">
                  <c:v>19.242954654365899</c:v>
                </c:pt>
                <c:pt idx="72">
                  <c:v>20.159285828383322</c:v>
                </c:pt>
                <c:pt idx="73">
                  <c:v>21.075617002400744</c:v>
                </c:pt>
                <c:pt idx="74">
                  <c:v>21.99194817641817</c:v>
                </c:pt>
                <c:pt idx="75">
                  <c:v>22.908279350435592</c:v>
                </c:pt>
                <c:pt idx="76">
                  <c:v>23.824610524453018</c:v>
                </c:pt>
                <c:pt idx="77">
                  <c:v>24.74094169847044</c:v>
                </c:pt>
                <c:pt idx="78">
                  <c:v>25.657272872487862</c:v>
                </c:pt>
                <c:pt idx="79">
                  <c:v>26.573604046505288</c:v>
                </c:pt>
                <c:pt idx="80">
                  <c:v>27.48993522052271</c:v>
                </c:pt>
                <c:pt idx="81">
                  <c:v>28.406266394540136</c:v>
                </c:pt>
                <c:pt idx="82">
                  <c:v>29.322597568557558</c:v>
                </c:pt>
                <c:pt idx="83">
                  <c:v>30.238928742574981</c:v>
                </c:pt>
                <c:pt idx="84">
                  <c:v>31.155259916592406</c:v>
                </c:pt>
                <c:pt idx="85">
                  <c:v>32.071591090609829</c:v>
                </c:pt>
                <c:pt idx="86">
                  <c:v>32.987922264627251</c:v>
                </c:pt>
                <c:pt idx="87">
                  <c:v>33.90425343864468</c:v>
                </c:pt>
                <c:pt idx="88">
                  <c:v>34.820584612662103</c:v>
                </c:pt>
                <c:pt idx="89">
                  <c:v>35.736915786679525</c:v>
                </c:pt>
                <c:pt idx="90">
                  <c:v>36.653246960696947</c:v>
                </c:pt>
                <c:pt idx="91">
                  <c:v>37.569578134714369</c:v>
                </c:pt>
                <c:pt idx="92">
                  <c:v>38.485909308731799</c:v>
                </c:pt>
                <c:pt idx="93">
                  <c:v>39.402240482749221</c:v>
                </c:pt>
                <c:pt idx="94">
                  <c:v>40.318571656766643</c:v>
                </c:pt>
                <c:pt idx="95">
                  <c:v>41.234902830784065</c:v>
                </c:pt>
                <c:pt idx="96">
                  <c:v>42.151234004801488</c:v>
                </c:pt>
                <c:pt idx="97">
                  <c:v>43.067565178818917</c:v>
                </c:pt>
                <c:pt idx="98">
                  <c:v>43.983896352836339</c:v>
                </c:pt>
                <c:pt idx="99">
                  <c:v>44.900227526853762</c:v>
                </c:pt>
                <c:pt idx="100">
                  <c:v>45.816558700871184</c:v>
                </c:pt>
                <c:pt idx="101">
                  <c:v>46.732889874888606</c:v>
                </c:pt>
                <c:pt idx="102">
                  <c:v>47.649221048906035</c:v>
                </c:pt>
                <c:pt idx="103">
                  <c:v>48.565552222923458</c:v>
                </c:pt>
                <c:pt idx="104">
                  <c:v>49.48188339694088</c:v>
                </c:pt>
                <c:pt idx="105">
                  <c:v>50.398214570958302</c:v>
                </c:pt>
                <c:pt idx="106">
                  <c:v>51.314545744975725</c:v>
                </c:pt>
                <c:pt idx="107">
                  <c:v>52.230876918993154</c:v>
                </c:pt>
                <c:pt idx="108">
                  <c:v>53.147208093010576</c:v>
                </c:pt>
                <c:pt idx="109">
                  <c:v>54.063539267027998</c:v>
                </c:pt>
                <c:pt idx="110">
                  <c:v>54.979870441045421</c:v>
                </c:pt>
                <c:pt idx="111">
                  <c:v>55.896201615062843</c:v>
                </c:pt>
                <c:pt idx="112">
                  <c:v>56.812532789080272</c:v>
                </c:pt>
                <c:pt idx="113">
                  <c:v>57.728863963097695</c:v>
                </c:pt>
                <c:pt idx="114">
                  <c:v>58.645195137115117</c:v>
                </c:pt>
                <c:pt idx="115">
                  <c:v>59.561526311132539</c:v>
                </c:pt>
                <c:pt idx="116">
                  <c:v>60.477857485149961</c:v>
                </c:pt>
                <c:pt idx="117">
                  <c:v>61.394188659167391</c:v>
                </c:pt>
                <c:pt idx="118">
                  <c:v>62.310519833184813</c:v>
                </c:pt>
                <c:pt idx="119">
                  <c:v>63.226851007202235</c:v>
                </c:pt>
                <c:pt idx="120">
                  <c:v>64.143182181219657</c:v>
                </c:pt>
                <c:pt idx="121">
                  <c:v>65.059513355237087</c:v>
                </c:pt>
                <c:pt idx="122">
                  <c:v>65.975844529254502</c:v>
                </c:pt>
                <c:pt idx="123">
                  <c:v>66.892175703271931</c:v>
                </c:pt>
                <c:pt idx="124">
                  <c:v>67.808506877289361</c:v>
                </c:pt>
                <c:pt idx="125">
                  <c:v>68.724838051306776</c:v>
                </c:pt>
                <c:pt idx="126">
                  <c:v>69.641169225324205</c:v>
                </c:pt>
                <c:pt idx="127">
                  <c:v>70.55750039934162</c:v>
                </c:pt>
                <c:pt idx="128">
                  <c:v>71.47383157335905</c:v>
                </c:pt>
                <c:pt idx="129">
                  <c:v>72.390162747376479</c:v>
                </c:pt>
                <c:pt idx="130">
                  <c:v>73.306493921393894</c:v>
                </c:pt>
                <c:pt idx="131">
                  <c:v>74.222825095411324</c:v>
                </c:pt>
                <c:pt idx="132">
                  <c:v>75.139156269428739</c:v>
                </c:pt>
                <c:pt idx="133">
                  <c:v>76.055487443446168</c:v>
                </c:pt>
                <c:pt idx="134">
                  <c:v>76.971818617463597</c:v>
                </c:pt>
                <c:pt idx="135">
                  <c:v>77.888149791481013</c:v>
                </c:pt>
                <c:pt idx="136">
                  <c:v>78.804480965498442</c:v>
                </c:pt>
                <c:pt idx="137">
                  <c:v>79.720812139515857</c:v>
                </c:pt>
                <c:pt idx="138">
                  <c:v>80.637143313533286</c:v>
                </c:pt>
                <c:pt idx="139">
                  <c:v>81.553474487550716</c:v>
                </c:pt>
                <c:pt idx="140">
                  <c:v>82.469805661568131</c:v>
                </c:pt>
                <c:pt idx="141">
                  <c:v>83.38613683558556</c:v>
                </c:pt>
                <c:pt idx="142">
                  <c:v>84.302468009602975</c:v>
                </c:pt>
                <c:pt idx="143">
                  <c:v>85.218799183620405</c:v>
                </c:pt>
                <c:pt idx="144">
                  <c:v>86.135130357637834</c:v>
                </c:pt>
                <c:pt idx="145">
                  <c:v>87.051461531655249</c:v>
                </c:pt>
                <c:pt idx="146">
                  <c:v>87.967792705672679</c:v>
                </c:pt>
                <c:pt idx="147">
                  <c:v>88.884123879690094</c:v>
                </c:pt>
                <c:pt idx="148">
                  <c:v>89.800455053707523</c:v>
                </c:pt>
                <c:pt idx="149">
                  <c:v>90.716786227724953</c:v>
                </c:pt>
                <c:pt idx="150">
                  <c:v>91.633117401742368</c:v>
                </c:pt>
                <c:pt idx="151">
                  <c:v>92.549448575759797</c:v>
                </c:pt>
                <c:pt idx="152">
                  <c:v>93.465779749777212</c:v>
                </c:pt>
                <c:pt idx="153">
                  <c:v>94.382110923794642</c:v>
                </c:pt>
                <c:pt idx="154">
                  <c:v>95.298442097812071</c:v>
                </c:pt>
                <c:pt idx="155">
                  <c:v>96.214773271829486</c:v>
                </c:pt>
                <c:pt idx="156">
                  <c:v>97.131104445846915</c:v>
                </c:pt>
                <c:pt idx="157">
                  <c:v>98.047435619864331</c:v>
                </c:pt>
                <c:pt idx="158">
                  <c:v>98.96376679388176</c:v>
                </c:pt>
                <c:pt idx="159">
                  <c:v>99.880097967899189</c:v>
                </c:pt>
                <c:pt idx="160">
                  <c:v>100.7964291419166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E45-4F6D-833F-A5BE57E34821}"/>
            </c:ext>
          </c:extLst>
        </c:ser>
        <c:ser>
          <c:idx val="3"/>
          <c:order val="3"/>
          <c:tx>
            <c:v>Ray (CZopt flow lines projection intersect.)</c:v>
          </c:tx>
          <c:spPr>
            <a:ln w="12700">
              <a:solidFill>
                <a:schemeClr val="tx1">
                  <a:lumMod val="50000"/>
                  <a:lumOff val="50000"/>
                </a:schemeClr>
              </a:solidFill>
              <a:prstDash val="sysDot"/>
            </a:ln>
          </c:spPr>
          <c:marker>
            <c:symbol val="dot"/>
            <c:size val="2"/>
            <c:spPr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</c:marker>
          <c:xVal>
            <c:numRef>
              <c:f>'θ ϵ (90,180)'!$BT$76:$BT$376</c:f>
              <c:numCache>
                <c:formatCode>General</c:formatCode>
                <c:ptCount val="301"/>
                <c:pt idx="0">
                  <c:v>-150</c:v>
                </c:pt>
                <c:pt idx="1">
                  <c:v>-149</c:v>
                </c:pt>
                <c:pt idx="2">
                  <c:v>-148</c:v>
                </c:pt>
                <c:pt idx="3">
                  <c:v>-147</c:v>
                </c:pt>
                <c:pt idx="4">
                  <c:v>-146</c:v>
                </c:pt>
                <c:pt idx="5">
                  <c:v>-145</c:v>
                </c:pt>
                <c:pt idx="6">
                  <c:v>-144</c:v>
                </c:pt>
                <c:pt idx="7">
                  <c:v>-143</c:v>
                </c:pt>
                <c:pt idx="8">
                  <c:v>-142</c:v>
                </c:pt>
                <c:pt idx="9">
                  <c:v>-141</c:v>
                </c:pt>
                <c:pt idx="10">
                  <c:v>-140</c:v>
                </c:pt>
                <c:pt idx="11">
                  <c:v>-139</c:v>
                </c:pt>
                <c:pt idx="12">
                  <c:v>-138</c:v>
                </c:pt>
                <c:pt idx="13">
                  <c:v>-137</c:v>
                </c:pt>
                <c:pt idx="14">
                  <c:v>-136</c:v>
                </c:pt>
                <c:pt idx="15">
                  <c:v>-135</c:v>
                </c:pt>
                <c:pt idx="16">
                  <c:v>-134</c:v>
                </c:pt>
                <c:pt idx="17">
                  <c:v>-133</c:v>
                </c:pt>
                <c:pt idx="18">
                  <c:v>-132</c:v>
                </c:pt>
                <c:pt idx="19">
                  <c:v>-131</c:v>
                </c:pt>
                <c:pt idx="20">
                  <c:v>-130</c:v>
                </c:pt>
                <c:pt idx="21">
                  <c:v>-129</c:v>
                </c:pt>
                <c:pt idx="22">
                  <c:v>-128</c:v>
                </c:pt>
                <c:pt idx="23">
                  <c:v>-127</c:v>
                </c:pt>
                <c:pt idx="24">
                  <c:v>-126</c:v>
                </c:pt>
                <c:pt idx="25">
                  <c:v>-125</c:v>
                </c:pt>
                <c:pt idx="26">
                  <c:v>-124</c:v>
                </c:pt>
                <c:pt idx="27">
                  <c:v>-123</c:v>
                </c:pt>
                <c:pt idx="28">
                  <c:v>-122</c:v>
                </c:pt>
                <c:pt idx="29">
                  <c:v>-121</c:v>
                </c:pt>
                <c:pt idx="30">
                  <c:v>-120</c:v>
                </c:pt>
                <c:pt idx="31">
                  <c:v>-119</c:v>
                </c:pt>
                <c:pt idx="32">
                  <c:v>-118</c:v>
                </c:pt>
                <c:pt idx="33">
                  <c:v>-117</c:v>
                </c:pt>
                <c:pt idx="34">
                  <c:v>-116</c:v>
                </c:pt>
                <c:pt idx="35">
                  <c:v>-115</c:v>
                </c:pt>
                <c:pt idx="36">
                  <c:v>-114</c:v>
                </c:pt>
                <c:pt idx="37">
                  <c:v>-113</c:v>
                </c:pt>
                <c:pt idx="38">
                  <c:v>-112</c:v>
                </c:pt>
                <c:pt idx="39">
                  <c:v>-111</c:v>
                </c:pt>
                <c:pt idx="40">
                  <c:v>-110</c:v>
                </c:pt>
                <c:pt idx="41">
                  <c:v>-109</c:v>
                </c:pt>
                <c:pt idx="42">
                  <c:v>-108</c:v>
                </c:pt>
                <c:pt idx="43">
                  <c:v>-107</c:v>
                </c:pt>
                <c:pt idx="44">
                  <c:v>-106</c:v>
                </c:pt>
                <c:pt idx="45">
                  <c:v>-105</c:v>
                </c:pt>
                <c:pt idx="46">
                  <c:v>-104</c:v>
                </c:pt>
                <c:pt idx="47">
                  <c:v>-103</c:v>
                </c:pt>
                <c:pt idx="48">
                  <c:v>-102</c:v>
                </c:pt>
                <c:pt idx="49">
                  <c:v>-101</c:v>
                </c:pt>
                <c:pt idx="50">
                  <c:v>-100</c:v>
                </c:pt>
                <c:pt idx="51">
                  <c:v>-99</c:v>
                </c:pt>
                <c:pt idx="52">
                  <c:v>-98</c:v>
                </c:pt>
                <c:pt idx="53">
                  <c:v>-97</c:v>
                </c:pt>
                <c:pt idx="54">
                  <c:v>-96</c:v>
                </c:pt>
                <c:pt idx="55">
                  <c:v>-95</c:v>
                </c:pt>
                <c:pt idx="56">
                  <c:v>-94</c:v>
                </c:pt>
                <c:pt idx="57">
                  <c:v>-93</c:v>
                </c:pt>
                <c:pt idx="58">
                  <c:v>-92</c:v>
                </c:pt>
                <c:pt idx="59">
                  <c:v>-91</c:v>
                </c:pt>
                <c:pt idx="60">
                  <c:v>-90</c:v>
                </c:pt>
                <c:pt idx="61">
                  <c:v>-89</c:v>
                </c:pt>
                <c:pt idx="62">
                  <c:v>-88</c:v>
                </c:pt>
                <c:pt idx="63">
                  <c:v>-87</c:v>
                </c:pt>
                <c:pt idx="64">
                  <c:v>-86</c:v>
                </c:pt>
                <c:pt idx="65">
                  <c:v>-85</c:v>
                </c:pt>
                <c:pt idx="66">
                  <c:v>-84</c:v>
                </c:pt>
                <c:pt idx="67">
                  <c:v>-83</c:v>
                </c:pt>
                <c:pt idx="68">
                  <c:v>-82</c:v>
                </c:pt>
                <c:pt idx="69">
                  <c:v>-81</c:v>
                </c:pt>
                <c:pt idx="70">
                  <c:v>-80</c:v>
                </c:pt>
                <c:pt idx="71">
                  <c:v>-79</c:v>
                </c:pt>
                <c:pt idx="72">
                  <c:v>-78</c:v>
                </c:pt>
                <c:pt idx="73">
                  <c:v>-77</c:v>
                </c:pt>
                <c:pt idx="74">
                  <c:v>-76</c:v>
                </c:pt>
                <c:pt idx="75">
                  <c:v>-75</c:v>
                </c:pt>
                <c:pt idx="76">
                  <c:v>-74</c:v>
                </c:pt>
                <c:pt idx="77">
                  <c:v>-73</c:v>
                </c:pt>
                <c:pt idx="78">
                  <c:v>-72</c:v>
                </c:pt>
                <c:pt idx="79">
                  <c:v>-71</c:v>
                </c:pt>
                <c:pt idx="80">
                  <c:v>-70</c:v>
                </c:pt>
                <c:pt idx="81">
                  <c:v>-69</c:v>
                </c:pt>
                <c:pt idx="82">
                  <c:v>-68</c:v>
                </c:pt>
                <c:pt idx="83">
                  <c:v>-67</c:v>
                </c:pt>
                <c:pt idx="84">
                  <c:v>-66</c:v>
                </c:pt>
                <c:pt idx="85">
                  <c:v>-65</c:v>
                </c:pt>
                <c:pt idx="86">
                  <c:v>-64</c:v>
                </c:pt>
                <c:pt idx="87">
                  <c:v>-63</c:v>
                </c:pt>
                <c:pt idx="88">
                  <c:v>-62</c:v>
                </c:pt>
                <c:pt idx="89">
                  <c:v>-61</c:v>
                </c:pt>
                <c:pt idx="90">
                  <c:v>-60</c:v>
                </c:pt>
                <c:pt idx="91">
                  <c:v>-59</c:v>
                </c:pt>
                <c:pt idx="92">
                  <c:v>-58</c:v>
                </c:pt>
                <c:pt idx="93">
                  <c:v>-57</c:v>
                </c:pt>
                <c:pt idx="94">
                  <c:v>-56</c:v>
                </c:pt>
                <c:pt idx="95">
                  <c:v>-55</c:v>
                </c:pt>
                <c:pt idx="96">
                  <c:v>-54</c:v>
                </c:pt>
                <c:pt idx="97">
                  <c:v>-53</c:v>
                </c:pt>
                <c:pt idx="98">
                  <c:v>-52</c:v>
                </c:pt>
                <c:pt idx="99">
                  <c:v>-51</c:v>
                </c:pt>
                <c:pt idx="100">
                  <c:v>-50</c:v>
                </c:pt>
                <c:pt idx="101">
                  <c:v>-49</c:v>
                </c:pt>
                <c:pt idx="102">
                  <c:v>-48</c:v>
                </c:pt>
                <c:pt idx="103">
                  <c:v>-47</c:v>
                </c:pt>
                <c:pt idx="104">
                  <c:v>-46</c:v>
                </c:pt>
                <c:pt idx="105">
                  <c:v>-45</c:v>
                </c:pt>
                <c:pt idx="106">
                  <c:v>-44</c:v>
                </c:pt>
                <c:pt idx="107">
                  <c:v>-43</c:v>
                </c:pt>
                <c:pt idx="108">
                  <c:v>-42</c:v>
                </c:pt>
                <c:pt idx="109">
                  <c:v>-41</c:v>
                </c:pt>
                <c:pt idx="110">
                  <c:v>-40</c:v>
                </c:pt>
                <c:pt idx="111">
                  <c:v>-39</c:v>
                </c:pt>
                <c:pt idx="112">
                  <c:v>-38</c:v>
                </c:pt>
                <c:pt idx="113">
                  <c:v>-37</c:v>
                </c:pt>
                <c:pt idx="114">
                  <c:v>-36</c:v>
                </c:pt>
                <c:pt idx="115">
                  <c:v>-35</c:v>
                </c:pt>
                <c:pt idx="116">
                  <c:v>-34</c:v>
                </c:pt>
                <c:pt idx="117">
                  <c:v>-33</c:v>
                </c:pt>
                <c:pt idx="118">
                  <c:v>-32</c:v>
                </c:pt>
                <c:pt idx="119">
                  <c:v>-31</c:v>
                </c:pt>
                <c:pt idx="120">
                  <c:v>-30</c:v>
                </c:pt>
                <c:pt idx="121">
                  <c:v>-29</c:v>
                </c:pt>
                <c:pt idx="122">
                  <c:v>-28</c:v>
                </c:pt>
                <c:pt idx="123">
                  <c:v>-27</c:v>
                </c:pt>
                <c:pt idx="124">
                  <c:v>-26</c:v>
                </c:pt>
                <c:pt idx="125">
                  <c:v>-25</c:v>
                </c:pt>
                <c:pt idx="126">
                  <c:v>-24</c:v>
                </c:pt>
                <c:pt idx="127">
                  <c:v>-23</c:v>
                </c:pt>
                <c:pt idx="128">
                  <c:v>-22</c:v>
                </c:pt>
                <c:pt idx="129">
                  <c:v>-21</c:v>
                </c:pt>
                <c:pt idx="130">
                  <c:v>-20</c:v>
                </c:pt>
                <c:pt idx="131">
                  <c:v>-19</c:v>
                </c:pt>
                <c:pt idx="132">
                  <c:v>-18</c:v>
                </c:pt>
                <c:pt idx="133">
                  <c:v>-17</c:v>
                </c:pt>
                <c:pt idx="134">
                  <c:v>-16</c:v>
                </c:pt>
                <c:pt idx="135">
                  <c:v>-15</c:v>
                </c:pt>
                <c:pt idx="136">
                  <c:v>-14</c:v>
                </c:pt>
                <c:pt idx="137">
                  <c:v>-13</c:v>
                </c:pt>
                <c:pt idx="138">
                  <c:v>-12</c:v>
                </c:pt>
                <c:pt idx="139">
                  <c:v>-11</c:v>
                </c:pt>
                <c:pt idx="140">
                  <c:v>-10</c:v>
                </c:pt>
                <c:pt idx="141">
                  <c:v>-9</c:v>
                </c:pt>
                <c:pt idx="142">
                  <c:v>-8</c:v>
                </c:pt>
                <c:pt idx="143">
                  <c:v>-7</c:v>
                </c:pt>
                <c:pt idx="144">
                  <c:v>-6</c:v>
                </c:pt>
                <c:pt idx="145">
                  <c:v>-5</c:v>
                </c:pt>
                <c:pt idx="146">
                  <c:v>-4</c:v>
                </c:pt>
                <c:pt idx="147">
                  <c:v>-3</c:v>
                </c:pt>
                <c:pt idx="148">
                  <c:v>-2</c:v>
                </c:pt>
                <c:pt idx="149">
                  <c:v>-1</c:v>
                </c:pt>
                <c:pt idx="150">
                  <c:v>0</c:v>
                </c:pt>
                <c:pt idx="151">
                  <c:v>1</c:v>
                </c:pt>
                <c:pt idx="152">
                  <c:v>2</c:v>
                </c:pt>
                <c:pt idx="153">
                  <c:v>3</c:v>
                </c:pt>
                <c:pt idx="154">
                  <c:v>4</c:v>
                </c:pt>
                <c:pt idx="155">
                  <c:v>5</c:v>
                </c:pt>
                <c:pt idx="156">
                  <c:v>6</c:v>
                </c:pt>
                <c:pt idx="157">
                  <c:v>7</c:v>
                </c:pt>
                <c:pt idx="158">
                  <c:v>8</c:v>
                </c:pt>
                <c:pt idx="159">
                  <c:v>9</c:v>
                </c:pt>
                <c:pt idx="160">
                  <c:v>10</c:v>
                </c:pt>
                <c:pt idx="161">
                  <c:v>11</c:v>
                </c:pt>
                <c:pt idx="162">
                  <c:v>12</c:v>
                </c:pt>
                <c:pt idx="163">
                  <c:v>13</c:v>
                </c:pt>
                <c:pt idx="164">
                  <c:v>14</c:v>
                </c:pt>
                <c:pt idx="165">
                  <c:v>15</c:v>
                </c:pt>
                <c:pt idx="166">
                  <c:v>16</c:v>
                </c:pt>
                <c:pt idx="167">
                  <c:v>17</c:v>
                </c:pt>
                <c:pt idx="168">
                  <c:v>18</c:v>
                </c:pt>
                <c:pt idx="169">
                  <c:v>19</c:v>
                </c:pt>
                <c:pt idx="170">
                  <c:v>20</c:v>
                </c:pt>
                <c:pt idx="171">
                  <c:v>21</c:v>
                </c:pt>
                <c:pt idx="172">
                  <c:v>22</c:v>
                </c:pt>
                <c:pt idx="173">
                  <c:v>23</c:v>
                </c:pt>
                <c:pt idx="174">
                  <c:v>24</c:v>
                </c:pt>
                <c:pt idx="175">
                  <c:v>25</c:v>
                </c:pt>
                <c:pt idx="176">
                  <c:v>26</c:v>
                </c:pt>
                <c:pt idx="177">
                  <c:v>27</c:v>
                </c:pt>
                <c:pt idx="178">
                  <c:v>28</c:v>
                </c:pt>
                <c:pt idx="179">
                  <c:v>29</c:v>
                </c:pt>
                <c:pt idx="180">
                  <c:v>30</c:v>
                </c:pt>
                <c:pt idx="181">
                  <c:v>31</c:v>
                </c:pt>
                <c:pt idx="182">
                  <c:v>32</c:v>
                </c:pt>
                <c:pt idx="183">
                  <c:v>33</c:v>
                </c:pt>
                <c:pt idx="184">
                  <c:v>34</c:v>
                </c:pt>
                <c:pt idx="185">
                  <c:v>35</c:v>
                </c:pt>
                <c:pt idx="186">
                  <c:v>36</c:v>
                </c:pt>
                <c:pt idx="187">
                  <c:v>37</c:v>
                </c:pt>
                <c:pt idx="188">
                  <c:v>38</c:v>
                </c:pt>
                <c:pt idx="189">
                  <c:v>39</c:v>
                </c:pt>
                <c:pt idx="190">
                  <c:v>40</c:v>
                </c:pt>
                <c:pt idx="191">
                  <c:v>41</c:v>
                </c:pt>
                <c:pt idx="192">
                  <c:v>42</c:v>
                </c:pt>
                <c:pt idx="193">
                  <c:v>43</c:v>
                </c:pt>
                <c:pt idx="194">
                  <c:v>44</c:v>
                </c:pt>
                <c:pt idx="195">
                  <c:v>45</c:v>
                </c:pt>
                <c:pt idx="196">
                  <c:v>46</c:v>
                </c:pt>
                <c:pt idx="197">
                  <c:v>47</c:v>
                </c:pt>
                <c:pt idx="198">
                  <c:v>48</c:v>
                </c:pt>
                <c:pt idx="199">
                  <c:v>49</c:v>
                </c:pt>
                <c:pt idx="200">
                  <c:v>50</c:v>
                </c:pt>
                <c:pt idx="201">
                  <c:v>51</c:v>
                </c:pt>
                <c:pt idx="202">
                  <c:v>52</c:v>
                </c:pt>
                <c:pt idx="203">
                  <c:v>53</c:v>
                </c:pt>
                <c:pt idx="204">
                  <c:v>54</c:v>
                </c:pt>
                <c:pt idx="205">
                  <c:v>55</c:v>
                </c:pt>
                <c:pt idx="206">
                  <c:v>56</c:v>
                </c:pt>
                <c:pt idx="207">
                  <c:v>57</c:v>
                </c:pt>
                <c:pt idx="208">
                  <c:v>58</c:v>
                </c:pt>
                <c:pt idx="209">
                  <c:v>59</c:v>
                </c:pt>
                <c:pt idx="210">
                  <c:v>60</c:v>
                </c:pt>
                <c:pt idx="211">
                  <c:v>61</c:v>
                </c:pt>
                <c:pt idx="212">
                  <c:v>62</c:v>
                </c:pt>
                <c:pt idx="213">
                  <c:v>63</c:v>
                </c:pt>
                <c:pt idx="214">
                  <c:v>64</c:v>
                </c:pt>
                <c:pt idx="215">
                  <c:v>65</c:v>
                </c:pt>
                <c:pt idx="216">
                  <c:v>66</c:v>
                </c:pt>
                <c:pt idx="217">
                  <c:v>67</c:v>
                </c:pt>
                <c:pt idx="218">
                  <c:v>68</c:v>
                </c:pt>
                <c:pt idx="219">
                  <c:v>69</c:v>
                </c:pt>
                <c:pt idx="220">
                  <c:v>70</c:v>
                </c:pt>
                <c:pt idx="221">
                  <c:v>71</c:v>
                </c:pt>
                <c:pt idx="222">
                  <c:v>72</c:v>
                </c:pt>
                <c:pt idx="223">
                  <c:v>73</c:v>
                </c:pt>
                <c:pt idx="224">
                  <c:v>74</c:v>
                </c:pt>
                <c:pt idx="225">
                  <c:v>75</c:v>
                </c:pt>
                <c:pt idx="226">
                  <c:v>76</c:v>
                </c:pt>
                <c:pt idx="227">
                  <c:v>77</c:v>
                </c:pt>
                <c:pt idx="228">
                  <c:v>78</c:v>
                </c:pt>
                <c:pt idx="229">
                  <c:v>79</c:v>
                </c:pt>
                <c:pt idx="230">
                  <c:v>80</c:v>
                </c:pt>
                <c:pt idx="231">
                  <c:v>81</c:v>
                </c:pt>
                <c:pt idx="232">
                  <c:v>82</c:v>
                </c:pt>
                <c:pt idx="233">
                  <c:v>83</c:v>
                </c:pt>
                <c:pt idx="234">
                  <c:v>84</c:v>
                </c:pt>
                <c:pt idx="235">
                  <c:v>85</c:v>
                </c:pt>
                <c:pt idx="236">
                  <c:v>86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90</c:v>
                </c:pt>
                <c:pt idx="241">
                  <c:v>91</c:v>
                </c:pt>
                <c:pt idx="242">
                  <c:v>92</c:v>
                </c:pt>
                <c:pt idx="243">
                  <c:v>93</c:v>
                </c:pt>
                <c:pt idx="244">
                  <c:v>94</c:v>
                </c:pt>
                <c:pt idx="245">
                  <c:v>95</c:v>
                </c:pt>
                <c:pt idx="246">
                  <c:v>96</c:v>
                </c:pt>
                <c:pt idx="247">
                  <c:v>97</c:v>
                </c:pt>
                <c:pt idx="248">
                  <c:v>98</c:v>
                </c:pt>
                <c:pt idx="249">
                  <c:v>99</c:v>
                </c:pt>
                <c:pt idx="250">
                  <c:v>100</c:v>
                </c:pt>
                <c:pt idx="251">
                  <c:v>101</c:v>
                </c:pt>
                <c:pt idx="252">
                  <c:v>102</c:v>
                </c:pt>
                <c:pt idx="253">
                  <c:v>103</c:v>
                </c:pt>
                <c:pt idx="254">
                  <c:v>104</c:v>
                </c:pt>
                <c:pt idx="255">
                  <c:v>105</c:v>
                </c:pt>
                <c:pt idx="256">
                  <c:v>106</c:v>
                </c:pt>
                <c:pt idx="257">
                  <c:v>107</c:v>
                </c:pt>
                <c:pt idx="258">
                  <c:v>108</c:v>
                </c:pt>
                <c:pt idx="259">
                  <c:v>109</c:v>
                </c:pt>
                <c:pt idx="260">
                  <c:v>110</c:v>
                </c:pt>
                <c:pt idx="261">
                  <c:v>111</c:v>
                </c:pt>
                <c:pt idx="262">
                  <c:v>112</c:v>
                </c:pt>
                <c:pt idx="263">
                  <c:v>113</c:v>
                </c:pt>
                <c:pt idx="264">
                  <c:v>114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118</c:v>
                </c:pt>
                <c:pt idx="269">
                  <c:v>119</c:v>
                </c:pt>
                <c:pt idx="270">
                  <c:v>120</c:v>
                </c:pt>
                <c:pt idx="271">
                  <c:v>121</c:v>
                </c:pt>
                <c:pt idx="272">
                  <c:v>122</c:v>
                </c:pt>
                <c:pt idx="273">
                  <c:v>123</c:v>
                </c:pt>
                <c:pt idx="274">
                  <c:v>124</c:v>
                </c:pt>
                <c:pt idx="275">
                  <c:v>125</c:v>
                </c:pt>
                <c:pt idx="276">
                  <c:v>126</c:v>
                </c:pt>
                <c:pt idx="277">
                  <c:v>127</c:v>
                </c:pt>
                <c:pt idx="278">
                  <c:v>128</c:v>
                </c:pt>
                <c:pt idx="279">
                  <c:v>129</c:v>
                </c:pt>
                <c:pt idx="280">
                  <c:v>130</c:v>
                </c:pt>
                <c:pt idx="281">
                  <c:v>131</c:v>
                </c:pt>
                <c:pt idx="282">
                  <c:v>132</c:v>
                </c:pt>
                <c:pt idx="283">
                  <c:v>133</c:v>
                </c:pt>
                <c:pt idx="284">
                  <c:v>134</c:v>
                </c:pt>
                <c:pt idx="285">
                  <c:v>135</c:v>
                </c:pt>
                <c:pt idx="286">
                  <c:v>136</c:v>
                </c:pt>
                <c:pt idx="287">
                  <c:v>137</c:v>
                </c:pt>
                <c:pt idx="288">
                  <c:v>138</c:v>
                </c:pt>
                <c:pt idx="289">
                  <c:v>139</c:v>
                </c:pt>
                <c:pt idx="290">
                  <c:v>140</c:v>
                </c:pt>
                <c:pt idx="291">
                  <c:v>141</c:v>
                </c:pt>
                <c:pt idx="292">
                  <c:v>142</c:v>
                </c:pt>
                <c:pt idx="293">
                  <c:v>143</c:v>
                </c:pt>
                <c:pt idx="294">
                  <c:v>144</c:v>
                </c:pt>
                <c:pt idx="295">
                  <c:v>145</c:v>
                </c:pt>
                <c:pt idx="296">
                  <c:v>146</c:v>
                </c:pt>
                <c:pt idx="297">
                  <c:v>147</c:v>
                </c:pt>
                <c:pt idx="298">
                  <c:v>148</c:v>
                </c:pt>
                <c:pt idx="299">
                  <c:v>149</c:v>
                </c:pt>
                <c:pt idx="300">
                  <c:v>150</c:v>
                </c:pt>
              </c:numCache>
            </c:numRef>
          </c:xVal>
          <c:yVal>
            <c:numRef>
              <c:f>'θ ϵ (90,180)'!$BS$76:$BS$376</c:f>
              <c:numCache>
                <c:formatCode>General</c:formatCode>
                <c:ptCount val="301"/>
                <c:pt idx="0">
                  <c:v>-163.69627516039074</c:v>
                </c:pt>
                <c:pt idx="1">
                  <c:v>-162.60496665932146</c:v>
                </c:pt>
                <c:pt idx="2">
                  <c:v>-161.51365815825218</c:v>
                </c:pt>
                <c:pt idx="3">
                  <c:v>-160.42234965718293</c:v>
                </c:pt>
                <c:pt idx="4">
                  <c:v>-159.33104115611366</c:v>
                </c:pt>
                <c:pt idx="5">
                  <c:v>-158.23973265504438</c:v>
                </c:pt>
                <c:pt idx="6">
                  <c:v>-157.1484241539751</c:v>
                </c:pt>
                <c:pt idx="7">
                  <c:v>-156.05711565290582</c:v>
                </c:pt>
                <c:pt idx="8">
                  <c:v>-154.96580715183657</c:v>
                </c:pt>
                <c:pt idx="9">
                  <c:v>-153.87449865076729</c:v>
                </c:pt>
                <c:pt idx="10">
                  <c:v>-152.78319014969802</c:v>
                </c:pt>
                <c:pt idx="11">
                  <c:v>-151.69188164862874</c:v>
                </c:pt>
                <c:pt idx="12">
                  <c:v>-150.60057314755949</c:v>
                </c:pt>
                <c:pt idx="13">
                  <c:v>-149.50926464649021</c:v>
                </c:pt>
                <c:pt idx="14">
                  <c:v>-148.41795614542093</c:v>
                </c:pt>
                <c:pt idx="15">
                  <c:v>-147.32664764435165</c:v>
                </c:pt>
                <c:pt idx="16">
                  <c:v>-146.2353391432824</c:v>
                </c:pt>
                <c:pt idx="17">
                  <c:v>-145.14403064221312</c:v>
                </c:pt>
                <c:pt idx="18">
                  <c:v>-144.05272214114385</c:v>
                </c:pt>
                <c:pt idx="19">
                  <c:v>-142.96141364007457</c:v>
                </c:pt>
                <c:pt idx="20">
                  <c:v>-141.87010513900532</c:v>
                </c:pt>
                <c:pt idx="21">
                  <c:v>-140.77879663793604</c:v>
                </c:pt>
                <c:pt idx="22">
                  <c:v>-139.68748813686676</c:v>
                </c:pt>
                <c:pt idx="23">
                  <c:v>-138.59617963579748</c:v>
                </c:pt>
                <c:pt idx="24">
                  <c:v>-137.50487113472821</c:v>
                </c:pt>
                <c:pt idx="25">
                  <c:v>-136.41356263365896</c:v>
                </c:pt>
                <c:pt idx="26">
                  <c:v>-135.32225413258968</c:v>
                </c:pt>
                <c:pt idx="27">
                  <c:v>-134.2309456315204</c:v>
                </c:pt>
                <c:pt idx="28">
                  <c:v>-133.13963713045112</c:v>
                </c:pt>
                <c:pt idx="29">
                  <c:v>-132.04832862938187</c:v>
                </c:pt>
                <c:pt idx="30">
                  <c:v>-130.95702012831259</c:v>
                </c:pt>
                <c:pt idx="31">
                  <c:v>-129.86571162724331</c:v>
                </c:pt>
                <c:pt idx="32">
                  <c:v>-128.77440312617404</c:v>
                </c:pt>
                <c:pt idx="33">
                  <c:v>-127.68309462510477</c:v>
                </c:pt>
                <c:pt idx="34">
                  <c:v>-126.59178612403551</c:v>
                </c:pt>
                <c:pt idx="35">
                  <c:v>-125.50047762296623</c:v>
                </c:pt>
                <c:pt idx="36">
                  <c:v>-124.40916912189697</c:v>
                </c:pt>
                <c:pt idx="37">
                  <c:v>-123.31786062082769</c:v>
                </c:pt>
                <c:pt idx="38">
                  <c:v>-122.22655211975842</c:v>
                </c:pt>
                <c:pt idx="39">
                  <c:v>-121.13524361868915</c:v>
                </c:pt>
                <c:pt idx="40">
                  <c:v>-120.04393511761987</c:v>
                </c:pt>
                <c:pt idx="41">
                  <c:v>-118.9526266165506</c:v>
                </c:pt>
                <c:pt idx="42">
                  <c:v>-117.86131811548132</c:v>
                </c:pt>
                <c:pt idx="43">
                  <c:v>-116.77000961441206</c:v>
                </c:pt>
                <c:pt idx="44">
                  <c:v>-115.67870111334278</c:v>
                </c:pt>
                <c:pt idx="45">
                  <c:v>-114.58739261227352</c:v>
                </c:pt>
                <c:pt idx="46">
                  <c:v>-113.49608411120424</c:v>
                </c:pt>
                <c:pt idx="47">
                  <c:v>-112.40477561013498</c:v>
                </c:pt>
                <c:pt idx="48">
                  <c:v>-111.3134671090657</c:v>
                </c:pt>
                <c:pt idx="49">
                  <c:v>-110.22215860799643</c:v>
                </c:pt>
                <c:pt idx="50">
                  <c:v>-109.13085010692716</c:v>
                </c:pt>
                <c:pt idx="51">
                  <c:v>-108.03954160585789</c:v>
                </c:pt>
                <c:pt idx="52">
                  <c:v>-106.94823310478861</c:v>
                </c:pt>
                <c:pt idx="53">
                  <c:v>-105.85692460371935</c:v>
                </c:pt>
                <c:pt idx="54">
                  <c:v>-104.76561610265007</c:v>
                </c:pt>
                <c:pt idx="55">
                  <c:v>-103.67430760158079</c:v>
                </c:pt>
                <c:pt idx="56">
                  <c:v>-102.58299910051153</c:v>
                </c:pt>
                <c:pt idx="57">
                  <c:v>-101.49169059944225</c:v>
                </c:pt>
                <c:pt idx="58">
                  <c:v>-100.40038209837299</c:v>
                </c:pt>
                <c:pt idx="59">
                  <c:v>-99.309073597303708</c:v>
                </c:pt>
                <c:pt idx="60">
                  <c:v>-98.217765096234444</c:v>
                </c:pt>
                <c:pt idx="61">
                  <c:v>-97.126456595165166</c:v>
                </c:pt>
                <c:pt idx="62">
                  <c:v>-96.035148094095902</c:v>
                </c:pt>
                <c:pt idx="63">
                  <c:v>-94.943839593026624</c:v>
                </c:pt>
                <c:pt idx="64">
                  <c:v>-93.85253109195736</c:v>
                </c:pt>
                <c:pt idx="65">
                  <c:v>-92.761222590888082</c:v>
                </c:pt>
                <c:pt idx="66">
                  <c:v>-91.669914089818818</c:v>
                </c:pt>
                <c:pt idx="67">
                  <c:v>-90.578605588749539</c:v>
                </c:pt>
                <c:pt idx="68">
                  <c:v>-89.487297087680275</c:v>
                </c:pt>
                <c:pt idx="69">
                  <c:v>-88.395988586610997</c:v>
                </c:pt>
                <c:pt idx="70">
                  <c:v>-87.304680085541719</c:v>
                </c:pt>
                <c:pt idx="71">
                  <c:v>-86.213371584472455</c:v>
                </c:pt>
                <c:pt idx="72">
                  <c:v>-85.122063083403177</c:v>
                </c:pt>
                <c:pt idx="73">
                  <c:v>-84.030754582333913</c:v>
                </c:pt>
                <c:pt idx="74">
                  <c:v>-82.939446081264634</c:v>
                </c:pt>
                <c:pt idx="75">
                  <c:v>-81.84813758019537</c:v>
                </c:pt>
                <c:pt idx="76">
                  <c:v>-80.756829079126092</c:v>
                </c:pt>
                <c:pt idx="77">
                  <c:v>-79.665520578056828</c:v>
                </c:pt>
                <c:pt idx="78">
                  <c:v>-78.57421207698755</c:v>
                </c:pt>
                <c:pt idx="79">
                  <c:v>-77.482903575918286</c:v>
                </c:pt>
                <c:pt idx="80">
                  <c:v>-76.391595074849008</c:v>
                </c:pt>
                <c:pt idx="81">
                  <c:v>-75.300286573779744</c:v>
                </c:pt>
                <c:pt idx="82">
                  <c:v>-74.208978072710465</c:v>
                </c:pt>
                <c:pt idx="83">
                  <c:v>-73.117669571641201</c:v>
                </c:pt>
                <c:pt idx="84">
                  <c:v>-72.026361070571923</c:v>
                </c:pt>
                <c:pt idx="85">
                  <c:v>-70.935052569502659</c:v>
                </c:pt>
                <c:pt idx="86">
                  <c:v>-69.843744068433381</c:v>
                </c:pt>
                <c:pt idx="87">
                  <c:v>-68.752435567364103</c:v>
                </c:pt>
                <c:pt idx="88">
                  <c:v>-67.661127066294839</c:v>
                </c:pt>
                <c:pt idx="89">
                  <c:v>-66.56981856522556</c:v>
                </c:pt>
                <c:pt idx="90">
                  <c:v>-65.478510064156296</c:v>
                </c:pt>
                <c:pt idx="91">
                  <c:v>-64.387201563087018</c:v>
                </c:pt>
                <c:pt idx="92">
                  <c:v>-63.295893062017754</c:v>
                </c:pt>
                <c:pt idx="93">
                  <c:v>-62.204584560948483</c:v>
                </c:pt>
                <c:pt idx="94">
                  <c:v>-61.113276059879212</c:v>
                </c:pt>
                <c:pt idx="95">
                  <c:v>-60.021967558809934</c:v>
                </c:pt>
                <c:pt idx="96">
                  <c:v>-58.930659057740662</c:v>
                </c:pt>
                <c:pt idx="97">
                  <c:v>-57.839350556671391</c:v>
                </c:pt>
                <c:pt idx="98">
                  <c:v>-56.74804205560212</c:v>
                </c:pt>
                <c:pt idx="99">
                  <c:v>-55.656733554532849</c:v>
                </c:pt>
                <c:pt idx="100">
                  <c:v>-54.565425053463578</c:v>
                </c:pt>
                <c:pt idx="101">
                  <c:v>-53.474116552394307</c:v>
                </c:pt>
                <c:pt idx="102">
                  <c:v>-52.382808051325036</c:v>
                </c:pt>
                <c:pt idx="103">
                  <c:v>-51.291499550255764</c:v>
                </c:pt>
                <c:pt idx="104">
                  <c:v>-50.200191049186493</c:v>
                </c:pt>
                <c:pt idx="105">
                  <c:v>-49.108882548117222</c:v>
                </c:pt>
                <c:pt idx="106">
                  <c:v>-48.017574047047951</c:v>
                </c:pt>
                <c:pt idx="107">
                  <c:v>-46.92626554597868</c:v>
                </c:pt>
                <c:pt idx="108">
                  <c:v>-45.834957044909409</c:v>
                </c:pt>
                <c:pt idx="109">
                  <c:v>-44.743648543840138</c:v>
                </c:pt>
                <c:pt idx="110">
                  <c:v>-43.652340042770859</c:v>
                </c:pt>
                <c:pt idx="111">
                  <c:v>-42.561031541701588</c:v>
                </c:pt>
                <c:pt idx="112">
                  <c:v>-41.469723040632317</c:v>
                </c:pt>
                <c:pt idx="113">
                  <c:v>-40.378414539563046</c:v>
                </c:pt>
                <c:pt idx="114">
                  <c:v>-39.287106038493775</c:v>
                </c:pt>
                <c:pt idx="115">
                  <c:v>-38.195797537424504</c:v>
                </c:pt>
                <c:pt idx="116">
                  <c:v>-37.104489036355233</c:v>
                </c:pt>
                <c:pt idx="117">
                  <c:v>-36.013180535285962</c:v>
                </c:pt>
                <c:pt idx="118">
                  <c:v>-34.92187203421669</c:v>
                </c:pt>
                <c:pt idx="119">
                  <c:v>-33.830563533147419</c:v>
                </c:pt>
                <c:pt idx="120">
                  <c:v>-32.739255032078148</c:v>
                </c:pt>
                <c:pt idx="121">
                  <c:v>-31.647946531008877</c:v>
                </c:pt>
                <c:pt idx="122">
                  <c:v>-30.556638029939606</c:v>
                </c:pt>
                <c:pt idx="123">
                  <c:v>-29.465329528870331</c:v>
                </c:pt>
                <c:pt idx="124">
                  <c:v>-28.37402102780106</c:v>
                </c:pt>
                <c:pt idx="125">
                  <c:v>-27.282712526731789</c:v>
                </c:pt>
                <c:pt idx="126">
                  <c:v>-26.191404025662518</c:v>
                </c:pt>
                <c:pt idx="127">
                  <c:v>-25.100095524593247</c:v>
                </c:pt>
                <c:pt idx="128">
                  <c:v>-24.008787023523976</c:v>
                </c:pt>
                <c:pt idx="129">
                  <c:v>-22.917478522454704</c:v>
                </c:pt>
                <c:pt idx="130">
                  <c:v>-21.82617002138543</c:v>
                </c:pt>
                <c:pt idx="131">
                  <c:v>-20.734861520316159</c:v>
                </c:pt>
                <c:pt idx="132">
                  <c:v>-19.643553019246887</c:v>
                </c:pt>
                <c:pt idx="133">
                  <c:v>-18.552244518177616</c:v>
                </c:pt>
                <c:pt idx="134">
                  <c:v>-17.460936017108345</c:v>
                </c:pt>
                <c:pt idx="135">
                  <c:v>-16.369627516039074</c:v>
                </c:pt>
                <c:pt idx="136">
                  <c:v>-15.278319014969803</c:v>
                </c:pt>
                <c:pt idx="137">
                  <c:v>-14.18701051390053</c:v>
                </c:pt>
                <c:pt idx="138">
                  <c:v>-13.095702012831259</c:v>
                </c:pt>
                <c:pt idx="139">
                  <c:v>-12.004393511761988</c:v>
                </c:pt>
                <c:pt idx="140">
                  <c:v>-10.913085010692715</c:v>
                </c:pt>
                <c:pt idx="141">
                  <c:v>-9.8217765096234437</c:v>
                </c:pt>
                <c:pt idx="142">
                  <c:v>-8.7304680085541726</c:v>
                </c:pt>
                <c:pt idx="143">
                  <c:v>-7.6391595074849015</c:v>
                </c:pt>
                <c:pt idx="144">
                  <c:v>-6.5478510064156294</c:v>
                </c:pt>
                <c:pt idx="145">
                  <c:v>-5.4565425053463574</c:v>
                </c:pt>
                <c:pt idx="146">
                  <c:v>-4.3652340042770863</c:v>
                </c:pt>
                <c:pt idx="147">
                  <c:v>-3.2739255032078147</c:v>
                </c:pt>
                <c:pt idx="148">
                  <c:v>-2.1826170021385431</c:v>
                </c:pt>
                <c:pt idx="149">
                  <c:v>-1.0913085010692716</c:v>
                </c:pt>
                <c:pt idx="150">
                  <c:v>0</c:v>
                </c:pt>
                <c:pt idx="151">
                  <c:v>1.0913085010692716</c:v>
                </c:pt>
                <c:pt idx="152">
                  <c:v>2.1826170021385431</c:v>
                </c:pt>
                <c:pt idx="153">
                  <c:v>3.2739255032078147</c:v>
                </c:pt>
                <c:pt idx="154">
                  <c:v>4.3652340042770863</c:v>
                </c:pt>
                <c:pt idx="155">
                  <c:v>5.4565425053463574</c:v>
                </c:pt>
                <c:pt idx="156">
                  <c:v>6.5478510064156294</c:v>
                </c:pt>
                <c:pt idx="157">
                  <c:v>7.6391595074849015</c:v>
                </c:pt>
                <c:pt idx="158">
                  <c:v>8.7304680085541726</c:v>
                </c:pt>
                <c:pt idx="159">
                  <c:v>9.8217765096234437</c:v>
                </c:pt>
                <c:pt idx="160">
                  <c:v>10.913085010692715</c:v>
                </c:pt>
                <c:pt idx="161">
                  <c:v>12.004393511761988</c:v>
                </c:pt>
                <c:pt idx="162">
                  <c:v>13.095702012831259</c:v>
                </c:pt>
                <c:pt idx="163">
                  <c:v>14.18701051390053</c:v>
                </c:pt>
                <c:pt idx="164">
                  <c:v>15.278319014969803</c:v>
                </c:pt>
                <c:pt idx="165">
                  <c:v>16.369627516039074</c:v>
                </c:pt>
                <c:pt idx="166">
                  <c:v>17.460936017108345</c:v>
                </c:pt>
                <c:pt idx="167">
                  <c:v>18.552244518177616</c:v>
                </c:pt>
                <c:pt idx="168">
                  <c:v>19.643553019246887</c:v>
                </c:pt>
                <c:pt idx="169">
                  <c:v>20.734861520316159</c:v>
                </c:pt>
                <c:pt idx="170">
                  <c:v>21.82617002138543</c:v>
                </c:pt>
                <c:pt idx="171">
                  <c:v>22.917478522454704</c:v>
                </c:pt>
                <c:pt idx="172">
                  <c:v>24.008787023523976</c:v>
                </c:pt>
                <c:pt idx="173">
                  <c:v>25.100095524593247</c:v>
                </c:pt>
                <c:pt idx="174">
                  <c:v>26.191404025662518</c:v>
                </c:pt>
                <c:pt idx="175">
                  <c:v>27.282712526731789</c:v>
                </c:pt>
                <c:pt idx="176">
                  <c:v>28.37402102780106</c:v>
                </c:pt>
                <c:pt idx="177">
                  <c:v>29.465329528870331</c:v>
                </c:pt>
                <c:pt idx="178">
                  <c:v>30.556638029939606</c:v>
                </c:pt>
                <c:pt idx="179">
                  <c:v>31.647946531008877</c:v>
                </c:pt>
                <c:pt idx="180">
                  <c:v>32.739255032078148</c:v>
                </c:pt>
                <c:pt idx="181">
                  <c:v>33.830563533147419</c:v>
                </c:pt>
                <c:pt idx="182">
                  <c:v>34.92187203421669</c:v>
                </c:pt>
                <c:pt idx="183">
                  <c:v>36.013180535285962</c:v>
                </c:pt>
                <c:pt idx="184">
                  <c:v>37.104489036355233</c:v>
                </c:pt>
                <c:pt idx="185">
                  <c:v>38.195797537424504</c:v>
                </c:pt>
                <c:pt idx="186">
                  <c:v>39.287106038493775</c:v>
                </c:pt>
                <c:pt idx="187">
                  <c:v>40.378414539563046</c:v>
                </c:pt>
                <c:pt idx="188">
                  <c:v>41.469723040632317</c:v>
                </c:pt>
                <c:pt idx="189">
                  <c:v>42.561031541701588</c:v>
                </c:pt>
                <c:pt idx="190">
                  <c:v>43.652340042770859</c:v>
                </c:pt>
                <c:pt idx="191">
                  <c:v>44.743648543840138</c:v>
                </c:pt>
                <c:pt idx="192">
                  <c:v>45.834957044909409</c:v>
                </c:pt>
                <c:pt idx="193">
                  <c:v>46.92626554597868</c:v>
                </c:pt>
                <c:pt idx="194">
                  <c:v>48.017574047047951</c:v>
                </c:pt>
                <c:pt idx="195">
                  <c:v>49.108882548117222</c:v>
                </c:pt>
                <c:pt idx="196">
                  <c:v>50.200191049186493</c:v>
                </c:pt>
                <c:pt idx="197">
                  <c:v>51.291499550255764</c:v>
                </c:pt>
                <c:pt idx="198">
                  <c:v>52.382808051325036</c:v>
                </c:pt>
                <c:pt idx="199">
                  <c:v>53.474116552394307</c:v>
                </c:pt>
                <c:pt idx="200">
                  <c:v>54.565425053463578</c:v>
                </c:pt>
                <c:pt idx="201">
                  <c:v>55.656733554532849</c:v>
                </c:pt>
                <c:pt idx="202">
                  <c:v>56.74804205560212</c:v>
                </c:pt>
                <c:pt idx="203">
                  <c:v>57.839350556671391</c:v>
                </c:pt>
                <c:pt idx="204">
                  <c:v>58.930659057740662</c:v>
                </c:pt>
                <c:pt idx="205">
                  <c:v>60.021967558809934</c:v>
                </c:pt>
                <c:pt idx="206">
                  <c:v>61.113276059879212</c:v>
                </c:pt>
                <c:pt idx="207">
                  <c:v>62.204584560948483</c:v>
                </c:pt>
                <c:pt idx="208">
                  <c:v>63.295893062017754</c:v>
                </c:pt>
                <c:pt idx="209">
                  <c:v>64.387201563087018</c:v>
                </c:pt>
                <c:pt idx="210">
                  <c:v>65.478510064156296</c:v>
                </c:pt>
                <c:pt idx="211">
                  <c:v>66.56981856522556</c:v>
                </c:pt>
                <c:pt idx="212">
                  <c:v>67.661127066294839</c:v>
                </c:pt>
                <c:pt idx="213">
                  <c:v>68.752435567364103</c:v>
                </c:pt>
                <c:pt idx="214">
                  <c:v>69.843744068433381</c:v>
                </c:pt>
                <c:pt idx="215">
                  <c:v>70.935052569502659</c:v>
                </c:pt>
                <c:pt idx="216">
                  <c:v>72.026361070571923</c:v>
                </c:pt>
                <c:pt idx="217">
                  <c:v>73.117669571641201</c:v>
                </c:pt>
                <c:pt idx="218">
                  <c:v>74.208978072710465</c:v>
                </c:pt>
                <c:pt idx="219">
                  <c:v>75.300286573779744</c:v>
                </c:pt>
                <c:pt idx="220">
                  <c:v>76.391595074849008</c:v>
                </c:pt>
                <c:pt idx="221">
                  <c:v>77.482903575918286</c:v>
                </c:pt>
                <c:pt idx="222">
                  <c:v>78.57421207698755</c:v>
                </c:pt>
                <c:pt idx="223">
                  <c:v>79.665520578056828</c:v>
                </c:pt>
                <c:pt idx="224">
                  <c:v>80.756829079126092</c:v>
                </c:pt>
                <c:pt idx="225">
                  <c:v>81.84813758019537</c:v>
                </c:pt>
                <c:pt idx="226">
                  <c:v>82.939446081264634</c:v>
                </c:pt>
                <c:pt idx="227">
                  <c:v>84.030754582333913</c:v>
                </c:pt>
                <c:pt idx="228">
                  <c:v>85.122063083403177</c:v>
                </c:pt>
                <c:pt idx="229">
                  <c:v>86.213371584472455</c:v>
                </c:pt>
                <c:pt idx="230">
                  <c:v>87.304680085541719</c:v>
                </c:pt>
                <c:pt idx="231">
                  <c:v>88.395988586610997</c:v>
                </c:pt>
                <c:pt idx="232">
                  <c:v>89.487297087680275</c:v>
                </c:pt>
                <c:pt idx="233">
                  <c:v>90.578605588749539</c:v>
                </c:pt>
                <c:pt idx="234">
                  <c:v>91.669914089818818</c:v>
                </c:pt>
                <c:pt idx="235">
                  <c:v>92.761222590888082</c:v>
                </c:pt>
                <c:pt idx="236">
                  <c:v>93.85253109195736</c:v>
                </c:pt>
                <c:pt idx="237">
                  <c:v>94.943839593026624</c:v>
                </c:pt>
                <c:pt idx="238">
                  <c:v>96.035148094095902</c:v>
                </c:pt>
                <c:pt idx="239">
                  <c:v>97.126456595165166</c:v>
                </c:pt>
                <c:pt idx="240">
                  <c:v>98.217765096234444</c:v>
                </c:pt>
                <c:pt idx="241">
                  <c:v>99.309073597303708</c:v>
                </c:pt>
                <c:pt idx="242">
                  <c:v>100.40038209837299</c:v>
                </c:pt>
                <c:pt idx="243">
                  <c:v>101.49169059944225</c:v>
                </c:pt>
                <c:pt idx="244">
                  <c:v>102.58299910051153</c:v>
                </c:pt>
                <c:pt idx="245">
                  <c:v>103.67430760158079</c:v>
                </c:pt>
                <c:pt idx="246">
                  <c:v>104.76561610265007</c:v>
                </c:pt>
                <c:pt idx="247">
                  <c:v>105.85692460371935</c:v>
                </c:pt>
                <c:pt idx="248">
                  <c:v>106.94823310478861</c:v>
                </c:pt>
                <c:pt idx="249">
                  <c:v>108.03954160585789</c:v>
                </c:pt>
                <c:pt idx="250">
                  <c:v>109.13085010692716</c:v>
                </c:pt>
                <c:pt idx="251">
                  <c:v>110.22215860799643</c:v>
                </c:pt>
                <c:pt idx="252">
                  <c:v>111.3134671090657</c:v>
                </c:pt>
                <c:pt idx="253">
                  <c:v>112.40477561013498</c:v>
                </c:pt>
                <c:pt idx="254">
                  <c:v>113.49608411120424</c:v>
                </c:pt>
                <c:pt idx="255">
                  <c:v>114.58739261227352</c:v>
                </c:pt>
                <c:pt idx="256">
                  <c:v>115.67870111334278</c:v>
                </c:pt>
                <c:pt idx="257">
                  <c:v>116.77000961441206</c:v>
                </c:pt>
                <c:pt idx="258">
                  <c:v>117.86131811548132</c:v>
                </c:pt>
                <c:pt idx="259">
                  <c:v>118.9526266165506</c:v>
                </c:pt>
                <c:pt idx="260">
                  <c:v>120.04393511761987</c:v>
                </c:pt>
                <c:pt idx="261">
                  <c:v>121.13524361868915</c:v>
                </c:pt>
                <c:pt idx="262">
                  <c:v>122.22655211975842</c:v>
                </c:pt>
                <c:pt idx="263">
                  <c:v>123.31786062082769</c:v>
                </c:pt>
                <c:pt idx="264">
                  <c:v>124.40916912189697</c:v>
                </c:pt>
                <c:pt idx="265">
                  <c:v>125.50047762296623</c:v>
                </c:pt>
                <c:pt idx="266">
                  <c:v>126.59178612403551</c:v>
                </c:pt>
                <c:pt idx="267">
                  <c:v>127.68309462510477</c:v>
                </c:pt>
                <c:pt idx="268">
                  <c:v>128.77440312617404</c:v>
                </c:pt>
                <c:pt idx="269">
                  <c:v>129.86571162724331</c:v>
                </c:pt>
                <c:pt idx="270">
                  <c:v>130.95702012831259</c:v>
                </c:pt>
                <c:pt idx="271">
                  <c:v>132.04832862938187</c:v>
                </c:pt>
                <c:pt idx="272">
                  <c:v>133.13963713045112</c:v>
                </c:pt>
                <c:pt idx="273">
                  <c:v>134.2309456315204</c:v>
                </c:pt>
                <c:pt idx="274">
                  <c:v>135.32225413258968</c:v>
                </c:pt>
                <c:pt idx="275">
                  <c:v>136.41356263365896</c:v>
                </c:pt>
                <c:pt idx="276">
                  <c:v>137.50487113472821</c:v>
                </c:pt>
                <c:pt idx="277">
                  <c:v>138.59617963579748</c:v>
                </c:pt>
                <c:pt idx="278">
                  <c:v>139.68748813686676</c:v>
                </c:pt>
                <c:pt idx="279">
                  <c:v>140.77879663793604</c:v>
                </c:pt>
                <c:pt idx="280">
                  <c:v>141.87010513900532</c:v>
                </c:pt>
                <c:pt idx="281">
                  <c:v>142.96141364007457</c:v>
                </c:pt>
                <c:pt idx="282">
                  <c:v>144.05272214114385</c:v>
                </c:pt>
                <c:pt idx="283">
                  <c:v>145.14403064221312</c:v>
                </c:pt>
                <c:pt idx="284">
                  <c:v>146.2353391432824</c:v>
                </c:pt>
                <c:pt idx="285">
                  <c:v>147.32664764435165</c:v>
                </c:pt>
                <c:pt idx="286">
                  <c:v>148.41795614542093</c:v>
                </c:pt>
                <c:pt idx="287">
                  <c:v>149.50926464649021</c:v>
                </c:pt>
                <c:pt idx="288">
                  <c:v>150.60057314755949</c:v>
                </c:pt>
                <c:pt idx="289">
                  <c:v>151.69188164862874</c:v>
                </c:pt>
                <c:pt idx="290">
                  <c:v>152.78319014969802</c:v>
                </c:pt>
                <c:pt idx="291">
                  <c:v>153.87449865076729</c:v>
                </c:pt>
                <c:pt idx="292">
                  <c:v>154.96580715183657</c:v>
                </c:pt>
                <c:pt idx="293">
                  <c:v>156.05711565290582</c:v>
                </c:pt>
                <c:pt idx="294">
                  <c:v>157.1484241539751</c:v>
                </c:pt>
                <c:pt idx="295">
                  <c:v>158.23973265504438</c:v>
                </c:pt>
                <c:pt idx="296">
                  <c:v>159.33104115611366</c:v>
                </c:pt>
                <c:pt idx="297">
                  <c:v>160.42234965718293</c:v>
                </c:pt>
                <c:pt idx="298">
                  <c:v>161.51365815825218</c:v>
                </c:pt>
                <c:pt idx="299">
                  <c:v>162.60496665932146</c:v>
                </c:pt>
                <c:pt idx="300">
                  <c:v>163.69627516039074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E45-4F6D-833F-A5BE57E34821}"/>
            </c:ext>
          </c:extLst>
        </c:ser>
        <c:ser>
          <c:idx val="6"/>
          <c:order val="4"/>
          <c:tx>
            <c:v>Flow 1 line tangent to W.C.</c:v>
          </c:tx>
          <c:spPr>
            <a:ln w="3175">
              <a:solidFill>
                <a:schemeClr val="bg1">
                  <a:lumMod val="95000"/>
                </a:schemeClr>
              </a:solidFill>
              <a:prstDash val="dash"/>
              <a:headEnd type="oval" w="lg" len="lg"/>
              <a:tailEnd type="stealth" w="lg" len="lg"/>
            </a:ln>
          </c:spPr>
          <c:marker>
            <c:symbol val="plus"/>
            <c:size val="2"/>
            <c:spPr>
              <a:ln>
                <a:noFill/>
              </a:ln>
            </c:spPr>
          </c:marker>
          <c:trendline>
            <c:spPr>
              <a:ln w="12700">
                <a:solidFill>
                  <a:srgbClr val="FF0000"/>
                </a:solidFill>
                <a:prstDash val="lgDash"/>
                <a:headEnd type="stealth" w="lg" len="lg"/>
                <a:tailEnd type="oval" w="lg" len="lg"/>
              </a:ln>
            </c:spPr>
            <c:trendlineType val="linear"/>
            <c:backward val="50"/>
            <c:dispRSqr val="0"/>
            <c:dispEq val="0"/>
          </c:trendline>
          <c:xVal>
            <c:numRef>
              <c:f>'θ ϵ (90,180)'!$H$11:$H$171</c:f>
              <c:numCache>
                <c:formatCode>General</c:formatCode>
                <c:ptCount val="161"/>
                <c:pt idx="0">
                  <c:v>74</c:v>
                </c:pt>
                <c:pt idx="1">
                  <c:v>73</c:v>
                </c:pt>
                <c:pt idx="2">
                  <c:v>72</c:v>
                </c:pt>
                <c:pt idx="3">
                  <c:v>71</c:v>
                </c:pt>
                <c:pt idx="4">
                  <c:v>70</c:v>
                </c:pt>
                <c:pt idx="5">
                  <c:v>69</c:v>
                </c:pt>
                <c:pt idx="6">
                  <c:v>68</c:v>
                </c:pt>
                <c:pt idx="7">
                  <c:v>67</c:v>
                </c:pt>
                <c:pt idx="8">
                  <c:v>66</c:v>
                </c:pt>
                <c:pt idx="9">
                  <c:v>65</c:v>
                </c:pt>
                <c:pt idx="10">
                  <c:v>64</c:v>
                </c:pt>
                <c:pt idx="11">
                  <c:v>63</c:v>
                </c:pt>
                <c:pt idx="12">
                  <c:v>62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58</c:v>
                </c:pt>
                <c:pt idx="17">
                  <c:v>57</c:v>
                </c:pt>
                <c:pt idx="18">
                  <c:v>56</c:v>
                </c:pt>
                <c:pt idx="19">
                  <c:v>55</c:v>
                </c:pt>
                <c:pt idx="20">
                  <c:v>54</c:v>
                </c:pt>
                <c:pt idx="21">
                  <c:v>53</c:v>
                </c:pt>
                <c:pt idx="22">
                  <c:v>52</c:v>
                </c:pt>
                <c:pt idx="23">
                  <c:v>51</c:v>
                </c:pt>
                <c:pt idx="24">
                  <c:v>50</c:v>
                </c:pt>
                <c:pt idx="25">
                  <c:v>49</c:v>
                </c:pt>
                <c:pt idx="26">
                  <c:v>48</c:v>
                </c:pt>
                <c:pt idx="27">
                  <c:v>47</c:v>
                </c:pt>
                <c:pt idx="28">
                  <c:v>46</c:v>
                </c:pt>
                <c:pt idx="29">
                  <c:v>45</c:v>
                </c:pt>
                <c:pt idx="30">
                  <c:v>44</c:v>
                </c:pt>
                <c:pt idx="31">
                  <c:v>43</c:v>
                </c:pt>
                <c:pt idx="32">
                  <c:v>42</c:v>
                </c:pt>
                <c:pt idx="33">
                  <c:v>41</c:v>
                </c:pt>
                <c:pt idx="34">
                  <c:v>40</c:v>
                </c:pt>
                <c:pt idx="35">
                  <c:v>39</c:v>
                </c:pt>
                <c:pt idx="36">
                  <c:v>38</c:v>
                </c:pt>
                <c:pt idx="37">
                  <c:v>37</c:v>
                </c:pt>
                <c:pt idx="38">
                  <c:v>36</c:v>
                </c:pt>
                <c:pt idx="39">
                  <c:v>35</c:v>
                </c:pt>
                <c:pt idx="40">
                  <c:v>34</c:v>
                </c:pt>
                <c:pt idx="41">
                  <c:v>33</c:v>
                </c:pt>
                <c:pt idx="42">
                  <c:v>32</c:v>
                </c:pt>
                <c:pt idx="43">
                  <c:v>31</c:v>
                </c:pt>
                <c:pt idx="44">
                  <c:v>30</c:v>
                </c:pt>
                <c:pt idx="45">
                  <c:v>29</c:v>
                </c:pt>
                <c:pt idx="46">
                  <c:v>28</c:v>
                </c:pt>
                <c:pt idx="47">
                  <c:v>27</c:v>
                </c:pt>
                <c:pt idx="48">
                  <c:v>26</c:v>
                </c:pt>
                <c:pt idx="49">
                  <c:v>25</c:v>
                </c:pt>
                <c:pt idx="50">
                  <c:v>24</c:v>
                </c:pt>
                <c:pt idx="51">
                  <c:v>23</c:v>
                </c:pt>
                <c:pt idx="52">
                  <c:v>22</c:v>
                </c:pt>
                <c:pt idx="53">
                  <c:v>21</c:v>
                </c:pt>
                <c:pt idx="54">
                  <c:v>20</c:v>
                </c:pt>
                <c:pt idx="55">
                  <c:v>19</c:v>
                </c:pt>
                <c:pt idx="56">
                  <c:v>18</c:v>
                </c:pt>
                <c:pt idx="57">
                  <c:v>17</c:v>
                </c:pt>
                <c:pt idx="58">
                  <c:v>16</c:v>
                </c:pt>
                <c:pt idx="59">
                  <c:v>15</c:v>
                </c:pt>
                <c:pt idx="60">
                  <c:v>14</c:v>
                </c:pt>
                <c:pt idx="61">
                  <c:v>13</c:v>
                </c:pt>
                <c:pt idx="62">
                  <c:v>12</c:v>
                </c:pt>
                <c:pt idx="63">
                  <c:v>11</c:v>
                </c:pt>
                <c:pt idx="64">
                  <c:v>10</c:v>
                </c:pt>
                <c:pt idx="65">
                  <c:v>9</c:v>
                </c:pt>
                <c:pt idx="66">
                  <c:v>8</c:v>
                </c:pt>
                <c:pt idx="67">
                  <c:v>7</c:v>
                </c:pt>
                <c:pt idx="68">
                  <c:v>6</c:v>
                </c:pt>
                <c:pt idx="69">
                  <c:v>5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-1</c:v>
                </c:pt>
                <c:pt idx="76">
                  <c:v>-2</c:v>
                </c:pt>
                <c:pt idx="77">
                  <c:v>-3</c:v>
                </c:pt>
                <c:pt idx="78">
                  <c:v>-4</c:v>
                </c:pt>
                <c:pt idx="79">
                  <c:v>-5</c:v>
                </c:pt>
                <c:pt idx="80">
                  <c:v>-6</c:v>
                </c:pt>
                <c:pt idx="81">
                  <c:v>-7</c:v>
                </c:pt>
                <c:pt idx="82">
                  <c:v>-8</c:v>
                </c:pt>
                <c:pt idx="83">
                  <c:v>-9</c:v>
                </c:pt>
                <c:pt idx="84">
                  <c:v>-10</c:v>
                </c:pt>
                <c:pt idx="85">
                  <c:v>-11</c:v>
                </c:pt>
                <c:pt idx="86">
                  <c:v>-12</c:v>
                </c:pt>
                <c:pt idx="87">
                  <c:v>-13</c:v>
                </c:pt>
                <c:pt idx="88">
                  <c:v>-14</c:v>
                </c:pt>
                <c:pt idx="89">
                  <c:v>-15</c:v>
                </c:pt>
                <c:pt idx="90">
                  <c:v>-16</c:v>
                </c:pt>
                <c:pt idx="91">
                  <c:v>-17</c:v>
                </c:pt>
                <c:pt idx="92">
                  <c:v>-18</c:v>
                </c:pt>
                <c:pt idx="93">
                  <c:v>-19</c:v>
                </c:pt>
                <c:pt idx="94">
                  <c:v>-20</c:v>
                </c:pt>
                <c:pt idx="95">
                  <c:v>-21</c:v>
                </c:pt>
                <c:pt idx="96">
                  <c:v>-22</c:v>
                </c:pt>
                <c:pt idx="97">
                  <c:v>-23</c:v>
                </c:pt>
                <c:pt idx="98">
                  <c:v>-24</c:v>
                </c:pt>
                <c:pt idx="99">
                  <c:v>-25</c:v>
                </c:pt>
                <c:pt idx="100">
                  <c:v>-26</c:v>
                </c:pt>
                <c:pt idx="101">
                  <c:v>-27</c:v>
                </c:pt>
                <c:pt idx="102">
                  <c:v>-28</c:v>
                </c:pt>
                <c:pt idx="103">
                  <c:v>-29</c:v>
                </c:pt>
                <c:pt idx="104">
                  <c:v>-30</c:v>
                </c:pt>
                <c:pt idx="105">
                  <c:v>-31</c:v>
                </c:pt>
                <c:pt idx="106">
                  <c:v>-32</c:v>
                </c:pt>
                <c:pt idx="107">
                  <c:v>-33</c:v>
                </c:pt>
                <c:pt idx="108">
                  <c:v>-34</c:v>
                </c:pt>
                <c:pt idx="109">
                  <c:v>-35</c:v>
                </c:pt>
                <c:pt idx="110">
                  <c:v>-36</c:v>
                </c:pt>
                <c:pt idx="111">
                  <c:v>-37</c:v>
                </c:pt>
                <c:pt idx="112">
                  <c:v>-38</c:v>
                </c:pt>
                <c:pt idx="113">
                  <c:v>-39</c:v>
                </c:pt>
                <c:pt idx="114">
                  <c:v>-40</c:v>
                </c:pt>
                <c:pt idx="115">
                  <c:v>-41</c:v>
                </c:pt>
                <c:pt idx="116">
                  <c:v>-42</c:v>
                </c:pt>
                <c:pt idx="117">
                  <c:v>-43</c:v>
                </c:pt>
                <c:pt idx="118">
                  <c:v>-44</c:v>
                </c:pt>
                <c:pt idx="119">
                  <c:v>-45</c:v>
                </c:pt>
                <c:pt idx="120">
                  <c:v>-46</c:v>
                </c:pt>
                <c:pt idx="121">
                  <c:v>-47</c:v>
                </c:pt>
                <c:pt idx="122">
                  <c:v>-48</c:v>
                </c:pt>
                <c:pt idx="123">
                  <c:v>-49</c:v>
                </c:pt>
                <c:pt idx="124">
                  <c:v>-50</c:v>
                </c:pt>
                <c:pt idx="125">
                  <c:v>-51</c:v>
                </c:pt>
                <c:pt idx="126">
                  <c:v>-52</c:v>
                </c:pt>
                <c:pt idx="127">
                  <c:v>-53</c:v>
                </c:pt>
                <c:pt idx="128">
                  <c:v>-54</c:v>
                </c:pt>
                <c:pt idx="129">
                  <c:v>-55</c:v>
                </c:pt>
                <c:pt idx="130">
                  <c:v>-56</c:v>
                </c:pt>
                <c:pt idx="131">
                  <c:v>-57</c:v>
                </c:pt>
                <c:pt idx="132">
                  <c:v>-58</c:v>
                </c:pt>
                <c:pt idx="133">
                  <c:v>-59</c:v>
                </c:pt>
                <c:pt idx="134">
                  <c:v>-60</c:v>
                </c:pt>
                <c:pt idx="135">
                  <c:v>-61</c:v>
                </c:pt>
                <c:pt idx="136">
                  <c:v>-62</c:v>
                </c:pt>
                <c:pt idx="137">
                  <c:v>-63</c:v>
                </c:pt>
                <c:pt idx="138">
                  <c:v>-64</c:v>
                </c:pt>
                <c:pt idx="139">
                  <c:v>-65</c:v>
                </c:pt>
                <c:pt idx="140">
                  <c:v>-66</c:v>
                </c:pt>
                <c:pt idx="141">
                  <c:v>-67</c:v>
                </c:pt>
                <c:pt idx="142">
                  <c:v>-68</c:v>
                </c:pt>
                <c:pt idx="143">
                  <c:v>-69</c:v>
                </c:pt>
                <c:pt idx="144">
                  <c:v>-70</c:v>
                </c:pt>
                <c:pt idx="145">
                  <c:v>-71</c:v>
                </c:pt>
                <c:pt idx="146">
                  <c:v>-72</c:v>
                </c:pt>
                <c:pt idx="147">
                  <c:v>-73</c:v>
                </c:pt>
                <c:pt idx="148">
                  <c:v>-74</c:v>
                </c:pt>
                <c:pt idx="149">
                  <c:v>-75</c:v>
                </c:pt>
                <c:pt idx="150">
                  <c:v>-76</c:v>
                </c:pt>
                <c:pt idx="151">
                  <c:v>-77</c:v>
                </c:pt>
                <c:pt idx="152">
                  <c:v>-78</c:v>
                </c:pt>
                <c:pt idx="153">
                  <c:v>-79</c:v>
                </c:pt>
                <c:pt idx="154">
                  <c:v>-80</c:v>
                </c:pt>
                <c:pt idx="155">
                  <c:v>-81</c:v>
                </c:pt>
                <c:pt idx="156">
                  <c:v>-82</c:v>
                </c:pt>
                <c:pt idx="157">
                  <c:v>-83</c:v>
                </c:pt>
                <c:pt idx="158">
                  <c:v>-84</c:v>
                </c:pt>
                <c:pt idx="159">
                  <c:v>-85</c:v>
                </c:pt>
                <c:pt idx="160">
                  <c:v>-86</c:v>
                </c:pt>
              </c:numCache>
            </c:numRef>
          </c:xVal>
          <c:yVal>
            <c:numRef>
              <c:f>'θ ϵ (90,180)'!$G$11:$G$171</c:f>
              <c:numCache>
                <c:formatCode>General</c:formatCode>
                <c:ptCount val="161"/>
                <c:pt idx="0">
                  <c:v>-1591.615231372879</c:v>
                </c:pt>
                <c:pt idx="1">
                  <c:v>-1580.1851790701176</c:v>
                </c:pt>
                <c:pt idx="2">
                  <c:v>-1568.7551267673562</c:v>
                </c:pt>
                <c:pt idx="3">
                  <c:v>-1557.3250744645948</c:v>
                </c:pt>
                <c:pt idx="4">
                  <c:v>-1545.8950221618336</c:v>
                </c:pt>
                <c:pt idx="5">
                  <c:v>-1534.4649698590722</c:v>
                </c:pt>
                <c:pt idx="6">
                  <c:v>-1523.034917556311</c:v>
                </c:pt>
                <c:pt idx="7">
                  <c:v>-1511.6048652535496</c:v>
                </c:pt>
                <c:pt idx="8">
                  <c:v>-1500.1748129507882</c:v>
                </c:pt>
                <c:pt idx="9">
                  <c:v>-1488.7447606480268</c:v>
                </c:pt>
                <c:pt idx="10">
                  <c:v>-1477.3147083452654</c:v>
                </c:pt>
                <c:pt idx="11">
                  <c:v>-1465.8846560425043</c:v>
                </c:pt>
                <c:pt idx="12">
                  <c:v>-1454.4546037397429</c:v>
                </c:pt>
                <c:pt idx="13">
                  <c:v>-1443.0245514369817</c:v>
                </c:pt>
                <c:pt idx="14">
                  <c:v>-1431.5944991342203</c:v>
                </c:pt>
                <c:pt idx="15">
                  <c:v>-1420.1644468314589</c:v>
                </c:pt>
                <c:pt idx="16">
                  <c:v>-1408.7343945286975</c:v>
                </c:pt>
                <c:pt idx="17">
                  <c:v>-1397.3043422259361</c:v>
                </c:pt>
                <c:pt idx="18">
                  <c:v>-1385.8742899231747</c:v>
                </c:pt>
                <c:pt idx="19">
                  <c:v>-1374.4442376204136</c:v>
                </c:pt>
                <c:pt idx="20">
                  <c:v>-1363.0141853176522</c:v>
                </c:pt>
                <c:pt idx="21">
                  <c:v>-1351.584133014891</c:v>
                </c:pt>
                <c:pt idx="22">
                  <c:v>-1340.1540807121296</c:v>
                </c:pt>
                <c:pt idx="23">
                  <c:v>-1328.7240284093682</c:v>
                </c:pt>
                <c:pt idx="24">
                  <c:v>-1317.2939761066068</c:v>
                </c:pt>
                <c:pt idx="25">
                  <c:v>-1305.8639238038454</c:v>
                </c:pt>
                <c:pt idx="26">
                  <c:v>-1294.433871501084</c:v>
                </c:pt>
                <c:pt idx="27">
                  <c:v>-1283.0038191983228</c:v>
                </c:pt>
                <c:pt idx="28">
                  <c:v>-1271.5737668955617</c:v>
                </c:pt>
                <c:pt idx="29">
                  <c:v>-1260.1437145928003</c:v>
                </c:pt>
                <c:pt idx="30">
                  <c:v>-1248.7136622900389</c:v>
                </c:pt>
                <c:pt idx="31">
                  <c:v>-1237.2836099872775</c:v>
                </c:pt>
                <c:pt idx="32">
                  <c:v>-1225.8535576845161</c:v>
                </c:pt>
                <c:pt idx="33">
                  <c:v>-1214.4235053817547</c:v>
                </c:pt>
                <c:pt idx="34">
                  <c:v>-1202.9934530789935</c:v>
                </c:pt>
                <c:pt idx="35">
                  <c:v>-1191.5634007762321</c:v>
                </c:pt>
                <c:pt idx="36">
                  <c:v>-1180.133348473471</c:v>
                </c:pt>
                <c:pt idx="37">
                  <c:v>-1168.7032961707096</c:v>
                </c:pt>
                <c:pt idx="38">
                  <c:v>-1157.2732438679482</c:v>
                </c:pt>
                <c:pt idx="39">
                  <c:v>-1145.8431915651868</c:v>
                </c:pt>
                <c:pt idx="40">
                  <c:v>-1134.4131392624254</c:v>
                </c:pt>
                <c:pt idx="41">
                  <c:v>-1122.9830869596642</c:v>
                </c:pt>
                <c:pt idx="42">
                  <c:v>-1111.5530346569028</c:v>
                </c:pt>
                <c:pt idx="43">
                  <c:v>-1100.1229823541414</c:v>
                </c:pt>
                <c:pt idx="44">
                  <c:v>-1088.6929300513802</c:v>
                </c:pt>
                <c:pt idx="45">
                  <c:v>-1077.2628777486188</c:v>
                </c:pt>
                <c:pt idx="46">
                  <c:v>-1065.8328254458575</c:v>
                </c:pt>
                <c:pt idx="47">
                  <c:v>-1054.4027731430961</c:v>
                </c:pt>
                <c:pt idx="48">
                  <c:v>-1042.9727208403347</c:v>
                </c:pt>
                <c:pt idx="49">
                  <c:v>-1031.5426685375735</c:v>
                </c:pt>
                <c:pt idx="50">
                  <c:v>-1020.1126162348121</c:v>
                </c:pt>
                <c:pt idx="51">
                  <c:v>-1008.6825639320508</c:v>
                </c:pt>
                <c:pt idx="52">
                  <c:v>-997.25251162928942</c:v>
                </c:pt>
                <c:pt idx="53">
                  <c:v>-985.82245932652813</c:v>
                </c:pt>
                <c:pt idx="54">
                  <c:v>-974.39240702376674</c:v>
                </c:pt>
                <c:pt idx="55">
                  <c:v>-962.96235472100545</c:v>
                </c:pt>
                <c:pt idx="56">
                  <c:v>-951.53230241824417</c:v>
                </c:pt>
                <c:pt idx="57">
                  <c:v>-940.10225011548278</c:v>
                </c:pt>
                <c:pt idx="58">
                  <c:v>-928.67219781272138</c:v>
                </c:pt>
                <c:pt idx="59">
                  <c:v>-917.2421455099601</c:v>
                </c:pt>
                <c:pt idx="60">
                  <c:v>-905.81209320719881</c:v>
                </c:pt>
                <c:pt idx="61">
                  <c:v>-894.38204090443742</c:v>
                </c:pt>
                <c:pt idx="62">
                  <c:v>-882.95198860167602</c:v>
                </c:pt>
                <c:pt idx="63">
                  <c:v>-871.52193629891474</c:v>
                </c:pt>
                <c:pt idx="64">
                  <c:v>-860.09188399615346</c:v>
                </c:pt>
                <c:pt idx="65">
                  <c:v>-848.66183169339206</c:v>
                </c:pt>
                <c:pt idx="66">
                  <c:v>-837.23177939063078</c:v>
                </c:pt>
                <c:pt idx="67">
                  <c:v>-825.80172708786938</c:v>
                </c:pt>
                <c:pt idx="68">
                  <c:v>-814.3716747851081</c:v>
                </c:pt>
                <c:pt idx="69">
                  <c:v>-802.9416224823467</c:v>
                </c:pt>
                <c:pt idx="70">
                  <c:v>-791.51157017958542</c:v>
                </c:pt>
                <c:pt idx="71">
                  <c:v>-780.08151787682402</c:v>
                </c:pt>
                <c:pt idx="72">
                  <c:v>-768.65146557406274</c:v>
                </c:pt>
                <c:pt idx="73">
                  <c:v>-757.22141327130134</c:v>
                </c:pt>
                <c:pt idx="74">
                  <c:v>-745.79136096854006</c:v>
                </c:pt>
                <c:pt idx="75">
                  <c:v>-734.36130866577878</c:v>
                </c:pt>
                <c:pt idx="76">
                  <c:v>-722.93125636301738</c:v>
                </c:pt>
                <c:pt idx="77">
                  <c:v>-711.5012040602561</c:v>
                </c:pt>
                <c:pt idx="78">
                  <c:v>-700.0711517574947</c:v>
                </c:pt>
                <c:pt idx="79">
                  <c:v>-688.64109945473342</c:v>
                </c:pt>
                <c:pt idx="80">
                  <c:v>-677.21104715197202</c:v>
                </c:pt>
                <c:pt idx="81">
                  <c:v>-665.78099484921074</c:v>
                </c:pt>
                <c:pt idx="82">
                  <c:v>-654.35094254644935</c:v>
                </c:pt>
                <c:pt idx="83">
                  <c:v>-642.92089024368806</c:v>
                </c:pt>
                <c:pt idx="84">
                  <c:v>-631.49083794092667</c:v>
                </c:pt>
                <c:pt idx="85">
                  <c:v>-620.06078563816538</c:v>
                </c:pt>
                <c:pt idx="86">
                  <c:v>-608.6307333354041</c:v>
                </c:pt>
                <c:pt idx="87">
                  <c:v>-597.20068103264271</c:v>
                </c:pt>
                <c:pt idx="88">
                  <c:v>-585.77062872988131</c:v>
                </c:pt>
                <c:pt idx="89">
                  <c:v>-574.34057642712003</c:v>
                </c:pt>
                <c:pt idx="90">
                  <c:v>-562.91052412435874</c:v>
                </c:pt>
                <c:pt idx="91">
                  <c:v>-551.48047182159735</c:v>
                </c:pt>
                <c:pt idx="92">
                  <c:v>-540.05041951883595</c:v>
                </c:pt>
                <c:pt idx="93">
                  <c:v>-528.62036721607467</c:v>
                </c:pt>
                <c:pt idx="94">
                  <c:v>-517.19031491331339</c:v>
                </c:pt>
                <c:pt idx="95">
                  <c:v>-505.76026261055199</c:v>
                </c:pt>
                <c:pt idx="96">
                  <c:v>-494.33021030779071</c:v>
                </c:pt>
                <c:pt idx="97">
                  <c:v>-482.90015800502931</c:v>
                </c:pt>
                <c:pt idx="98">
                  <c:v>-471.47010570226803</c:v>
                </c:pt>
                <c:pt idx="99">
                  <c:v>-460.04005339950669</c:v>
                </c:pt>
                <c:pt idx="100">
                  <c:v>-448.61000109674535</c:v>
                </c:pt>
                <c:pt idx="101">
                  <c:v>-437.17994879398401</c:v>
                </c:pt>
                <c:pt idx="102">
                  <c:v>-425.74989649122267</c:v>
                </c:pt>
                <c:pt idx="103">
                  <c:v>-414.31984418846133</c:v>
                </c:pt>
                <c:pt idx="104">
                  <c:v>-402.88979188569999</c:v>
                </c:pt>
                <c:pt idx="105">
                  <c:v>-391.45973958293865</c:v>
                </c:pt>
                <c:pt idx="106">
                  <c:v>-380.02968728017731</c:v>
                </c:pt>
                <c:pt idx="107">
                  <c:v>-368.59963497741597</c:v>
                </c:pt>
                <c:pt idx="108">
                  <c:v>-357.16958267465463</c:v>
                </c:pt>
                <c:pt idx="109">
                  <c:v>-345.7395303718933</c:v>
                </c:pt>
                <c:pt idx="110">
                  <c:v>-334.30947806913196</c:v>
                </c:pt>
                <c:pt idx="111">
                  <c:v>-322.87942576637062</c:v>
                </c:pt>
                <c:pt idx="112">
                  <c:v>-311.44937346360928</c:v>
                </c:pt>
                <c:pt idx="113">
                  <c:v>-300.01932116084794</c:v>
                </c:pt>
                <c:pt idx="114">
                  <c:v>-288.5892688580866</c:v>
                </c:pt>
                <c:pt idx="115">
                  <c:v>-277.15921655532532</c:v>
                </c:pt>
                <c:pt idx="116">
                  <c:v>-265.72916425256398</c:v>
                </c:pt>
                <c:pt idx="117">
                  <c:v>-254.29911194980264</c:v>
                </c:pt>
                <c:pt idx="118">
                  <c:v>-242.8690596470413</c:v>
                </c:pt>
                <c:pt idx="119">
                  <c:v>-231.43900734427996</c:v>
                </c:pt>
                <c:pt idx="120">
                  <c:v>-220.00895504151856</c:v>
                </c:pt>
                <c:pt idx="121">
                  <c:v>-208.57890273875728</c:v>
                </c:pt>
                <c:pt idx="122">
                  <c:v>-197.148850435996</c:v>
                </c:pt>
                <c:pt idx="123">
                  <c:v>-185.7187981332346</c:v>
                </c:pt>
                <c:pt idx="124">
                  <c:v>-174.28874583047332</c:v>
                </c:pt>
                <c:pt idx="125">
                  <c:v>-162.85869352771192</c:v>
                </c:pt>
                <c:pt idx="126">
                  <c:v>-151.42864122495064</c:v>
                </c:pt>
                <c:pt idx="127">
                  <c:v>-139.99858892218924</c:v>
                </c:pt>
                <c:pt idx="128">
                  <c:v>-128.56853661942796</c:v>
                </c:pt>
                <c:pt idx="129">
                  <c:v>-117.13848431666656</c:v>
                </c:pt>
                <c:pt idx="130">
                  <c:v>-105.70843201390528</c:v>
                </c:pt>
                <c:pt idx="131">
                  <c:v>-94.278379711143884</c:v>
                </c:pt>
                <c:pt idx="132">
                  <c:v>-82.848327408382602</c:v>
                </c:pt>
                <c:pt idx="133">
                  <c:v>-71.418275105621206</c:v>
                </c:pt>
                <c:pt idx="134">
                  <c:v>-59.988222802859923</c:v>
                </c:pt>
                <c:pt idx="135">
                  <c:v>-48.558170500098527</c:v>
                </c:pt>
                <c:pt idx="136">
                  <c:v>-37.128118197337244</c:v>
                </c:pt>
                <c:pt idx="137">
                  <c:v>-25.698065894575848</c:v>
                </c:pt>
                <c:pt idx="138">
                  <c:v>-14.268013591814565</c:v>
                </c:pt>
                <c:pt idx="139">
                  <c:v>-2.8379612890532826</c:v>
                </c:pt>
                <c:pt idx="140">
                  <c:v>8.5920910137081137</c:v>
                </c:pt>
                <c:pt idx="141">
                  <c:v>20.022143316469396</c:v>
                </c:pt>
                <c:pt idx="142">
                  <c:v>31.452195619230793</c:v>
                </c:pt>
                <c:pt idx="143">
                  <c:v>42.882247921992075</c:v>
                </c:pt>
                <c:pt idx="144">
                  <c:v>54.312300224753471</c:v>
                </c:pt>
                <c:pt idx="145">
                  <c:v>65.742352527514754</c:v>
                </c:pt>
                <c:pt idx="146">
                  <c:v>77.17240483027615</c:v>
                </c:pt>
                <c:pt idx="147">
                  <c:v>88.602457133037433</c:v>
                </c:pt>
                <c:pt idx="148">
                  <c:v>100.03250943579883</c:v>
                </c:pt>
                <c:pt idx="149">
                  <c:v>111.46256173856011</c:v>
                </c:pt>
                <c:pt idx="150">
                  <c:v>122.89261404132151</c:v>
                </c:pt>
                <c:pt idx="151">
                  <c:v>134.32266634408279</c:v>
                </c:pt>
                <c:pt idx="152">
                  <c:v>145.75271864684419</c:v>
                </c:pt>
                <c:pt idx="153">
                  <c:v>157.18277094960547</c:v>
                </c:pt>
                <c:pt idx="154">
                  <c:v>168.61282325236687</c:v>
                </c:pt>
                <c:pt idx="155">
                  <c:v>180.04287555512815</c:v>
                </c:pt>
                <c:pt idx="156">
                  <c:v>191.47292785788943</c:v>
                </c:pt>
                <c:pt idx="157">
                  <c:v>202.90298016065083</c:v>
                </c:pt>
                <c:pt idx="158">
                  <c:v>214.33303246341211</c:v>
                </c:pt>
                <c:pt idx="159">
                  <c:v>225.76308476617351</c:v>
                </c:pt>
                <c:pt idx="160">
                  <c:v>237.19313706893479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E45-4F6D-833F-A5BE57E34821}"/>
            </c:ext>
          </c:extLst>
        </c:ser>
        <c:ser>
          <c:idx val="7"/>
          <c:order val="5"/>
          <c:tx>
            <c:v>Flow 2 line tangent to W.C.</c:v>
          </c:tx>
          <c:spPr>
            <a:ln w="12700">
              <a:solidFill>
                <a:schemeClr val="bg1">
                  <a:lumMod val="95000"/>
                </a:schemeClr>
              </a:solidFill>
              <a:prstDash val="dash"/>
              <a:headEnd type="none" w="lg" len="lg"/>
              <a:tailEnd type="none" w="lg" len="lg"/>
            </a:ln>
          </c:spPr>
          <c:marker>
            <c:symbol val="plus"/>
            <c:size val="2"/>
            <c:spPr>
              <a:ln>
                <a:solidFill>
                  <a:srgbClr val="7030A0">
                    <a:alpha val="7000"/>
                  </a:srgbClr>
                </a:solidFill>
              </a:ln>
            </c:spPr>
          </c:marker>
          <c:trendline>
            <c:spPr>
              <a:ln w="12700">
                <a:solidFill>
                  <a:srgbClr val="7030A0"/>
                </a:solidFill>
                <a:prstDash val="lgDash"/>
                <a:headEnd type="oval" w="lg" len="lg"/>
                <a:tailEnd type="stealth" w="lg" len="lg"/>
              </a:ln>
            </c:spPr>
            <c:trendlineType val="linear"/>
            <c:forward val="150"/>
            <c:dispRSqr val="0"/>
            <c:dispEq val="0"/>
          </c:trendline>
          <c:xVal>
            <c:numRef>
              <c:f>'θ ϵ (90,180)'!$R$11:$R$336</c:f>
              <c:numCache>
                <c:formatCode>General</c:formatCode>
                <c:ptCount val="326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77</c:v>
                </c:pt>
                <c:pt idx="4">
                  <c:v>76</c:v>
                </c:pt>
                <c:pt idx="5">
                  <c:v>75</c:v>
                </c:pt>
                <c:pt idx="6">
                  <c:v>74</c:v>
                </c:pt>
                <c:pt idx="7">
                  <c:v>73</c:v>
                </c:pt>
                <c:pt idx="8">
                  <c:v>72</c:v>
                </c:pt>
                <c:pt idx="9">
                  <c:v>71</c:v>
                </c:pt>
                <c:pt idx="10">
                  <c:v>70</c:v>
                </c:pt>
                <c:pt idx="11">
                  <c:v>69</c:v>
                </c:pt>
                <c:pt idx="12">
                  <c:v>68</c:v>
                </c:pt>
                <c:pt idx="13">
                  <c:v>67</c:v>
                </c:pt>
                <c:pt idx="14">
                  <c:v>66</c:v>
                </c:pt>
                <c:pt idx="15">
                  <c:v>65</c:v>
                </c:pt>
                <c:pt idx="16">
                  <c:v>64</c:v>
                </c:pt>
                <c:pt idx="17">
                  <c:v>63</c:v>
                </c:pt>
                <c:pt idx="18">
                  <c:v>62</c:v>
                </c:pt>
                <c:pt idx="19">
                  <c:v>61</c:v>
                </c:pt>
                <c:pt idx="20">
                  <c:v>60</c:v>
                </c:pt>
                <c:pt idx="21">
                  <c:v>59</c:v>
                </c:pt>
                <c:pt idx="22">
                  <c:v>58</c:v>
                </c:pt>
                <c:pt idx="23">
                  <c:v>57</c:v>
                </c:pt>
                <c:pt idx="24">
                  <c:v>56</c:v>
                </c:pt>
                <c:pt idx="25">
                  <c:v>55</c:v>
                </c:pt>
                <c:pt idx="26">
                  <c:v>54</c:v>
                </c:pt>
                <c:pt idx="27">
                  <c:v>53</c:v>
                </c:pt>
                <c:pt idx="28">
                  <c:v>52</c:v>
                </c:pt>
                <c:pt idx="29">
                  <c:v>51</c:v>
                </c:pt>
                <c:pt idx="30">
                  <c:v>50</c:v>
                </c:pt>
                <c:pt idx="31">
                  <c:v>49</c:v>
                </c:pt>
                <c:pt idx="32">
                  <c:v>48</c:v>
                </c:pt>
                <c:pt idx="33">
                  <c:v>47</c:v>
                </c:pt>
                <c:pt idx="34">
                  <c:v>46</c:v>
                </c:pt>
                <c:pt idx="35">
                  <c:v>45</c:v>
                </c:pt>
                <c:pt idx="36">
                  <c:v>44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40</c:v>
                </c:pt>
                <c:pt idx="41">
                  <c:v>39</c:v>
                </c:pt>
                <c:pt idx="42">
                  <c:v>38</c:v>
                </c:pt>
                <c:pt idx="43">
                  <c:v>37</c:v>
                </c:pt>
                <c:pt idx="44">
                  <c:v>36</c:v>
                </c:pt>
                <c:pt idx="45">
                  <c:v>35</c:v>
                </c:pt>
                <c:pt idx="46">
                  <c:v>34</c:v>
                </c:pt>
                <c:pt idx="47">
                  <c:v>33</c:v>
                </c:pt>
                <c:pt idx="48">
                  <c:v>32</c:v>
                </c:pt>
                <c:pt idx="49">
                  <c:v>31</c:v>
                </c:pt>
                <c:pt idx="50">
                  <c:v>30</c:v>
                </c:pt>
                <c:pt idx="51">
                  <c:v>29</c:v>
                </c:pt>
                <c:pt idx="52">
                  <c:v>28</c:v>
                </c:pt>
                <c:pt idx="53">
                  <c:v>27</c:v>
                </c:pt>
                <c:pt idx="54">
                  <c:v>26</c:v>
                </c:pt>
                <c:pt idx="55">
                  <c:v>25</c:v>
                </c:pt>
                <c:pt idx="56">
                  <c:v>24</c:v>
                </c:pt>
                <c:pt idx="57">
                  <c:v>23</c:v>
                </c:pt>
                <c:pt idx="58">
                  <c:v>22</c:v>
                </c:pt>
                <c:pt idx="59">
                  <c:v>21</c:v>
                </c:pt>
                <c:pt idx="60">
                  <c:v>20</c:v>
                </c:pt>
                <c:pt idx="61">
                  <c:v>19</c:v>
                </c:pt>
                <c:pt idx="62">
                  <c:v>18</c:v>
                </c:pt>
                <c:pt idx="63">
                  <c:v>17</c:v>
                </c:pt>
                <c:pt idx="64">
                  <c:v>16</c:v>
                </c:pt>
                <c:pt idx="65">
                  <c:v>15</c:v>
                </c:pt>
                <c:pt idx="66">
                  <c:v>14</c:v>
                </c:pt>
                <c:pt idx="67">
                  <c:v>13</c:v>
                </c:pt>
                <c:pt idx="68">
                  <c:v>12</c:v>
                </c:pt>
                <c:pt idx="69">
                  <c:v>11</c:v>
                </c:pt>
                <c:pt idx="70">
                  <c:v>10</c:v>
                </c:pt>
                <c:pt idx="71">
                  <c:v>9</c:v>
                </c:pt>
                <c:pt idx="72">
                  <c:v>8</c:v>
                </c:pt>
                <c:pt idx="73">
                  <c:v>7</c:v>
                </c:pt>
                <c:pt idx="74">
                  <c:v>6</c:v>
                </c:pt>
                <c:pt idx="75">
                  <c:v>5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0</c:v>
                </c:pt>
                <c:pt idx="81">
                  <c:v>-1</c:v>
                </c:pt>
                <c:pt idx="82">
                  <c:v>-2</c:v>
                </c:pt>
                <c:pt idx="83">
                  <c:v>-3</c:v>
                </c:pt>
                <c:pt idx="84">
                  <c:v>-4</c:v>
                </c:pt>
                <c:pt idx="85">
                  <c:v>-5</c:v>
                </c:pt>
                <c:pt idx="86">
                  <c:v>-6</c:v>
                </c:pt>
                <c:pt idx="87">
                  <c:v>-7</c:v>
                </c:pt>
                <c:pt idx="88">
                  <c:v>-8</c:v>
                </c:pt>
                <c:pt idx="89">
                  <c:v>-9</c:v>
                </c:pt>
                <c:pt idx="90">
                  <c:v>-10</c:v>
                </c:pt>
                <c:pt idx="91">
                  <c:v>-11</c:v>
                </c:pt>
                <c:pt idx="92">
                  <c:v>-12</c:v>
                </c:pt>
                <c:pt idx="93">
                  <c:v>-13</c:v>
                </c:pt>
                <c:pt idx="94">
                  <c:v>-14</c:v>
                </c:pt>
                <c:pt idx="95">
                  <c:v>-15</c:v>
                </c:pt>
                <c:pt idx="96">
                  <c:v>-16</c:v>
                </c:pt>
                <c:pt idx="97">
                  <c:v>-17</c:v>
                </c:pt>
                <c:pt idx="98">
                  <c:v>-18</c:v>
                </c:pt>
                <c:pt idx="99">
                  <c:v>-19</c:v>
                </c:pt>
                <c:pt idx="100">
                  <c:v>-20</c:v>
                </c:pt>
                <c:pt idx="101">
                  <c:v>-21</c:v>
                </c:pt>
                <c:pt idx="102">
                  <c:v>-22</c:v>
                </c:pt>
                <c:pt idx="103">
                  <c:v>-23</c:v>
                </c:pt>
                <c:pt idx="104">
                  <c:v>-24</c:v>
                </c:pt>
                <c:pt idx="105">
                  <c:v>-25</c:v>
                </c:pt>
                <c:pt idx="106">
                  <c:v>-26</c:v>
                </c:pt>
                <c:pt idx="107">
                  <c:v>-27</c:v>
                </c:pt>
                <c:pt idx="108">
                  <c:v>-28</c:v>
                </c:pt>
                <c:pt idx="109">
                  <c:v>-29</c:v>
                </c:pt>
                <c:pt idx="110">
                  <c:v>-30</c:v>
                </c:pt>
                <c:pt idx="111">
                  <c:v>-31</c:v>
                </c:pt>
                <c:pt idx="112">
                  <c:v>-32</c:v>
                </c:pt>
                <c:pt idx="113">
                  <c:v>-33</c:v>
                </c:pt>
                <c:pt idx="114">
                  <c:v>-34</c:v>
                </c:pt>
                <c:pt idx="115">
                  <c:v>-35</c:v>
                </c:pt>
                <c:pt idx="116">
                  <c:v>-36</c:v>
                </c:pt>
                <c:pt idx="117">
                  <c:v>-37</c:v>
                </c:pt>
                <c:pt idx="118">
                  <c:v>-38</c:v>
                </c:pt>
                <c:pt idx="119">
                  <c:v>-39</c:v>
                </c:pt>
                <c:pt idx="120">
                  <c:v>-40</c:v>
                </c:pt>
                <c:pt idx="121">
                  <c:v>-41</c:v>
                </c:pt>
                <c:pt idx="122">
                  <c:v>-42</c:v>
                </c:pt>
                <c:pt idx="123">
                  <c:v>-43</c:v>
                </c:pt>
                <c:pt idx="124">
                  <c:v>-44</c:v>
                </c:pt>
                <c:pt idx="125">
                  <c:v>-45</c:v>
                </c:pt>
                <c:pt idx="126">
                  <c:v>-46</c:v>
                </c:pt>
                <c:pt idx="127">
                  <c:v>-47</c:v>
                </c:pt>
                <c:pt idx="128">
                  <c:v>-48</c:v>
                </c:pt>
                <c:pt idx="129">
                  <c:v>-49</c:v>
                </c:pt>
                <c:pt idx="130">
                  <c:v>-50</c:v>
                </c:pt>
                <c:pt idx="131">
                  <c:v>-51</c:v>
                </c:pt>
                <c:pt idx="132">
                  <c:v>-52</c:v>
                </c:pt>
                <c:pt idx="133">
                  <c:v>-53</c:v>
                </c:pt>
                <c:pt idx="134">
                  <c:v>-54</c:v>
                </c:pt>
                <c:pt idx="135">
                  <c:v>-55</c:v>
                </c:pt>
                <c:pt idx="136">
                  <c:v>-56</c:v>
                </c:pt>
                <c:pt idx="137">
                  <c:v>-57</c:v>
                </c:pt>
                <c:pt idx="138">
                  <c:v>-58</c:v>
                </c:pt>
                <c:pt idx="139">
                  <c:v>-59</c:v>
                </c:pt>
                <c:pt idx="140">
                  <c:v>-60</c:v>
                </c:pt>
                <c:pt idx="141">
                  <c:v>-61</c:v>
                </c:pt>
                <c:pt idx="142">
                  <c:v>-62</c:v>
                </c:pt>
                <c:pt idx="143">
                  <c:v>-63</c:v>
                </c:pt>
                <c:pt idx="144">
                  <c:v>-64</c:v>
                </c:pt>
                <c:pt idx="145">
                  <c:v>-65</c:v>
                </c:pt>
                <c:pt idx="146">
                  <c:v>-66</c:v>
                </c:pt>
                <c:pt idx="147">
                  <c:v>-67</c:v>
                </c:pt>
                <c:pt idx="148">
                  <c:v>-68</c:v>
                </c:pt>
                <c:pt idx="149">
                  <c:v>-69</c:v>
                </c:pt>
                <c:pt idx="150">
                  <c:v>-70</c:v>
                </c:pt>
                <c:pt idx="151">
                  <c:v>-71</c:v>
                </c:pt>
                <c:pt idx="152">
                  <c:v>-72</c:v>
                </c:pt>
                <c:pt idx="153">
                  <c:v>-73</c:v>
                </c:pt>
                <c:pt idx="154">
                  <c:v>-74</c:v>
                </c:pt>
                <c:pt idx="155">
                  <c:v>-75</c:v>
                </c:pt>
                <c:pt idx="156">
                  <c:v>-76</c:v>
                </c:pt>
                <c:pt idx="157">
                  <c:v>-77</c:v>
                </c:pt>
                <c:pt idx="158">
                  <c:v>-78</c:v>
                </c:pt>
                <c:pt idx="159">
                  <c:v>-79</c:v>
                </c:pt>
                <c:pt idx="160">
                  <c:v>-80</c:v>
                </c:pt>
                <c:pt idx="161">
                  <c:v>-81</c:v>
                </c:pt>
                <c:pt idx="162">
                  <c:v>-82</c:v>
                </c:pt>
                <c:pt idx="163">
                  <c:v>-83</c:v>
                </c:pt>
                <c:pt idx="164">
                  <c:v>-84</c:v>
                </c:pt>
                <c:pt idx="165">
                  <c:v>-85</c:v>
                </c:pt>
                <c:pt idx="166">
                  <c:v>-86</c:v>
                </c:pt>
                <c:pt idx="167">
                  <c:v>-87</c:v>
                </c:pt>
                <c:pt idx="168">
                  <c:v>-88</c:v>
                </c:pt>
                <c:pt idx="169">
                  <c:v>-89</c:v>
                </c:pt>
                <c:pt idx="170">
                  <c:v>-90</c:v>
                </c:pt>
                <c:pt idx="171">
                  <c:v>-91</c:v>
                </c:pt>
                <c:pt idx="172">
                  <c:v>-92</c:v>
                </c:pt>
                <c:pt idx="173">
                  <c:v>-93</c:v>
                </c:pt>
                <c:pt idx="174">
                  <c:v>-94</c:v>
                </c:pt>
                <c:pt idx="175">
                  <c:v>-95</c:v>
                </c:pt>
                <c:pt idx="176">
                  <c:v>-96</c:v>
                </c:pt>
                <c:pt idx="177">
                  <c:v>-97</c:v>
                </c:pt>
                <c:pt idx="178">
                  <c:v>-98</c:v>
                </c:pt>
                <c:pt idx="179">
                  <c:v>-99</c:v>
                </c:pt>
                <c:pt idx="180">
                  <c:v>-100</c:v>
                </c:pt>
                <c:pt idx="181">
                  <c:v>-101</c:v>
                </c:pt>
                <c:pt idx="182">
                  <c:v>-102</c:v>
                </c:pt>
                <c:pt idx="183">
                  <c:v>-103</c:v>
                </c:pt>
                <c:pt idx="184">
                  <c:v>-104</c:v>
                </c:pt>
                <c:pt idx="185">
                  <c:v>-105</c:v>
                </c:pt>
                <c:pt idx="186">
                  <c:v>-106</c:v>
                </c:pt>
                <c:pt idx="187">
                  <c:v>-107</c:v>
                </c:pt>
                <c:pt idx="188">
                  <c:v>-108</c:v>
                </c:pt>
                <c:pt idx="189">
                  <c:v>-109</c:v>
                </c:pt>
                <c:pt idx="190">
                  <c:v>-110</c:v>
                </c:pt>
                <c:pt idx="191">
                  <c:v>-111</c:v>
                </c:pt>
                <c:pt idx="192">
                  <c:v>-112</c:v>
                </c:pt>
                <c:pt idx="193">
                  <c:v>-113</c:v>
                </c:pt>
                <c:pt idx="194">
                  <c:v>-114</c:v>
                </c:pt>
                <c:pt idx="195">
                  <c:v>-115</c:v>
                </c:pt>
                <c:pt idx="196">
                  <c:v>-116</c:v>
                </c:pt>
                <c:pt idx="197">
                  <c:v>-117</c:v>
                </c:pt>
                <c:pt idx="198">
                  <c:v>-118</c:v>
                </c:pt>
                <c:pt idx="199">
                  <c:v>-119</c:v>
                </c:pt>
                <c:pt idx="200">
                  <c:v>-120</c:v>
                </c:pt>
                <c:pt idx="201">
                  <c:v>-121</c:v>
                </c:pt>
                <c:pt idx="202">
                  <c:v>-122</c:v>
                </c:pt>
                <c:pt idx="203">
                  <c:v>-123</c:v>
                </c:pt>
                <c:pt idx="204">
                  <c:v>-124</c:v>
                </c:pt>
                <c:pt idx="205">
                  <c:v>-125</c:v>
                </c:pt>
                <c:pt idx="206">
                  <c:v>-126</c:v>
                </c:pt>
                <c:pt idx="207">
                  <c:v>-127</c:v>
                </c:pt>
                <c:pt idx="208">
                  <c:v>-128</c:v>
                </c:pt>
                <c:pt idx="209">
                  <c:v>-129</c:v>
                </c:pt>
                <c:pt idx="210">
                  <c:v>-130</c:v>
                </c:pt>
                <c:pt idx="211">
                  <c:v>-131</c:v>
                </c:pt>
                <c:pt idx="212">
                  <c:v>-132</c:v>
                </c:pt>
                <c:pt idx="213">
                  <c:v>-133</c:v>
                </c:pt>
                <c:pt idx="214">
                  <c:v>-134</c:v>
                </c:pt>
                <c:pt idx="215">
                  <c:v>-135</c:v>
                </c:pt>
                <c:pt idx="216">
                  <c:v>-136</c:v>
                </c:pt>
                <c:pt idx="217">
                  <c:v>-137</c:v>
                </c:pt>
                <c:pt idx="218">
                  <c:v>-138</c:v>
                </c:pt>
                <c:pt idx="219">
                  <c:v>-139</c:v>
                </c:pt>
                <c:pt idx="220">
                  <c:v>-140</c:v>
                </c:pt>
                <c:pt idx="221">
                  <c:v>-141</c:v>
                </c:pt>
                <c:pt idx="222">
                  <c:v>-142</c:v>
                </c:pt>
                <c:pt idx="223">
                  <c:v>-143</c:v>
                </c:pt>
                <c:pt idx="224">
                  <c:v>-144</c:v>
                </c:pt>
                <c:pt idx="225">
                  <c:v>-145</c:v>
                </c:pt>
                <c:pt idx="226">
                  <c:v>-146</c:v>
                </c:pt>
                <c:pt idx="227">
                  <c:v>-147</c:v>
                </c:pt>
                <c:pt idx="228">
                  <c:v>-148</c:v>
                </c:pt>
                <c:pt idx="229">
                  <c:v>-149</c:v>
                </c:pt>
                <c:pt idx="230">
                  <c:v>-150</c:v>
                </c:pt>
                <c:pt idx="231">
                  <c:v>-151</c:v>
                </c:pt>
                <c:pt idx="232">
                  <c:v>-152</c:v>
                </c:pt>
                <c:pt idx="233">
                  <c:v>-153</c:v>
                </c:pt>
                <c:pt idx="234">
                  <c:v>-154</c:v>
                </c:pt>
                <c:pt idx="235">
                  <c:v>-155</c:v>
                </c:pt>
                <c:pt idx="236">
                  <c:v>-156</c:v>
                </c:pt>
                <c:pt idx="237">
                  <c:v>-157</c:v>
                </c:pt>
                <c:pt idx="238">
                  <c:v>-158</c:v>
                </c:pt>
                <c:pt idx="239">
                  <c:v>-159</c:v>
                </c:pt>
                <c:pt idx="240">
                  <c:v>-160</c:v>
                </c:pt>
                <c:pt idx="241">
                  <c:v>-161</c:v>
                </c:pt>
                <c:pt idx="242">
                  <c:v>-162</c:v>
                </c:pt>
                <c:pt idx="243">
                  <c:v>-163</c:v>
                </c:pt>
                <c:pt idx="244">
                  <c:v>-164</c:v>
                </c:pt>
                <c:pt idx="245">
                  <c:v>-165</c:v>
                </c:pt>
                <c:pt idx="246">
                  <c:v>-166</c:v>
                </c:pt>
                <c:pt idx="247">
                  <c:v>-167</c:v>
                </c:pt>
                <c:pt idx="248">
                  <c:v>-168</c:v>
                </c:pt>
                <c:pt idx="249">
                  <c:v>-169</c:v>
                </c:pt>
                <c:pt idx="250">
                  <c:v>-170</c:v>
                </c:pt>
                <c:pt idx="251">
                  <c:v>-171</c:v>
                </c:pt>
                <c:pt idx="252">
                  <c:v>-172</c:v>
                </c:pt>
                <c:pt idx="253">
                  <c:v>-173</c:v>
                </c:pt>
                <c:pt idx="254">
                  <c:v>-174</c:v>
                </c:pt>
                <c:pt idx="255">
                  <c:v>-175</c:v>
                </c:pt>
                <c:pt idx="256">
                  <c:v>-176</c:v>
                </c:pt>
                <c:pt idx="257">
                  <c:v>-177</c:v>
                </c:pt>
                <c:pt idx="258">
                  <c:v>-178</c:v>
                </c:pt>
                <c:pt idx="259">
                  <c:v>-179</c:v>
                </c:pt>
                <c:pt idx="260">
                  <c:v>-180</c:v>
                </c:pt>
                <c:pt idx="261">
                  <c:v>-181</c:v>
                </c:pt>
                <c:pt idx="262">
                  <c:v>-182</c:v>
                </c:pt>
                <c:pt idx="263">
                  <c:v>-183</c:v>
                </c:pt>
                <c:pt idx="264">
                  <c:v>-184</c:v>
                </c:pt>
                <c:pt idx="265">
                  <c:v>-185</c:v>
                </c:pt>
                <c:pt idx="266">
                  <c:v>-186</c:v>
                </c:pt>
                <c:pt idx="267">
                  <c:v>-187</c:v>
                </c:pt>
                <c:pt idx="268">
                  <c:v>-188</c:v>
                </c:pt>
                <c:pt idx="269">
                  <c:v>-189</c:v>
                </c:pt>
                <c:pt idx="270">
                  <c:v>-190</c:v>
                </c:pt>
                <c:pt idx="271">
                  <c:v>-191</c:v>
                </c:pt>
                <c:pt idx="272">
                  <c:v>-192</c:v>
                </c:pt>
                <c:pt idx="273">
                  <c:v>-193</c:v>
                </c:pt>
                <c:pt idx="274">
                  <c:v>-194</c:v>
                </c:pt>
                <c:pt idx="275">
                  <c:v>-195</c:v>
                </c:pt>
                <c:pt idx="276">
                  <c:v>-196</c:v>
                </c:pt>
                <c:pt idx="277">
                  <c:v>-197</c:v>
                </c:pt>
                <c:pt idx="278">
                  <c:v>-198</c:v>
                </c:pt>
                <c:pt idx="279">
                  <c:v>-199</c:v>
                </c:pt>
                <c:pt idx="280">
                  <c:v>-200</c:v>
                </c:pt>
                <c:pt idx="281">
                  <c:v>-201</c:v>
                </c:pt>
                <c:pt idx="282">
                  <c:v>-202</c:v>
                </c:pt>
                <c:pt idx="283">
                  <c:v>-203</c:v>
                </c:pt>
                <c:pt idx="284">
                  <c:v>-204</c:v>
                </c:pt>
                <c:pt idx="285">
                  <c:v>-205</c:v>
                </c:pt>
                <c:pt idx="286">
                  <c:v>-206</c:v>
                </c:pt>
                <c:pt idx="287">
                  <c:v>-207</c:v>
                </c:pt>
                <c:pt idx="288">
                  <c:v>-208</c:v>
                </c:pt>
                <c:pt idx="289">
                  <c:v>-209</c:v>
                </c:pt>
                <c:pt idx="290">
                  <c:v>-210</c:v>
                </c:pt>
                <c:pt idx="291">
                  <c:v>-211</c:v>
                </c:pt>
                <c:pt idx="292">
                  <c:v>-212</c:v>
                </c:pt>
                <c:pt idx="293">
                  <c:v>-213</c:v>
                </c:pt>
                <c:pt idx="294">
                  <c:v>-214</c:v>
                </c:pt>
                <c:pt idx="295">
                  <c:v>-215</c:v>
                </c:pt>
                <c:pt idx="296">
                  <c:v>-216</c:v>
                </c:pt>
                <c:pt idx="297">
                  <c:v>-217</c:v>
                </c:pt>
                <c:pt idx="298">
                  <c:v>-218</c:v>
                </c:pt>
                <c:pt idx="299">
                  <c:v>-219</c:v>
                </c:pt>
                <c:pt idx="300">
                  <c:v>-220</c:v>
                </c:pt>
                <c:pt idx="301">
                  <c:v>-221</c:v>
                </c:pt>
                <c:pt idx="302">
                  <c:v>-222</c:v>
                </c:pt>
                <c:pt idx="303">
                  <c:v>-223</c:v>
                </c:pt>
                <c:pt idx="304">
                  <c:v>-224</c:v>
                </c:pt>
                <c:pt idx="305">
                  <c:v>-225</c:v>
                </c:pt>
                <c:pt idx="306">
                  <c:v>-226</c:v>
                </c:pt>
                <c:pt idx="307">
                  <c:v>-227</c:v>
                </c:pt>
                <c:pt idx="308">
                  <c:v>-228</c:v>
                </c:pt>
                <c:pt idx="309">
                  <c:v>-229</c:v>
                </c:pt>
                <c:pt idx="310">
                  <c:v>-230</c:v>
                </c:pt>
                <c:pt idx="311">
                  <c:v>-231</c:v>
                </c:pt>
                <c:pt idx="312">
                  <c:v>-232</c:v>
                </c:pt>
                <c:pt idx="313">
                  <c:v>-233</c:v>
                </c:pt>
                <c:pt idx="314">
                  <c:v>-234</c:v>
                </c:pt>
                <c:pt idx="315">
                  <c:v>-235</c:v>
                </c:pt>
                <c:pt idx="316">
                  <c:v>-236</c:v>
                </c:pt>
                <c:pt idx="317">
                  <c:v>-237</c:v>
                </c:pt>
                <c:pt idx="318">
                  <c:v>-238</c:v>
                </c:pt>
                <c:pt idx="319">
                  <c:v>-239</c:v>
                </c:pt>
                <c:pt idx="320">
                  <c:v>-240</c:v>
                </c:pt>
                <c:pt idx="321">
                  <c:v>-241</c:v>
                </c:pt>
                <c:pt idx="322">
                  <c:v>-242</c:v>
                </c:pt>
                <c:pt idx="323">
                  <c:v>-243</c:v>
                </c:pt>
                <c:pt idx="324">
                  <c:v>-244</c:v>
                </c:pt>
                <c:pt idx="325">
                  <c:v>-245</c:v>
                </c:pt>
              </c:numCache>
            </c:numRef>
          </c:xVal>
          <c:yVal>
            <c:numRef>
              <c:f>'θ ϵ (90,180)'!$Q$11:$Q$336</c:f>
              <c:numCache>
                <c:formatCode>General</c:formatCode>
                <c:ptCount val="326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65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  <c:pt idx="21">
                  <c:v>65</c:v>
                </c:pt>
                <c:pt idx="22">
                  <c:v>65</c:v>
                </c:pt>
                <c:pt idx="23">
                  <c:v>65</c:v>
                </c:pt>
                <c:pt idx="24">
                  <c:v>65</c:v>
                </c:pt>
                <c:pt idx="25">
                  <c:v>65</c:v>
                </c:pt>
                <c:pt idx="26">
                  <c:v>65</c:v>
                </c:pt>
                <c:pt idx="27">
                  <c:v>65</c:v>
                </c:pt>
                <c:pt idx="28">
                  <c:v>65</c:v>
                </c:pt>
                <c:pt idx="29">
                  <c:v>65</c:v>
                </c:pt>
                <c:pt idx="30">
                  <c:v>65</c:v>
                </c:pt>
                <c:pt idx="31">
                  <c:v>65</c:v>
                </c:pt>
                <c:pt idx="32">
                  <c:v>65</c:v>
                </c:pt>
                <c:pt idx="33">
                  <c:v>65</c:v>
                </c:pt>
                <c:pt idx="34">
                  <c:v>65</c:v>
                </c:pt>
                <c:pt idx="35">
                  <c:v>65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65</c:v>
                </c:pt>
                <c:pt idx="117">
                  <c:v>65</c:v>
                </c:pt>
                <c:pt idx="118">
                  <c:v>65</c:v>
                </c:pt>
                <c:pt idx="119">
                  <c:v>65</c:v>
                </c:pt>
                <c:pt idx="120">
                  <c:v>65</c:v>
                </c:pt>
                <c:pt idx="121">
                  <c:v>65</c:v>
                </c:pt>
                <c:pt idx="122">
                  <c:v>65</c:v>
                </c:pt>
                <c:pt idx="123">
                  <c:v>65</c:v>
                </c:pt>
                <c:pt idx="124">
                  <c:v>65</c:v>
                </c:pt>
                <c:pt idx="125">
                  <c:v>65</c:v>
                </c:pt>
                <c:pt idx="126">
                  <c:v>65</c:v>
                </c:pt>
                <c:pt idx="127">
                  <c:v>65</c:v>
                </c:pt>
                <c:pt idx="128">
                  <c:v>65</c:v>
                </c:pt>
                <c:pt idx="129">
                  <c:v>65</c:v>
                </c:pt>
                <c:pt idx="130">
                  <c:v>65</c:v>
                </c:pt>
                <c:pt idx="131">
                  <c:v>65</c:v>
                </c:pt>
                <c:pt idx="132">
                  <c:v>65</c:v>
                </c:pt>
                <c:pt idx="133">
                  <c:v>65</c:v>
                </c:pt>
                <c:pt idx="134">
                  <c:v>65</c:v>
                </c:pt>
                <c:pt idx="135">
                  <c:v>65</c:v>
                </c:pt>
                <c:pt idx="136">
                  <c:v>65</c:v>
                </c:pt>
                <c:pt idx="137">
                  <c:v>65</c:v>
                </c:pt>
                <c:pt idx="138">
                  <c:v>65</c:v>
                </c:pt>
                <c:pt idx="139">
                  <c:v>65</c:v>
                </c:pt>
                <c:pt idx="140">
                  <c:v>65</c:v>
                </c:pt>
                <c:pt idx="141">
                  <c:v>65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65</c:v>
                </c:pt>
                <c:pt idx="147">
                  <c:v>65</c:v>
                </c:pt>
                <c:pt idx="148">
                  <c:v>65</c:v>
                </c:pt>
                <c:pt idx="149">
                  <c:v>65</c:v>
                </c:pt>
                <c:pt idx="150">
                  <c:v>65</c:v>
                </c:pt>
                <c:pt idx="151">
                  <c:v>65</c:v>
                </c:pt>
                <c:pt idx="152">
                  <c:v>65</c:v>
                </c:pt>
                <c:pt idx="153">
                  <c:v>65</c:v>
                </c:pt>
                <c:pt idx="154">
                  <c:v>65</c:v>
                </c:pt>
                <c:pt idx="155">
                  <c:v>65</c:v>
                </c:pt>
                <c:pt idx="156">
                  <c:v>65</c:v>
                </c:pt>
                <c:pt idx="157">
                  <c:v>65</c:v>
                </c:pt>
                <c:pt idx="158">
                  <c:v>65</c:v>
                </c:pt>
                <c:pt idx="159">
                  <c:v>65</c:v>
                </c:pt>
                <c:pt idx="160">
                  <c:v>65</c:v>
                </c:pt>
                <c:pt idx="161">
                  <c:v>65</c:v>
                </c:pt>
                <c:pt idx="162">
                  <c:v>65</c:v>
                </c:pt>
                <c:pt idx="163">
                  <c:v>65</c:v>
                </c:pt>
                <c:pt idx="164">
                  <c:v>65</c:v>
                </c:pt>
                <c:pt idx="165">
                  <c:v>65</c:v>
                </c:pt>
                <c:pt idx="166">
                  <c:v>65</c:v>
                </c:pt>
                <c:pt idx="167">
                  <c:v>65</c:v>
                </c:pt>
                <c:pt idx="168">
                  <c:v>65</c:v>
                </c:pt>
                <c:pt idx="169">
                  <c:v>65</c:v>
                </c:pt>
                <c:pt idx="170">
                  <c:v>65</c:v>
                </c:pt>
                <c:pt idx="171">
                  <c:v>65</c:v>
                </c:pt>
                <c:pt idx="172">
                  <c:v>65</c:v>
                </c:pt>
                <c:pt idx="173">
                  <c:v>65</c:v>
                </c:pt>
                <c:pt idx="174">
                  <c:v>65</c:v>
                </c:pt>
                <c:pt idx="175">
                  <c:v>65</c:v>
                </c:pt>
                <c:pt idx="176">
                  <c:v>65</c:v>
                </c:pt>
                <c:pt idx="177">
                  <c:v>65</c:v>
                </c:pt>
                <c:pt idx="178">
                  <c:v>65</c:v>
                </c:pt>
                <c:pt idx="179">
                  <c:v>65</c:v>
                </c:pt>
                <c:pt idx="180">
                  <c:v>65</c:v>
                </c:pt>
                <c:pt idx="181">
                  <c:v>65</c:v>
                </c:pt>
                <c:pt idx="182">
                  <c:v>65</c:v>
                </c:pt>
                <c:pt idx="183">
                  <c:v>65</c:v>
                </c:pt>
                <c:pt idx="184">
                  <c:v>65</c:v>
                </c:pt>
                <c:pt idx="185">
                  <c:v>65</c:v>
                </c:pt>
                <c:pt idx="186">
                  <c:v>65</c:v>
                </c:pt>
                <c:pt idx="187">
                  <c:v>65</c:v>
                </c:pt>
                <c:pt idx="188">
                  <c:v>65</c:v>
                </c:pt>
                <c:pt idx="189">
                  <c:v>65</c:v>
                </c:pt>
                <c:pt idx="190">
                  <c:v>65</c:v>
                </c:pt>
                <c:pt idx="191">
                  <c:v>65</c:v>
                </c:pt>
                <c:pt idx="192">
                  <c:v>65</c:v>
                </c:pt>
                <c:pt idx="193">
                  <c:v>65</c:v>
                </c:pt>
                <c:pt idx="194">
                  <c:v>65</c:v>
                </c:pt>
                <c:pt idx="195">
                  <c:v>65</c:v>
                </c:pt>
                <c:pt idx="196">
                  <c:v>65</c:v>
                </c:pt>
                <c:pt idx="197">
                  <c:v>65</c:v>
                </c:pt>
                <c:pt idx="198">
                  <c:v>65</c:v>
                </c:pt>
                <c:pt idx="199">
                  <c:v>65</c:v>
                </c:pt>
                <c:pt idx="200">
                  <c:v>65</c:v>
                </c:pt>
                <c:pt idx="201">
                  <c:v>65</c:v>
                </c:pt>
                <c:pt idx="202">
                  <c:v>65</c:v>
                </c:pt>
                <c:pt idx="203">
                  <c:v>65</c:v>
                </c:pt>
                <c:pt idx="204">
                  <c:v>65</c:v>
                </c:pt>
                <c:pt idx="205">
                  <c:v>65</c:v>
                </c:pt>
                <c:pt idx="206">
                  <c:v>65</c:v>
                </c:pt>
                <c:pt idx="207">
                  <c:v>65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65</c:v>
                </c:pt>
                <c:pt idx="212">
                  <c:v>65</c:v>
                </c:pt>
                <c:pt idx="213">
                  <c:v>65</c:v>
                </c:pt>
                <c:pt idx="214">
                  <c:v>65</c:v>
                </c:pt>
                <c:pt idx="215">
                  <c:v>65</c:v>
                </c:pt>
                <c:pt idx="216">
                  <c:v>65</c:v>
                </c:pt>
                <c:pt idx="217">
                  <c:v>65</c:v>
                </c:pt>
                <c:pt idx="218">
                  <c:v>65</c:v>
                </c:pt>
                <c:pt idx="219">
                  <c:v>65</c:v>
                </c:pt>
                <c:pt idx="220">
                  <c:v>65</c:v>
                </c:pt>
                <c:pt idx="221">
                  <c:v>65</c:v>
                </c:pt>
                <c:pt idx="222">
                  <c:v>65</c:v>
                </c:pt>
                <c:pt idx="223">
                  <c:v>65</c:v>
                </c:pt>
                <c:pt idx="224">
                  <c:v>65</c:v>
                </c:pt>
                <c:pt idx="225">
                  <c:v>65</c:v>
                </c:pt>
                <c:pt idx="226">
                  <c:v>65</c:v>
                </c:pt>
                <c:pt idx="227">
                  <c:v>65</c:v>
                </c:pt>
                <c:pt idx="228">
                  <c:v>65</c:v>
                </c:pt>
                <c:pt idx="229">
                  <c:v>65</c:v>
                </c:pt>
                <c:pt idx="230">
                  <c:v>65</c:v>
                </c:pt>
                <c:pt idx="231">
                  <c:v>65</c:v>
                </c:pt>
                <c:pt idx="232">
                  <c:v>65</c:v>
                </c:pt>
                <c:pt idx="233">
                  <c:v>65</c:v>
                </c:pt>
                <c:pt idx="234">
                  <c:v>65</c:v>
                </c:pt>
                <c:pt idx="235">
                  <c:v>65</c:v>
                </c:pt>
                <c:pt idx="236">
                  <c:v>65</c:v>
                </c:pt>
                <c:pt idx="237">
                  <c:v>65</c:v>
                </c:pt>
                <c:pt idx="238">
                  <c:v>65</c:v>
                </c:pt>
                <c:pt idx="239">
                  <c:v>65</c:v>
                </c:pt>
                <c:pt idx="240">
                  <c:v>65</c:v>
                </c:pt>
                <c:pt idx="241">
                  <c:v>65</c:v>
                </c:pt>
                <c:pt idx="242">
                  <c:v>65</c:v>
                </c:pt>
                <c:pt idx="243">
                  <c:v>65</c:v>
                </c:pt>
                <c:pt idx="244">
                  <c:v>65</c:v>
                </c:pt>
                <c:pt idx="245">
                  <c:v>65</c:v>
                </c:pt>
                <c:pt idx="246">
                  <c:v>65</c:v>
                </c:pt>
                <c:pt idx="247">
                  <c:v>65</c:v>
                </c:pt>
                <c:pt idx="248">
                  <c:v>65</c:v>
                </c:pt>
                <c:pt idx="249">
                  <c:v>65</c:v>
                </c:pt>
                <c:pt idx="250">
                  <c:v>65</c:v>
                </c:pt>
                <c:pt idx="251">
                  <c:v>65</c:v>
                </c:pt>
                <c:pt idx="252">
                  <c:v>65</c:v>
                </c:pt>
                <c:pt idx="253">
                  <c:v>65</c:v>
                </c:pt>
                <c:pt idx="254">
                  <c:v>65</c:v>
                </c:pt>
                <c:pt idx="255">
                  <c:v>65</c:v>
                </c:pt>
                <c:pt idx="256">
                  <c:v>65</c:v>
                </c:pt>
                <c:pt idx="257">
                  <c:v>65</c:v>
                </c:pt>
                <c:pt idx="258">
                  <c:v>65</c:v>
                </c:pt>
                <c:pt idx="259">
                  <c:v>65</c:v>
                </c:pt>
                <c:pt idx="260">
                  <c:v>65</c:v>
                </c:pt>
                <c:pt idx="261">
                  <c:v>65</c:v>
                </c:pt>
                <c:pt idx="262">
                  <c:v>65</c:v>
                </c:pt>
                <c:pt idx="263">
                  <c:v>65</c:v>
                </c:pt>
                <c:pt idx="264">
                  <c:v>65</c:v>
                </c:pt>
                <c:pt idx="265">
                  <c:v>65</c:v>
                </c:pt>
                <c:pt idx="266">
                  <c:v>65</c:v>
                </c:pt>
                <c:pt idx="267">
                  <c:v>65</c:v>
                </c:pt>
                <c:pt idx="268">
                  <c:v>65</c:v>
                </c:pt>
                <c:pt idx="269">
                  <c:v>65</c:v>
                </c:pt>
                <c:pt idx="270">
                  <c:v>65</c:v>
                </c:pt>
                <c:pt idx="271">
                  <c:v>65</c:v>
                </c:pt>
                <c:pt idx="272">
                  <c:v>65</c:v>
                </c:pt>
                <c:pt idx="273">
                  <c:v>65</c:v>
                </c:pt>
                <c:pt idx="274">
                  <c:v>65</c:v>
                </c:pt>
                <c:pt idx="275">
                  <c:v>65</c:v>
                </c:pt>
                <c:pt idx="276">
                  <c:v>65</c:v>
                </c:pt>
                <c:pt idx="277">
                  <c:v>65</c:v>
                </c:pt>
                <c:pt idx="278">
                  <c:v>65</c:v>
                </c:pt>
                <c:pt idx="279">
                  <c:v>65</c:v>
                </c:pt>
                <c:pt idx="280">
                  <c:v>65</c:v>
                </c:pt>
                <c:pt idx="281">
                  <c:v>65</c:v>
                </c:pt>
                <c:pt idx="282">
                  <c:v>65</c:v>
                </c:pt>
                <c:pt idx="283">
                  <c:v>65</c:v>
                </c:pt>
                <c:pt idx="284">
                  <c:v>65</c:v>
                </c:pt>
                <c:pt idx="285">
                  <c:v>65</c:v>
                </c:pt>
                <c:pt idx="286">
                  <c:v>65</c:v>
                </c:pt>
                <c:pt idx="287">
                  <c:v>65</c:v>
                </c:pt>
                <c:pt idx="288">
                  <c:v>65</c:v>
                </c:pt>
                <c:pt idx="289">
                  <c:v>65</c:v>
                </c:pt>
                <c:pt idx="290">
                  <c:v>65</c:v>
                </c:pt>
                <c:pt idx="291">
                  <c:v>65</c:v>
                </c:pt>
                <c:pt idx="292">
                  <c:v>65</c:v>
                </c:pt>
                <c:pt idx="293">
                  <c:v>65</c:v>
                </c:pt>
                <c:pt idx="294">
                  <c:v>65</c:v>
                </c:pt>
                <c:pt idx="295">
                  <c:v>65</c:v>
                </c:pt>
                <c:pt idx="296">
                  <c:v>65</c:v>
                </c:pt>
                <c:pt idx="297">
                  <c:v>65</c:v>
                </c:pt>
                <c:pt idx="298">
                  <c:v>65</c:v>
                </c:pt>
                <c:pt idx="299">
                  <c:v>65</c:v>
                </c:pt>
                <c:pt idx="300">
                  <c:v>65</c:v>
                </c:pt>
                <c:pt idx="301">
                  <c:v>65</c:v>
                </c:pt>
                <c:pt idx="302">
                  <c:v>65</c:v>
                </c:pt>
                <c:pt idx="303">
                  <c:v>65</c:v>
                </c:pt>
                <c:pt idx="304">
                  <c:v>65</c:v>
                </c:pt>
                <c:pt idx="305">
                  <c:v>65</c:v>
                </c:pt>
                <c:pt idx="306">
                  <c:v>65</c:v>
                </c:pt>
                <c:pt idx="307">
                  <c:v>65</c:v>
                </c:pt>
                <c:pt idx="308">
                  <c:v>65</c:v>
                </c:pt>
                <c:pt idx="309">
                  <c:v>65</c:v>
                </c:pt>
                <c:pt idx="310">
                  <c:v>65</c:v>
                </c:pt>
                <c:pt idx="311">
                  <c:v>65</c:v>
                </c:pt>
                <c:pt idx="312">
                  <c:v>65</c:v>
                </c:pt>
                <c:pt idx="313">
                  <c:v>65</c:v>
                </c:pt>
                <c:pt idx="314">
                  <c:v>65</c:v>
                </c:pt>
                <c:pt idx="315">
                  <c:v>65</c:v>
                </c:pt>
                <c:pt idx="316">
                  <c:v>65</c:v>
                </c:pt>
                <c:pt idx="317">
                  <c:v>65</c:v>
                </c:pt>
                <c:pt idx="318">
                  <c:v>65</c:v>
                </c:pt>
                <c:pt idx="319">
                  <c:v>65</c:v>
                </c:pt>
                <c:pt idx="320">
                  <c:v>65</c:v>
                </c:pt>
                <c:pt idx="321">
                  <c:v>65</c:v>
                </c:pt>
                <c:pt idx="322">
                  <c:v>65</c:v>
                </c:pt>
                <c:pt idx="323">
                  <c:v>65</c:v>
                </c:pt>
                <c:pt idx="324">
                  <c:v>65</c:v>
                </c:pt>
                <c:pt idx="325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E45-4F6D-833F-A5BE57E34821}"/>
            </c:ext>
          </c:extLst>
        </c:ser>
        <c:ser>
          <c:idx val="8"/>
          <c:order val="6"/>
          <c:tx>
            <c:v>Flow 1 orig.</c:v>
          </c:tx>
          <c:spPr>
            <a:ln w="31750">
              <a:solidFill>
                <a:srgbClr val="FF0000"/>
              </a:solidFill>
              <a:headEnd type="oval" w="lg" len="lg"/>
              <a:tailEnd type="stealth" w="lg" len="lg"/>
            </a:ln>
          </c:spPr>
          <c:marker>
            <c:symbol val="dash"/>
            <c:size val="2"/>
            <c:spPr>
              <a:ln>
                <a:solidFill>
                  <a:srgbClr val="FF0000">
                    <a:alpha val="0"/>
                  </a:srgbClr>
                </a:solidFill>
              </a:ln>
            </c:spPr>
          </c:marker>
          <c:xVal>
            <c:numRef>
              <c:f>'θ ϵ (90,180)'!$D$11:$D$171</c:f>
              <c:numCache>
                <c:formatCode>General</c:formatCode>
                <c:ptCount val="161"/>
                <c:pt idx="0">
                  <c:v>59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55</c:v>
                </c:pt>
                <c:pt idx="5">
                  <c:v>54</c:v>
                </c:pt>
                <c:pt idx="6">
                  <c:v>53</c:v>
                </c:pt>
                <c:pt idx="7">
                  <c:v>52</c:v>
                </c:pt>
                <c:pt idx="8">
                  <c:v>51</c:v>
                </c:pt>
                <c:pt idx="9">
                  <c:v>50</c:v>
                </c:pt>
                <c:pt idx="10">
                  <c:v>49</c:v>
                </c:pt>
                <c:pt idx="11">
                  <c:v>48</c:v>
                </c:pt>
                <c:pt idx="12">
                  <c:v>47</c:v>
                </c:pt>
                <c:pt idx="13">
                  <c:v>46</c:v>
                </c:pt>
                <c:pt idx="14">
                  <c:v>45</c:v>
                </c:pt>
                <c:pt idx="15">
                  <c:v>44</c:v>
                </c:pt>
                <c:pt idx="16">
                  <c:v>43</c:v>
                </c:pt>
                <c:pt idx="17">
                  <c:v>42</c:v>
                </c:pt>
                <c:pt idx="18">
                  <c:v>41</c:v>
                </c:pt>
                <c:pt idx="19">
                  <c:v>40</c:v>
                </c:pt>
                <c:pt idx="20">
                  <c:v>39</c:v>
                </c:pt>
                <c:pt idx="21">
                  <c:v>38</c:v>
                </c:pt>
                <c:pt idx="22">
                  <c:v>37</c:v>
                </c:pt>
                <c:pt idx="23">
                  <c:v>36</c:v>
                </c:pt>
                <c:pt idx="24">
                  <c:v>35</c:v>
                </c:pt>
                <c:pt idx="25">
                  <c:v>34</c:v>
                </c:pt>
                <c:pt idx="26">
                  <c:v>33</c:v>
                </c:pt>
                <c:pt idx="27">
                  <c:v>32</c:v>
                </c:pt>
                <c:pt idx="28">
                  <c:v>31</c:v>
                </c:pt>
                <c:pt idx="29">
                  <c:v>30</c:v>
                </c:pt>
                <c:pt idx="30">
                  <c:v>29</c:v>
                </c:pt>
                <c:pt idx="31">
                  <c:v>28</c:v>
                </c:pt>
                <c:pt idx="32">
                  <c:v>27</c:v>
                </c:pt>
                <c:pt idx="33">
                  <c:v>26</c:v>
                </c:pt>
                <c:pt idx="34">
                  <c:v>25</c:v>
                </c:pt>
                <c:pt idx="35">
                  <c:v>24</c:v>
                </c:pt>
                <c:pt idx="36">
                  <c:v>23</c:v>
                </c:pt>
                <c:pt idx="37">
                  <c:v>22</c:v>
                </c:pt>
                <c:pt idx="38">
                  <c:v>21</c:v>
                </c:pt>
                <c:pt idx="39">
                  <c:v>20</c:v>
                </c:pt>
                <c:pt idx="40">
                  <c:v>19</c:v>
                </c:pt>
                <c:pt idx="41">
                  <c:v>18</c:v>
                </c:pt>
                <c:pt idx="42">
                  <c:v>17</c:v>
                </c:pt>
                <c:pt idx="43">
                  <c:v>16</c:v>
                </c:pt>
                <c:pt idx="44">
                  <c:v>15</c:v>
                </c:pt>
                <c:pt idx="45">
                  <c:v>14</c:v>
                </c:pt>
                <c:pt idx="46">
                  <c:v>13</c:v>
                </c:pt>
                <c:pt idx="47">
                  <c:v>12</c:v>
                </c:pt>
                <c:pt idx="48">
                  <c:v>11</c:v>
                </c:pt>
                <c:pt idx="49">
                  <c:v>10</c:v>
                </c:pt>
                <c:pt idx="50">
                  <c:v>9</c:v>
                </c:pt>
                <c:pt idx="51">
                  <c:v>8</c:v>
                </c:pt>
                <c:pt idx="52">
                  <c:v>7</c:v>
                </c:pt>
                <c:pt idx="53">
                  <c:v>6</c:v>
                </c:pt>
                <c:pt idx="54">
                  <c:v>5</c:v>
                </c:pt>
                <c:pt idx="55">
                  <c:v>4</c:v>
                </c:pt>
                <c:pt idx="56">
                  <c:v>3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-1</c:v>
                </c:pt>
                <c:pt idx="61">
                  <c:v>-2</c:v>
                </c:pt>
                <c:pt idx="62">
                  <c:v>-3</c:v>
                </c:pt>
                <c:pt idx="63">
                  <c:v>-4</c:v>
                </c:pt>
                <c:pt idx="64">
                  <c:v>-5</c:v>
                </c:pt>
                <c:pt idx="65">
                  <c:v>-6</c:v>
                </c:pt>
                <c:pt idx="66">
                  <c:v>-7</c:v>
                </c:pt>
                <c:pt idx="67">
                  <c:v>-8</c:v>
                </c:pt>
                <c:pt idx="68">
                  <c:v>-9</c:v>
                </c:pt>
                <c:pt idx="69">
                  <c:v>-10</c:v>
                </c:pt>
                <c:pt idx="70">
                  <c:v>-11</c:v>
                </c:pt>
                <c:pt idx="71">
                  <c:v>-12</c:v>
                </c:pt>
                <c:pt idx="72">
                  <c:v>-13</c:v>
                </c:pt>
                <c:pt idx="73">
                  <c:v>-14</c:v>
                </c:pt>
                <c:pt idx="74">
                  <c:v>-15</c:v>
                </c:pt>
                <c:pt idx="75">
                  <c:v>-16</c:v>
                </c:pt>
                <c:pt idx="76">
                  <c:v>-17</c:v>
                </c:pt>
                <c:pt idx="77">
                  <c:v>-18</c:v>
                </c:pt>
                <c:pt idx="78">
                  <c:v>-19</c:v>
                </c:pt>
                <c:pt idx="79">
                  <c:v>-20</c:v>
                </c:pt>
                <c:pt idx="80">
                  <c:v>-21</c:v>
                </c:pt>
                <c:pt idx="81">
                  <c:v>-22</c:v>
                </c:pt>
                <c:pt idx="82">
                  <c:v>-23</c:v>
                </c:pt>
                <c:pt idx="83">
                  <c:v>-24</c:v>
                </c:pt>
                <c:pt idx="84">
                  <c:v>-25</c:v>
                </c:pt>
                <c:pt idx="85">
                  <c:v>-26</c:v>
                </c:pt>
                <c:pt idx="86">
                  <c:v>-27</c:v>
                </c:pt>
                <c:pt idx="87">
                  <c:v>-28</c:v>
                </c:pt>
                <c:pt idx="88">
                  <c:v>-29</c:v>
                </c:pt>
                <c:pt idx="89">
                  <c:v>-30</c:v>
                </c:pt>
                <c:pt idx="90">
                  <c:v>-31</c:v>
                </c:pt>
                <c:pt idx="91">
                  <c:v>-32</c:v>
                </c:pt>
                <c:pt idx="92">
                  <c:v>-33</c:v>
                </c:pt>
                <c:pt idx="93">
                  <c:v>-34</c:v>
                </c:pt>
                <c:pt idx="94">
                  <c:v>-35</c:v>
                </c:pt>
                <c:pt idx="95">
                  <c:v>-36</c:v>
                </c:pt>
                <c:pt idx="96">
                  <c:v>-37</c:v>
                </c:pt>
                <c:pt idx="97">
                  <c:v>-38</c:v>
                </c:pt>
                <c:pt idx="98">
                  <c:v>-39</c:v>
                </c:pt>
                <c:pt idx="99">
                  <c:v>-40</c:v>
                </c:pt>
                <c:pt idx="100">
                  <c:v>-41</c:v>
                </c:pt>
                <c:pt idx="101">
                  <c:v>-42</c:v>
                </c:pt>
                <c:pt idx="102">
                  <c:v>-43</c:v>
                </c:pt>
                <c:pt idx="103">
                  <c:v>-44</c:v>
                </c:pt>
                <c:pt idx="104">
                  <c:v>-45</c:v>
                </c:pt>
                <c:pt idx="105">
                  <c:v>-46</c:v>
                </c:pt>
                <c:pt idx="106">
                  <c:v>-47</c:v>
                </c:pt>
                <c:pt idx="107">
                  <c:v>-48</c:v>
                </c:pt>
                <c:pt idx="108">
                  <c:v>-49</c:v>
                </c:pt>
                <c:pt idx="109">
                  <c:v>-50</c:v>
                </c:pt>
                <c:pt idx="110">
                  <c:v>-51</c:v>
                </c:pt>
                <c:pt idx="111">
                  <c:v>-52</c:v>
                </c:pt>
                <c:pt idx="112">
                  <c:v>-53</c:v>
                </c:pt>
                <c:pt idx="113">
                  <c:v>-54</c:v>
                </c:pt>
                <c:pt idx="114">
                  <c:v>-55</c:v>
                </c:pt>
                <c:pt idx="115">
                  <c:v>-56</c:v>
                </c:pt>
                <c:pt idx="116">
                  <c:v>-57</c:v>
                </c:pt>
                <c:pt idx="117">
                  <c:v>-58</c:v>
                </c:pt>
                <c:pt idx="118">
                  <c:v>-59</c:v>
                </c:pt>
                <c:pt idx="119">
                  <c:v>-60</c:v>
                </c:pt>
                <c:pt idx="120">
                  <c:v>-61</c:v>
                </c:pt>
                <c:pt idx="121">
                  <c:v>-62</c:v>
                </c:pt>
                <c:pt idx="122">
                  <c:v>-63</c:v>
                </c:pt>
                <c:pt idx="123">
                  <c:v>-64</c:v>
                </c:pt>
                <c:pt idx="124">
                  <c:v>-65</c:v>
                </c:pt>
                <c:pt idx="125">
                  <c:v>-66</c:v>
                </c:pt>
                <c:pt idx="126">
                  <c:v>-67</c:v>
                </c:pt>
                <c:pt idx="127">
                  <c:v>-68</c:v>
                </c:pt>
                <c:pt idx="128">
                  <c:v>-69</c:v>
                </c:pt>
                <c:pt idx="129">
                  <c:v>-70</c:v>
                </c:pt>
                <c:pt idx="130">
                  <c:v>-71</c:v>
                </c:pt>
                <c:pt idx="131">
                  <c:v>-72</c:v>
                </c:pt>
                <c:pt idx="132">
                  <c:v>-73</c:v>
                </c:pt>
                <c:pt idx="133">
                  <c:v>-74</c:v>
                </c:pt>
                <c:pt idx="134">
                  <c:v>-75</c:v>
                </c:pt>
                <c:pt idx="135">
                  <c:v>-76</c:v>
                </c:pt>
                <c:pt idx="136">
                  <c:v>-77</c:v>
                </c:pt>
                <c:pt idx="137">
                  <c:v>-78</c:v>
                </c:pt>
                <c:pt idx="138">
                  <c:v>-79</c:v>
                </c:pt>
                <c:pt idx="139">
                  <c:v>-80</c:v>
                </c:pt>
                <c:pt idx="140">
                  <c:v>-81</c:v>
                </c:pt>
                <c:pt idx="141">
                  <c:v>-82</c:v>
                </c:pt>
                <c:pt idx="142">
                  <c:v>-83</c:v>
                </c:pt>
                <c:pt idx="143">
                  <c:v>-84</c:v>
                </c:pt>
                <c:pt idx="144">
                  <c:v>-85</c:v>
                </c:pt>
                <c:pt idx="145">
                  <c:v>-86</c:v>
                </c:pt>
                <c:pt idx="146">
                  <c:v>-87</c:v>
                </c:pt>
                <c:pt idx="147">
                  <c:v>-88</c:v>
                </c:pt>
                <c:pt idx="148">
                  <c:v>-89</c:v>
                </c:pt>
                <c:pt idx="149">
                  <c:v>-90</c:v>
                </c:pt>
                <c:pt idx="150">
                  <c:v>-91</c:v>
                </c:pt>
                <c:pt idx="151">
                  <c:v>-92</c:v>
                </c:pt>
                <c:pt idx="152">
                  <c:v>-93</c:v>
                </c:pt>
                <c:pt idx="153">
                  <c:v>-94</c:v>
                </c:pt>
                <c:pt idx="154">
                  <c:v>-95</c:v>
                </c:pt>
                <c:pt idx="155">
                  <c:v>-96</c:v>
                </c:pt>
                <c:pt idx="156">
                  <c:v>-97</c:v>
                </c:pt>
                <c:pt idx="157">
                  <c:v>-98</c:v>
                </c:pt>
                <c:pt idx="158">
                  <c:v>-99</c:v>
                </c:pt>
                <c:pt idx="159">
                  <c:v>-100</c:v>
                </c:pt>
                <c:pt idx="160">
                  <c:v>-101</c:v>
                </c:pt>
              </c:numCache>
            </c:numRef>
          </c:xVal>
          <c:yVal>
            <c:numRef>
              <c:f>'θ ϵ (90,180)'!$C$11:$C$171</c:f>
              <c:numCache>
                <c:formatCode>General</c:formatCode>
                <c:ptCount val="161"/>
                <c:pt idx="0">
                  <c:v>-684.37308586291886</c:v>
                </c:pt>
                <c:pt idx="1">
                  <c:v>-672.94303356015746</c:v>
                </c:pt>
                <c:pt idx="2">
                  <c:v>-661.51298125739618</c:v>
                </c:pt>
                <c:pt idx="3">
                  <c:v>-650.08292895463478</c:v>
                </c:pt>
                <c:pt idx="4">
                  <c:v>-638.6528766518735</c:v>
                </c:pt>
                <c:pt idx="5">
                  <c:v>-627.2228243491121</c:v>
                </c:pt>
                <c:pt idx="6">
                  <c:v>-615.79277204635082</c:v>
                </c:pt>
                <c:pt idx="7">
                  <c:v>-604.36271974358942</c:v>
                </c:pt>
                <c:pt idx="8">
                  <c:v>-592.93266744082814</c:v>
                </c:pt>
                <c:pt idx="9">
                  <c:v>-581.50261513806674</c:v>
                </c:pt>
                <c:pt idx="10">
                  <c:v>-570.07256283530546</c:v>
                </c:pt>
                <c:pt idx="11">
                  <c:v>-558.64251053254407</c:v>
                </c:pt>
                <c:pt idx="12">
                  <c:v>-547.21245822978278</c:v>
                </c:pt>
                <c:pt idx="13">
                  <c:v>-535.7824059270215</c:v>
                </c:pt>
                <c:pt idx="14">
                  <c:v>-524.3523536242601</c:v>
                </c:pt>
                <c:pt idx="15">
                  <c:v>-512.92230132149871</c:v>
                </c:pt>
                <c:pt idx="16">
                  <c:v>-501.49224901873743</c:v>
                </c:pt>
                <c:pt idx="17">
                  <c:v>-490.06219671597609</c:v>
                </c:pt>
                <c:pt idx="18">
                  <c:v>-478.63214441321475</c:v>
                </c:pt>
                <c:pt idx="19">
                  <c:v>-467.20209211045346</c:v>
                </c:pt>
                <c:pt idx="20">
                  <c:v>-455.77203980769212</c:v>
                </c:pt>
                <c:pt idx="21">
                  <c:v>-444.34198750493078</c:v>
                </c:pt>
                <c:pt idx="22">
                  <c:v>-432.91193520216945</c:v>
                </c:pt>
                <c:pt idx="23">
                  <c:v>-421.48188289940811</c:v>
                </c:pt>
                <c:pt idx="24">
                  <c:v>-410.05183059664677</c:v>
                </c:pt>
                <c:pt idx="25">
                  <c:v>-398.62177829388543</c:v>
                </c:pt>
                <c:pt idx="26">
                  <c:v>-387.19172599112409</c:v>
                </c:pt>
                <c:pt idx="27">
                  <c:v>-375.76167368836275</c:v>
                </c:pt>
                <c:pt idx="28">
                  <c:v>-364.33162138560141</c:v>
                </c:pt>
                <c:pt idx="29">
                  <c:v>-352.90156908284007</c:v>
                </c:pt>
                <c:pt idx="30">
                  <c:v>-341.47151678007873</c:v>
                </c:pt>
                <c:pt idx="31">
                  <c:v>-330.04146447731739</c:v>
                </c:pt>
                <c:pt idx="32">
                  <c:v>-318.61141217455605</c:v>
                </c:pt>
                <c:pt idx="33">
                  <c:v>-307.18135987179471</c:v>
                </c:pt>
                <c:pt idx="34">
                  <c:v>-295.75130756903337</c:v>
                </c:pt>
                <c:pt idx="35">
                  <c:v>-284.32125526627203</c:v>
                </c:pt>
                <c:pt idx="36">
                  <c:v>-272.89120296351075</c:v>
                </c:pt>
                <c:pt idx="37">
                  <c:v>-261.46115066074935</c:v>
                </c:pt>
                <c:pt idx="38">
                  <c:v>-250.03109835798804</c:v>
                </c:pt>
                <c:pt idx="39">
                  <c:v>-238.60104605522673</c:v>
                </c:pt>
                <c:pt idx="40">
                  <c:v>-227.17099375246539</c:v>
                </c:pt>
                <c:pt idx="41">
                  <c:v>-215.74094144970405</c:v>
                </c:pt>
                <c:pt idx="42">
                  <c:v>-204.31088914694271</c:v>
                </c:pt>
                <c:pt idx="43">
                  <c:v>-192.88083684418137</c:v>
                </c:pt>
                <c:pt idx="44">
                  <c:v>-181.45078454142003</c:v>
                </c:pt>
                <c:pt idx="45">
                  <c:v>-170.0207322386587</c:v>
                </c:pt>
                <c:pt idx="46">
                  <c:v>-158.59067993589736</c:v>
                </c:pt>
                <c:pt idx="47">
                  <c:v>-147.16062763313602</c:v>
                </c:pt>
                <c:pt idx="48">
                  <c:v>-135.73057533037468</c:v>
                </c:pt>
                <c:pt idx="49">
                  <c:v>-124.30052302761337</c:v>
                </c:pt>
                <c:pt idx="50">
                  <c:v>-112.87047072485203</c:v>
                </c:pt>
                <c:pt idx="51">
                  <c:v>-101.44041842209069</c:v>
                </c:pt>
                <c:pt idx="52">
                  <c:v>-90.010366119329348</c:v>
                </c:pt>
                <c:pt idx="53">
                  <c:v>-78.580313816568008</c:v>
                </c:pt>
                <c:pt idx="54">
                  <c:v>-67.150261513806683</c:v>
                </c:pt>
                <c:pt idx="55">
                  <c:v>-55.720209211045344</c:v>
                </c:pt>
                <c:pt idx="56">
                  <c:v>-44.290156908284004</c:v>
                </c:pt>
                <c:pt idx="57">
                  <c:v>-32.860104605522672</c:v>
                </c:pt>
                <c:pt idx="58">
                  <c:v>-21.430052302761336</c:v>
                </c:pt>
                <c:pt idx="59">
                  <c:v>-10</c:v>
                </c:pt>
                <c:pt idx="60">
                  <c:v>1.4300523027613359</c:v>
                </c:pt>
                <c:pt idx="61">
                  <c:v>12.860104605522672</c:v>
                </c:pt>
                <c:pt idx="62">
                  <c:v>24.290156908284004</c:v>
                </c:pt>
                <c:pt idx="63">
                  <c:v>35.720209211045344</c:v>
                </c:pt>
                <c:pt idx="64">
                  <c:v>47.150261513806683</c:v>
                </c:pt>
                <c:pt idx="65">
                  <c:v>58.580313816568008</c:v>
                </c:pt>
                <c:pt idx="66">
                  <c:v>70.010366119329348</c:v>
                </c:pt>
                <c:pt idx="67">
                  <c:v>81.440418422090687</c:v>
                </c:pt>
                <c:pt idx="68">
                  <c:v>92.870470724852026</c:v>
                </c:pt>
                <c:pt idx="69">
                  <c:v>104.30052302761337</c:v>
                </c:pt>
                <c:pt idx="70">
                  <c:v>115.73057533037469</c:v>
                </c:pt>
                <c:pt idx="71">
                  <c:v>127.16062763313602</c:v>
                </c:pt>
                <c:pt idx="72">
                  <c:v>138.59067993589736</c:v>
                </c:pt>
                <c:pt idx="73">
                  <c:v>150.0207322386587</c:v>
                </c:pt>
                <c:pt idx="74">
                  <c:v>161.45078454142003</c:v>
                </c:pt>
                <c:pt idx="75">
                  <c:v>172.88083684418137</c:v>
                </c:pt>
                <c:pt idx="76">
                  <c:v>184.31088914694271</c:v>
                </c:pt>
                <c:pt idx="77">
                  <c:v>195.74094144970405</c:v>
                </c:pt>
                <c:pt idx="78">
                  <c:v>207.17099375246539</c:v>
                </c:pt>
                <c:pt idx="79">
                  <c:v>218.60104605522673</c:v>
                </c:pt>
                <c:pt idx="80">
                  <c:v>230.03109835798804</c:v>
                </c:pt>
                <c:pt idx="81">
                  <c:v>241.46115066074938</c:v>
                </c:pt>
                <c:pt idx="82">
                  <c:v>252.89120296351075</c:v>
                </c:pt>
                <c:pt idx="83">
                  <c:v>264.32125526627203</c:v>
                </c:pt>
                <c:pt idx="84">
                  <c:v>275.75130756903337</c:v>
                </c:pt>
                <c:pt idx="85">
                  <c:v>287.18135987179471</c:v>
                </c:pt>
                <c:pt idx="86">
                  <c:v>298.61141217455605</c:v>
                </c:pt>
                <c:pt idx="87">
                  <c:v>310.04146447731739</c:v>
                </c:pt>
                <c:pt idx="88">
                  <c:v>321.47151678007873</c:v>
                </c:pt>
                <c:pt idx="89">
                  <c:v>332.90156908284007</c:v>
                </c:pt>
                <c:pt idx="90">
                  <c:v>344.33162138560141</c:v>
                </c:pt>
                <c:pt idx="91">
                  <c:v>355.76167368836275</c:v>
                </c:pt>
                <c:pt idx="92">
                  <c:v>367.19172599112409</c:v>
                </c:pt>
                <c:pt idx="93">
                  <c:v>378.62177829388543</c:v>
                </c:pt>
                <c:pt idx="94">
                  <c:v>390.05183059664677</c:v>
                </c:pt>
                <c:pt idx="95">
                  <c:v>401.48188289940811</c:v>
                </c:pt>
                <c:pt idx="96">
                  <c:v>412.91193520216945</c:v>
                </c:pt>
                <c:pt idx="97">
                  <c:v>424.34198750493078</c:v>
                </c:pt>
                <c:pt idx="98">
                  <c:v>435.77203980769212</c:v>
                </c:pt>
                <c:pt idx="99">
                  <c:v>447.20209211045346</c:v>
                </c:pt>
                <c:pt idx="100">
                  <c:v>458.63214441321475</c:v>
                </c:pt>
                <c:pt idx="101">
                  <c:v>470.06219671597609</c:v>
                </c:pt>
                <c:pt idx="102">
                  <c:v>481.49224901873743</c:v>
                </c:pt>
                <c:pt idx="103">
                  <c:v>492.92230132149876</c:v>
                </c:pt>
                <c:pt idx="104">
                  <c:v>504.3523536242601</c:v>
                </c:pt>
                <c:pt idx="105">
                  <c:v>515.7824059270215</c:v>
                </c:pt>
                <c:pt idx="106">
                  <c:v>527.21245822978278</c:v>
                </c:pt>
                <c:pt idx="107">
                  <c:v>538.64251053254407</c:v>
                </c:pt>
                <c:pt idx="108">
                  <c:v>550.07256283530546</c:v>
                </c:pt>
                <c:pt idx="109">
                  <c:v>561.50261513806674</c:v>
                </c:pt>
                <c:pt idx="110">
                  <c:v>572.93266744082814</c:v>
                </c:pt>
                <c:pt idx="111">
                  <c:v>584.36271974358942</c:v>
                </c:pt>
                <c:pt idx="112">
                  <c:v>595.79277204635082</c:v>
                </c:pt>
                <c:pt idx="113">
                  <c:v>607.2228243491121</c:v>
                </c:pt>
                <c:pt idx="114">
                  <c:v>618.6528766518735</c:v>
                </c:pt>
                <c:pt idx="115">
                  <c:v>630.08292895463478</c:v>
                </c:pt>
                <c:pt idx="116">
                  <c:v>641.51298125739618</c:v>
                </c:pt>
                <c:pt idx="117">
                  <c:v>652.94303356015746</c:v>
                </c:pt>
                <c:pt idx="118">
                  <c:v>664.37308586291886</c:v>
                </c:pt>
                <c:pt idx="119">
                  <c:v>675.80313816568014</c:v>
                </c:pt>
                <c:pt idx="120">
                  <c:v>687.23319046844153</c:v>
                </c:pt>
                <c:pt idx="121">
                  <c:v>698.66324277120282</c:v>
                </c:pt>
                <c:pt idx="122">
                  <c:v>710.09329507396421</c:v>
                </c:pt>
                <c:pt idx="123">
                  <c:v>721.5233473767255</c:v>
                </c:pt>
                <c:pt idx="124">
                  <c:v>732.95339967948678</c:v>
                </c:pt>
                <c:pt idx="125">
                  <c:v>744.38345198224818</c:v>
                </c:pt>
                <c:pt idx="126">
                  <c:v>755.81350428500946</c:v>
                </c:pt>
                <c:pt idx="127">
                  <c:v>767.24355658777085</c:v>
                </c:pt>
                <c:pt idx="128">
                  <c:v>778.67360889053214</c:v>
                </c:pt>
                <c:pt idx="129">
                  <c:v>790.10366119329353</c:v>
                </c:pt>
                <c:pt idx="130">
                  <c:v>801.53371349605482</c:v>
                </c:pt>
                <c:pt idx="131">
                  <c:v>812.96376579881621</c:v>
                </c:pt>
                <c:pt idx="132">
                  <c:v>824.39381810157749</c:v>
                </c:pt>
                <c:pt idx="133">
                  <c:v>835.82387040433889</c:v>
                </c:pt>
                <c:pt idx="134">
                  <c:v>847.25392270710017</c:v>
                </c:pt>
                <c:pt idx="135">
                  <c:v>858.68397500986157</c:v>
                </c:pt>
                <c:pt idx="136">
                  <c:v>870.11402731262285</c:v>
                </c:pt>
                <c:pt idx="137">
                  <c:v>881.54407961538425</c:v>
                </c:pt>
                <c:pt idx="138">
                  <c:v>892.97413191814553</c:v>
                </c:pt>
                <c:pt idx="139">
                  <c:v>904.40418422090693</c:v>
                </c:pt>
                <c:pt idx="140">
                  <c:v>915.83423652366821</c:v>
                </c:pt>
                <c:pt idx="141">
                  <c:v>927.26428882642949</c:v>
                </c:pt>
                <c:pt idx="142">
                  <c:v>938.69434112919089</c:v>
                </c:pt>
                <c:pt idx="143">
                  <c:v>950.12439343195217</c:v>
                </c:pt>
                <c:pt idx="144">
                  <c:v>961.55444573471357</c:v>
                </c:pt>
                <c:pt idx="145">
                  <c:v>972.98449803747485</c:v>
                </c:pt>
                <c:pt idx="146">
                  <c:v>984.41455034023625</c:v>
                </c:pt>
                <c:pt idx="147">
                  <c:v>995.84460264299753</c:v>
                </c:pt>
                <c:pt idx="148">
                  <c:v>1007.2746549457589</c:v>
                </c:pt>
                <c:pt idx="149">
                  <c:v>1018.7047072485202</c:v>
                </c:pt>
                <c:pt idx="150">
                  <c:v>1030.1347595512816</c:v>
                </c:pt>
                <c:pt idx="151">
                  <c:v>1041.564811854043</c:v>
                </c:pt>
                <c:pt idx="152">
                  <c:v>1052.9948641568042</c:v>
                </c:pt>
                <c:pt idx="153">
                  <c:v>1064.4249164595656</c:v>
                </c:pt>
                <c:pt idx="154">
                  <c:v>1075.854968762327</c:v>
                </c:pt>
                <c:pt idx="155">
                  <c:v>1087.2850210650881</c:v>
                </c:pt>
                <c:pt idx="156">
                  <c:v>1098.7150733678495</c:v>
                </c:pt>
                <c:pt idx="157">
                  <c:v>1110.1451256706109</c:v>
                </c:pt>
                <c:pt idx="158">
                  <c:v>1121.5751779733723</c:v>
                </c:pt>
                <c:pt idx="159">
                  <c:v>1133.0052302761335</c:v>
                </c:pt>
                <c:pt idx="160">
                  <c:v>1144.4352825788949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E45-4F6D-833F-A5BE57E34821}"/>
            </c:ext>
          </c:extLst>
        </c:ser>
        <c:ser>
          <c:idx val="9"/>
          <c:order val="7"/>
          <c:tx>
            <c:v>Flow 2 orig.</c:v>
          </c:tx>
          <c:spPr>
            <a:ln w="31750">
              <a:solidFill>
                <a:srgbClr val="7030A0"/>
              </a:solidFill>
              <a:headEnd type="none" w="lg" len="lg"/>
              <a:tailEnd type="oval" w="lg" len="lg"/>
            </a:ln>
          </c:spPr>
          <c:marker>
            <c:symbol val="diamond"/>
            <c:size val="2"/>
            <c:spPr>
              <a:ln w="15875">
                <a:solidFill>
                  <a:srgbClr val="7030A0">
                    <a:alpha val="0"/>
                  </a:srgbClr>
                </a:solidFill>
              </a:ln>
            </c:spPr>
          </c:marker>
          <c:trendline>
            <c:spPr>
              <a:ln w="34925">
                <a:solidFill>
                  <a:srgbClr val="7030A0"/>
                </a:solidFill>
                <a:headEnd type="none" w="lg" len="lg"/>
                <a:tailEnd type="stealth" w="lg" len="lg"/>
              </a:ln>
            </c:spPr>
            <c:trendlineType val="linear"/>
            <c:forward val="130"/>
            <c:dispRSqr val="0"/>
            <c:dispEq val="0"/>
          </c:trendline>
          <c:xVal>
            <c:numRef>
              <c:f>'θ ϵ (90,180)'!$N$11:$N$336</c:f>
              <c:numCache>
                <c:formatCode>General</c:formatCode>
                <c:ptCount val="326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  <c:pt idx="101">
                  <c:v>-1</c:v>
                </c:pt>
                <c:pt idx="102">
                  <c:v>-2</c:v>
                </c:pt>
                <c:pt idx="103">
                  <c:v>-3</c:v>
                </c:pt>
                <c:pt idx="104">
                  <c:v>-4</c:v>
                </c:pt>
                <c:pt idx="105">
                  <c:v>-5</c:v>
                </c:pt>
                <c:pt idx="106">
                  <c:v>-6</c:v>
                </c:pt>
                <c:pt idx="107">
                  <c:v>-7</c:v>
                </c:pt>
                <c:pt idx="108">
                  <c:v>-8</c:v>
                </c:pt>
                <c:pt idx="109">
                  <c:v>-9</c:v>
                </c:pt>
                <c:pt idx="110">
                  <c:v>-10</c:v>
                </c:pt>
                <c:pt idx="111">
                  <c:v>-11</c:v>
                </c:pt>
                <c:pt idx="112">
                  <c:v>-12</c:v>
                </c:pt>
                <c:pt idx="113">
                  <c:v>-13</c:v>
                </c:pt>
                <c:pt idx="114">
                  <c:v>-14</c:v>
                </c:pt>
                <c:pt idx="115">
                  <c:v>-15</c:v>
                </c:pt>
                <c:pt idx="116">
                  <c:v>-16</c:v>
                </c:pt>
                <c:pt idx="117">
                  <c:v>-17</c:v>
                </c:pt>
                <c:pt idx="118">
                  <c:v>-18</c:v>
                </c:pt>
                <c:pt idx="119">
                  <c:v>-19</c:v>
                </c:pt>
                <c:pt idx="120">
                  <c:v>-20</c:v>
                </c:pt>
                <c:pt idx="121">
                  <c:v>-21</c:v>
                </c:pt>
                <c:pt idx="122">
                  <c:v>-22</c:v>
                </c:pt>
                <c:pt idx="123">
                  <c:v>-23</c:v>
                </c:pt>
                <c:pt idx="124">
                  <c:v>-24</c:v>
                </c:pt>
                <c:pt idx="125">
                  <c:v>-25</c:v>
                </c:pt>
                <c:pt idx="126">
                  <c:v>-26</c:v>
                </c:pt>
                <c:pt idx="127">
                  <c:v>-27</c:v>
                </c:pt>
                <c:pt idx="128">
                  <c:v>-28</c:v>
                </c:pt>
                <c:pt idx="129">
                  <c:v>-29</c:v>
                </c:pt>
                <c:pt idx="130">
                  <c:v>-30</c:v>
                </c:pt>
                <c:pt idx="131">
                  <c:v>-31</c:v>
                </c:pt>
                <c:pt idx="132">
                  <c:v>-32</c:v>
                </c:pt>
                <c:pt idx="133">
                  <c:v>-33</c:v>
                </c:pt>
                <c:pt idx="134">
                  <c:v>-34</c:v>
                </c:pt>
                <c:pt idx="135">
                  <c:v>-35</c:v>
                </c:pt>
                <c:pt idx="136">
                  <c:v>-36</c:v>
                </c:pt>
                <c:pt idx="137">
                  <c:v>-37</c:v>
                </c:pt>
                <c:pt idx="138">
                  <c:v>-38</c:v>
                </c:pt>
                <c:pt idx="139">
                  <c:v>-39</c:v>
                </c:pt>
                <c:pt idx="140">
                  <c:v>-40</c:v>
                </c:pt>
                <c:pt idx="141">
                  <c:v>-41</c:v>
                </c:pt>
                <c:pt idx="142">
                  <c:v>-42</c:v>
                </c:pt>
                <c:pt idx="143">
                  <c:v>-43</c:v>
                </c:pt>
                <c:pt idx="144">
                  <c:v>-44</c:v>
                </c:pt>
                <c:pt idx="145">
                  <c:v>-45</c:v>
                </c:pt>
                <c:pt idx="146">
                  <c:v>-46</c:v>
                </c:pt>
                <c:pt idx="147">
                  <c:v>-47</c:v>
                </c:pt>
                <c:pt idx="148">
                  <c:v>-48</c:v>
                </c:pt>
                <c:pt idx="149">
                  <c:v>-49</c:v>
                </c:pt>
                <c:pt idx="150">
                  <c:v>-50</c:v>
                </c:pt>
                <c:pt idx="151">
                  <c:v>-51</c:v>
                </c:pt>
                <c:pt idx="152">
                  <c:v>-52</c:v>
                </c:pt>
                <c:pt idx="153">
                  <c:v>-53</c:v>
                </c:pt>
                <c:pt idx="154">
                  <c:v>-54</c:v>
                </c:pt>
                <c:pt idx="155">
                  <c:v>-55</c:v>
                </c:pt>
                <c:pt idx="156">
                  <c:v>-56</c:v>
                </c:pt>
                <c:pt idx="157">
                  <c:v>-57</c:v>
                </c:pt>
                <c:pt idx="158">
                  <c:v>-58</c:v>
                </c:pt>
                <c:pt idx="159">
                  <c:v>-59</c:v>
                </c:pt>
                <c:pt idx="160">
                  <c:v>-60</c:v>
                </c:pt>
                <c:pt idx="161">
                  <c:v>-61</c:v>
                </c:pt>
                <c:pt idx="162">
                  <c:v>-62</c:v>
                </c:pt>
                <c:pt idx="163">
                  <c:v>-63</c:v>
                </c:pt>
                <c:pt idx="164">
                  <c:v>-64</c:v>
                </c:pt>
                <c:pt idx="165">
                  <c:v>-65</c:v>
                </c:pt>
                <c:pt idx="166">
                  <c:v>-66</c:v>
                </c:pt>
                <c:pt idx="167">
                  <c:v>-67</c:v>
                </c:pt>
                <c:pt idx="168">
                  <c:v>-68</c:v>
                </c:pt>
                <c:pt idx="169">
                  <c:v>-69</c:v>
                </c:pt>
                <c:pt idx="170">
                  <c:v>-70</c:v>
                </c:pt>
                <c:pt idx="171">
                  <c:v>-71</c:v>
                </c:pt>
                <c:pt idx="172">
                  <c:v>-72</c:v>
                </c:pt>
                <c:pt idx="173">
                  <c:v>-73</c:v>
                </c:pt>
                <c:pt idx="174">
                  <c:v>-74</c:v>
                </c:pt>
                <c:pt idx="175">
                  <c:v>-75</c:v>
                </c:pt>
                <c:pt idx="176">
                  <c:v>-76</c:v>
                </c:pt>
                <c:pt idx="177">
                  <c:v>-77</c:v>
                </c:pt>
                <c:pt idx="178">
                  <c:v>-78</c:v>
                </c:pt>
                <c:pt idx="179">
                  <c:v>-79</c:v>
                </c:pt>
                <c:pt idx="180">
                  <c:v>-80</c:v>
                </c:pt>
                <c:pt idx="181">
                  <c:v>-81</c:v>
                </c:pt>
                <c:pt idx="182">
                  <c:v>-82</c:v>
                </c:pt>
                <c:pt idx="183">
                  <c:v>-83</c:v>
                </c:pt>
                <c:pt idx="184">
                  <c:v>-84</c:v>
                </c:pt>
                <c:pt idx="185">
                  <c:v>-85</c:v>
                </c:pt>
                <c:pt idx="186">
                  <c:v>-86</c:v>
                </c:pt>
                <c:pt idx="187">
                  <c:v>-87</c:v>
                </c:pt>
                <c:pt idx="188">
                  <c:v>-88</c:v>
                </c:pt>
                <c:pt idx="189">
                  <c:v>-89</c:v>
                </c:pt>
                <c:pt idx="190">
                  <c:v>-90</c:v>
                </c:pt>
                <c:pt idx="191">
                  <c:v>-91</c:v>
                </c:pt>
                <c:pt idx="192">
                  <c:v>-92</c:v>
                </c:pt>
                <c:pt idx="193">
                  <c:v>-93</c:v>
                </c:pt>
                <c:pt idx="194">
                  <c:v>-94</c:v>
                </c:pt>
                <c:pt idx="195">
                  <c:v>-95</c:v>
                </c:pt>
                <c:pt idx="196">
                  <c:v>-96</c:v>
                </c:pt>
                <c:pt idx="197">
                  <c:v>-97</c:v>
                </c:pt>
                <c:pt idx="198">
                  <c:v>-98</c:v>
                </c:pt>
                <c:pt idx="199">
                  <c:v>-99</c:v>
                </c:pt>
                <c:pt idx="200">
                  <c:v>-100</c:v>
                </c:pt>
                <c:pt idx="201">
                  <c:v>-101</c:v>
                </c:pt>
                <c:pt idx="202">
                  <c:v>-102</c:v>
                </c:pt>
                <c:pt idx="203">
                  <c:v>-103</c:v>
                </c:pt>
                <c:pt idx="204">
                  <c:v>-104</c:v>
                </c:pt>
                <c:pt idx="205">
                  <c:v>-105</c:v>
                </c:pt>
                <c:pt idx="206">
                  <c:v>-106</c:v>
                </c:pt>
                <c:pt idx="207">
                  <c:v>-107</c:v>
                </c:pt>
                <c:pt idx="208">
                  <c:v>-108</c:v>
                </c:pt>
                <c:pt idx="209">
                  <c:v>-109</c:v>
                </c:pt>
                <c:pt idx="210">
                  <c:v>-110</c:v>
                </c:pt>
                <c:pt idx="211">
                  <c:v>-111</c:v>
                </c:pt>
                <c:pt idx="212">
                  <c:v>-112</c:v>
                </c:pt>
                <c:pt idx="213">
                  <c:v>-113</c:v>
                </c:pt>
                <c:pt idx="214">
                  <c:v>-114</c:v>
                </c:pt>
                <c:pt idx="215">
                  <c:v>-115</c:v>
                </c:pt>
                <c:pt idx="216">
                  <c:v>-116</c:v>
                </c:pt>
                <c:pt idx="217">
                  <c:v>-117</c:v>
                </c:pt>
                <c:pt idx="218">
                  <c:v>-118</c:v>
                </c:pt>
                <c:pt idx="219">
                  <c:v>-119</c:v>
                </c:pt>
                <c:pt idx="220">
                  <c:v>-120</c:v>
                </c:pt>
                <c:pt idx="221">
                  <c:v>-121</c:v>
                </c:pt>
                <c:pt idx="222">
                  <c:v>-122</c:v>
                </c:pt>
                <c:pt idx="223">
                  <c:v>-123</c:v>
                </c:pt>
                <c:pt idx="224">
                  <c:v>-124</c:v>
                </c:pt>
                <c:pt idx="225">
                  <c:v>-125</c:v>
                </c:pt>
                <c:pt idx="226">
                  <c:v>-126</c:v>
                </c:pt>
                <c:pt idx="227">
                  <c:v>-127</c:v>
                </c:pt>
                <c:pt idx="228">
                  <c:v>-128</c:v>
                </c:pt>
                <c:pt idx="229">
                  <c:v>-129</c:v>
                </c:pt>
                <c:pt idx="230">
                  <c:v>-130</c:v>
                </c:pt>
                <c:pt idx="231">
                  <c:v>-131</c:v>
                </c:pt>
                <c:pt idx="232">
                  <c:v>-132</c:v>
                </c:pt>
                <c:pt idx="233">
                  <c:v>-133</c:v>
                </c:pt>
                <c:pt idx="234">
                  <c:v>-134</c:v>
                </c:pt>
                <c:pt idx="235">
                  <c:v>-135</c:v>
                </c:pt>
                <c:pt idx="236">
                  <c:v>-136</c:v>
                </c:pt>
                <c:pt idx="237">
                  <c:v>-137</c:v>
                </c:pt>
                <c:pt idx="238">
                  <c:v>-138</c:v>
                </c:pt>
                <c:pt idx="239">
                  <c:v>-139</c:v>
                </c:pt>
                <c:pt idx="240">
                  <c:v>-140</c:v>
                </c:pt>
                <c:pt idx="241">
                  <c:v>-141</c:v>
                </c:pt>
                <c:pt idx="242">
                  <c:v>-142</c:v>
                </c:pt>
                <c:pt idx="243">
                  <c:v>-143</c:v>
                </c:pt>
                <c:pt idx="244">
                  <c:v>-144</c:v>
                </c:pt>
                <c:pt idx="245">
                  <c:v>-145</c:v>
                </c:pt>
                <c:pt idx="246">
                  <c:v>-146</c:v>
                </c:pt>
                <c:pt idx="247">
                  <c:v>-147</c:v>
                </c:pt>
                <c:pt idx="248">
                  <c:v>-148</c:v>
                </c:pt>
                <c:pt idx="249">
                  <c:v>-149</c:v>
                </c:pt>
                <c:pt idx="250">
                  <c:v>-150</c:v>
                </c:pt>
                <c:pt idx="251">
                  <c:v>-151</c:v>
                </c:pt>
                <c:pt idx="252">
                  <c:v>-152</c:v>
                </c:pt>
                <c:pt idx="253">
                  <c:v>-153</c:v>
                </c:pt>
                <c:pt idx="254">
                  <c:v>-154</c:v>
                </c:pt>
                <c:pt idx="255">
                  <c:v>-155</c:v>
                </c:pt>
                <c:pt idx="256">
                  <c:v>-156</c:v>
                </c:pt>
                <c:pt idx="257">
                  <c:v>-157</c:v>
                </c:pt>
                <c:pt idx="258">
                  <c:v>-158</c:v>
                </c:pt>
                <c:pt idx="259">
                  <c:v>-159</c:v>
                </c:pt>
                <c:pt idx="260">
                  <c:v>-160</c:v>
                </c:pt>
                <c:pt idx="261">
                  <c:v>-161</c:v>
                </c:pt>
                <c:pt idx="262">
                  <c:v>-162</c:v>
                </c:pt>
                <c:pt idx="263">
                  <c:v>-163</c:v>
                </c:pt>
                <c:pt idx="264">
                  <c:v>-164</c:v>
                </c:pt>
                <c:pt idx="265">
                  <c:v>-165</c:v>
                </c:pt>
                <c:pt idx="266">
                  <c:v>-166</c:v>
                </c:pt>
                <c:pt idx="267">
                  <c:v>-167</c:v>
                </c:pt>
                <c:pt idx="268">
                  <c:v>-168</c:v>
                </c:pt>
                <c:pt idx="269">
                  <c:v>-169</c:v>
                </c:pt>
                <c:pt idx="270">
                  <c:v>-170</c:v>
                </c:pt>
                <c:pt idx="271">
                  <c:v>-171</c:v>
                </c:pt>
                <c:pt idx="272">
                  <c:v>-172</c:v>
                </c:pt>
                <c:pt idx="273">
                  <c:v>-173</c:v>
                </c:pt>
                <c:pt idx="274">
                  <c:v>-174</c:v>
                </c:pt>
                <c:pt idx="275">
                  <c:v>-175</c:v>
                </c:pt>
                <c:pt idx="276">
                  <c:v>-176</c:v>
                </c:pt>
                <c:pt idx="277">
                  <c:v>-177</c:v>
                </c:pt>
                <c:pt idx="278">
                  <c:v>-178</c:v>
                </c:pt>
                <c:pt idx="279">
                  <c:v>-179</c:v>
                </c:pt>
                <c:pt idx="280">
                  <c:v>-180</c:v>
                </c:pt>
                <c:pt idx="281">
                  <c:v>-181</c:v>
                </c:pt>
                <c:pt idx="282">
                  <c:v>-182</c:v>
                </c:pt>
                <c:pt idx="283">
                  <c:v>-183</c:v>
                </c:pt>
                <c:pt idx="284">
                  <c:v>-184</c:v>
                </c:pt>
                <c:pt idx="285">
                  <c:v>-185</c:v>
                </c:pt>
                <c:pt idx="286">
                  <c:v>-186</c:v>
                </c:pt>
                <c:pt idx="287">
                  <c:v>-187</c:v>
                </c:pt>
                <c:pt idx="288">
                  <c:v>-188</c:v>
                </c:pt>
                <c:pt idx="289">
                  <c:v>-189</c:v>
                </c:pt>
                <c:pt idx="290">
                  <c:v>-190</c:v>
                </c:pt>
                <c:pt idx="291">
                  <c:v>-191</c:v>
                </c:pt>
                <c:pt idx="292">
                  <c:v>-192</c:v>
                </c:pt>
                <c:pt idx="293">
                  <c:v>-193</c:v>
                </c:pt>
                <c:pt idx="294">
                  <c:v>-194</c:v>
                </c:pt>
                <c:pt idx="295">
                  <c:v>-195</c:v>
                </c:pt>
                <c:pt idx="296">
                  <c:v>-196</c:v>
                </c:pt>
                <c:pt idx="297">
                  <c:v>-197</c:v>
                </c:pt>
                <c:pt idx="298">
                  <c:v>-198</c:v>
                </c:pt>
                <c:pt idx="299">
                  <c:v>-199</c:v>
                </c:pt>
                <c:pt idx="300">
                  <c:v>-200</c:v>
                </c:pt>
                <c:pt idx="301">
                  <c:v>-201</c:v>
                </c:pt>
                <c:pt idx="302">
                  <c:v>-202</c:v>
                </c:pt>
                <c:pt idx="303">
                  <c:v>-203</c:v>
                </c:pt>
                <c:pt idx="304">
                  <c:v>-204</c:v>
                </c:pt>
                <c:pt idx="305">
                  <c:v>-205</c:v>
                </c:pt>
                <c:pt idx="306">
                  <c:v>-206</c:v>
                </c:pt>
                <c:pt idx="307">
                  <c:v>-207</c:v>
                </c:pt>
                <c:pt idx="308">
                  <c:v>-208</c:v>
                </c:pt>
                <c:pt idx="309">
                  <c:v>-209</c:v>
                </c:pt>
                <c:pt idx="310">
                  <c:v>-210</c:v>
                </c:pt>
                <c:pt idx="311">
                  <c:v>-211</c:v>
                </c:pt>
                <c:pt idx="312">
                  <c:v>-212</c:v>
                </c:pt>
                <c:pt idx="313">
                  <c:v>-213</c:v>
                </c:pt>
                <c:pt idx="314">
                  <c:v>-214</c:v>
                </c:pt>
                <c:pt idx="315">
                  <c:v>-215</c:v>
                </c:pt>
                <c:pt idx="316">
                  <c:v>-216</c:v>
                </c:pt>
                <c:pt idx="317">
                  <c:v>-217</c:v>
                </c:pt>
                <c:pt idx="318">
                  <c:v>-218</c:v>
                </c:pt>
                <c:pt idx="319">
                  <c:v>-219</c:v>
                </c:pt>
                <c:pt idx="320">
                  <c:v>-220</c:v>
                </c:pt>
                <c:pt idx="321">
                  <c:v>-221</c:v>
                </c:pt>
                <c:pt idx="322">
                  <c:v>-222</c:v>
                </c:pt>
                <c:pt idx="323">
                  <c:v>-223</c:v>
                </c:pt>
                <c:pt idx="324">
                  <c:v>-224</c:v>
                </c:pt>
                <c:pt idx="325">
                  <c:v>-225</c:v>
                </c:pt>
              </c:numCache>
            </c:numRef>
          </c:xVal>
          <c:yVal>
            <c:numRef>
              <c:f>'θ ϵ (90,180)'!$M$11:$M$336</c:f>
              <c:numCache>
                <c:formatCode>General</c:formatCode>
                <c:ptCount val="32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E45-4F6D-833F-A5BE57E34821}"/>
            </c:ext>
          </c:extLst>
        </c:ser>
        <c:ser>
          <c:idx val="4"/>
          <c:order val="8"/>
          <c:tx>
            <c:v>Flow 2 line projection</c:v>
          </c:tx>
          <c:spPr>
            <a:ln w="15875">
              <a:solidFill>
                <a:schemeClr val="bg1">
                  <a:lumMod val="95000"/>
                </a:schemeClr>
              </a:solidFill>
              <a:prstDash val="sysDash"/>
              <a:headEnd type="none" w="lg" len="lg"/>
              <a:tailEnd type="none" w="lg" len="lg"/>
            </a:ln>
          </c:spPr>
          <c:marker>
            <c:symbol val="star"/>
            <c:size val="2"/>
            <c:spPr>
              <a:ln>
                <a:solidFill>
                  <a:srgbClr val="7030A0">
                    <a:alpha val="0"/>
                  </a:srgbClr>
                </a:solidFill>
              </a:ln>
            </c:spPr>
          </c:marker>
          <c:trendline>
            <c:spPr>
              <a:ln w="28575">
                <a:solidFill>
                  <a:srgbClr val="7030A0"/>
                </a:solidFill>
                <a:prstDash val="sysDash"/>
                <a:headEnd type="oval" w="lg" len="lg"/>
                <a:tailEnd type="stealth" w="lg" len="lg"/>
              </a:ln>
              <a:effectLst>
                <a:glow rad="127000">
                  <a:srgbClr val="FFFF00">
                    <a:alpha val="60000"/>
                  </a:srgbClr>
                </a:glow>
              </a:effectLst>
            </c:spPr>
            <c:trendlineType val="linear"/>
            <c:forward val="105"/>
            <c:backward val="210"/>
            <c:dispRSqr val="0"/>
            <c:dispEq val="0"/>
          </c:trendline>
          <c:xVal>
            <c:numRef>
              <c:f>'θ ϵ (90,180)'!$BI$55:$BI$216</c:f>
              <c:numCache>
                <c:formatCode>General</c:formatCode>
                <c:ptCount val="162"/>
                <c:pt idx="0">
                  <c:v>-64.894736702221593</c:v>
                </c:pt>
                <c:pt idx="1">
                  <c:v>-63.894736702221593</c:v>
                </c:pt>
                <c:pt idx="2">
                  <c:v>-62.894736702221593</c:v>
                </c:pt>
                <c:pt idx="3">
                  <c:v>-61.894736702221593</c:v>
                </c:pt>
                <c:pt idx="4">
                  <c:v>-60.894736702221593</c:v>
                </c:pt>
                <c:pt idx="5">
                  <c:v>-59.894736702221593</c:v>
                </c:pt>
                <c:pt idx="6">
                  <c:v>-58.894736702221593</c:v>
                </c:pt>
                <c:pt idx="7">
                  <c:v>-57.894736702221593</c:v>
                </c:pt>
                <c:pt idx="8">
                  <c:v>-56.894736702221593</c:v>
                </c:pt>
                <c:pt idx="9">
                  <c:v>-55.894736702221593</c:v>
                </c:pt>
                <c:pt idx="10">
                  <c:v>-54.894736702221593</c:v>
                </c:pt>
                <c:pt idx="11">
                  <c:v>-53.894736702221593</c:v>
                </c:pt>
                <c:pt idx="12">
                  <c:v>-52.894736702221593</c:v>
                </c:pt>
                <c:pt idx="13">
                  <c:v>-51.894736702221593</c:v>
                </c:pt>
                <c:pt idx="14">
                  <c:v>-50.894736702221593</c:v>
                </c:pt>
                <c:pt idx="15">
                  <c:v>-49.894736702221593</c:v>
                </c:pt>
                <c:pt idx="16">
                  <c:v>-48.894736702221593</c:v>
                </c:pt>
                <c:pt idx="17">
                  <c:v>-47.894736702221593</c:v>
                </c:pt>
                <c:pt idx="18">
                  <c:v>-46.894736702221593</c:v>
                </c:pt>
                <c:pt idx="19">
                  <c:v>-45.894736702221593</c:v>
                </c:pt>
                <c:pt idx="20">
                  <c:v>-44.894736702221593</c:v>
                </c:pt>
                <c:pt idx="21">
                  <c:v>-43.894736702221593</c:v>
                </c:pt>
                <c:pt idx="22">
                  <c:v>-42.894736702221593</c:v>
                </c:pt>
                <c:pt idx="23">
                  <c:v>-41.894736702221593</c:v>
                </c:pt>
                <c:pt idx="24">
                  <c:v>-40.894736702221593</c:v>
                </c:pt>
                <c:pt idx="25">
                  <c:v>-39.894736702221593</c:v>
                </c:pt>
                <c:pt idx="26">
                  <c:v>-38.894736702221593</c:v>
                </c:pt>
                <c:pt idx="27">
                  <c:v>-37.894736702221593</c:v>
                </c:pt>
                <c:pt idx="28">
                  <c:v>-36.894736702221593</c:v>
                </c:pt>
                <c:pt idx="29">
                  <c:v>-35.894736702221593</c:v>
                </c:pt>
                <c:pt idx="30">
                  <c:v>-34.894736702221593</c:v>
                </c:pt>
                <c:pt idx="31">
                  <c:v>-33.894736702221593</c:v>
                </c:pt>
                <c:pt idx="32">
                  <c:v>-32.894736702221593</c:v>
                </c:pt>
                <c:pt idx="33">
                  <c:v>-31.894736702221593</c:v>
                </c:pt>
                <c:pt idx="34">
                  <c:v>-30.894736702221593</c:v>
                </c:pt>
                <c:pt idx="35">
                  <c:v>-29.894736702221593</c:v>
                </c:pt>
                <c:pt idx="36">
                  <c:v>-28.894736702221593</c:v>
                </c:pt>
                <c:pt idx="37">
                  <c:v>-27.894736702221593</c:v>
                </c:pt>
                <c:pt idx="38">
                  <c:v>-26.894736702221593</c:v>
                </c:pt>
                <c:pt idx="39">
                  <c:v>-25.894736702221593</c:v>
                </c:pt>
                <c:pt idx="40">
                  <c:v>-24.894736702221593</c:v>
                </c:pt>
                <c:pt idx="41">
                  <c:v>-23.894736702221593</c:v>
                </c:pt>
                <c:pt idx="42">
                  <c:v>-22.894736702221593</c:v>
                </c:pt>
                <c:pt idx="43">
                  <c:v>-21.894736702221593</c:v>
                </c:pt>
                <c:pt idx="44">
                  <c:v>-20.894736702221593</c:v>
                </c:pt>
                <c:pt idx="45">
                  <c:v>-19.894736702221593</c:v>
                </c:pt>
                <c:pt idx="46">
                  <c:v>-18.894736702221593</c:v>
                </c:pt>
                <c:pt idx="47">
                  <c:v>-17.894736702221593</c:v>
                </c:pt>
                <c:pt idx="48">
                  <c:v>-16.894736702221593</c:v>
                </c:pt>
                <c:pt idx="49">
                  <c:v>-15.894736702221593</c:v>
                </c:pt>
                <c:pt idx="50">
                  <c:v>-14.894736702221593</c:v>
                </c:pt>
                <c:pt idx="51">
                  <c:v>-13.894736702221593</c:v>
                </c:pt>
                <c:pt idx="52">
                  <c:v>-12.894736702221593</c:v>
                </c:pt>
                <c:pt idx="53">
                  <c:v>-11.894736702221593</c:v>
                </c:pt>
                <c:pt idx="54">
                  <c:v>-10.894736702221593</c:v>
                </c:pt>
                <c:pt idx="55">
                  <c:v>-9.8947367022215929</c:v>
                </c:pt>
                <c:pt idx="56">
                  <c:v>-8.8947367022215929</c:v>
                </c:pt>
                <c:pt idx="57">
                  <c:v>-7.8947367022215929</c:v>
                </c:pt>
                <c:pt idx="58">
                  <c:v>-6.8947367022215929</c:v>
                </c:pt>
                <c:pt idx="59">
                  <c:v>-5.8947367022215929</c:v>
                </c:pt>
                <c:pt idx="60">
                  <c:v>-4.8947367022215929</c:v>
                </c:pt>
                <c:pt idx="61">
                  <c:v>-3.8947367022215929</c:v>
                </c:pt>
                <c:pt idx="62">
                  <c:v>-2.8947367022215929</c:v>
                </c:pt>
                <c:pt idx="63">
                  <c:v>-1.8947367022215929</c:v>
                </c:pt>
                <c:pt idx="64">
                  <c:v>-0.89473670222159285</c:v>
                </c:pt>
                <c:pt idx="65">
                  <c:v>0.10526329777840715</c:v>
                </c:pt>
                <c:pt idx="66">
                  <c:v>1.1052632977784071</c:v>
                </c:pt>
                <c:pt idx="67">
                  <c:v>2.1052632977784071</c:v>
                </c:pt>
                <c:pt idx="68">
                  <c:v>3.1052632977784071</c:v>
                </c:pt>
                <c:pt idx="69">
                  <c:v>4.1052632977784071</c:v>
                </c:pt>
                <c:pt idx="70">
                  <c:v>5.1052632977784071</c:v>
                </c:pt>
                <c:pt idx="71">
                  <c:v>6.1052632977784071</c:v>
                </c:pt>
                <c:pt idx="72">
                  <c:v>7.1052632977784071</c:v>
                </c:pt>
                <c:pt idx="73">
                  <c:v>8.1052632977784071</c:v>
                </c:pt>
                <c:pt idx="74">
                  <c:v>9.1052632977784071</c:v>
                </c:pt>
                <c:pt idx="75">
                  <c:v>10.105263297778407</c:v>
                </c:pt>
                <c:pt idx="76">
                  <c:v>11.105263297778407</c:v>
                </c:pt>
                <c:pt idx="77">
                  <c:v>12.105263297778407</c:v>
                </c:pt>
                <c:pt idx="78">
                  <c:v>13.105263297778407</c:v>
                </c:pt>
                <c:pt idx="79">
                  <c:v>14.105263297778407</c:v>
                </c:pt>
                <c:pt idx="80">
                  <c:v>15.105263297778407</c:v>
                </c:pt>
                <c:pt idx="81">
                  <c:v>16.105263297778407</c:v>
                </c:pt>
                <c:pt idx="82">
                  <c:v>17.105263297778407</c:v>
                </c:pt>
                <c:pt idx="83">
                  <c:v>18.105263297778407</c:v>
                </c:pt>
                <c:pt idx="84">
                  <c:v>19.105263297778407</c:v>
                </c:pt>
                <c:pt idx="85">
                  <c:v>20.105263297778407</c:v>
                </c:pt>
                <c:pt idx="86">
                  <c:v>21.105263297778407</c:v>
                </c:pt>
                <c:pt idx="87">
                  <c:v>22.105263297778407</c:v>
                </c:pt>
                <c:pt idx="88">
                  <c:v>23.105263297778407</c:v>
                </c:pt>
                <c:pt idx="89">
                  <c:v>24.105263297778407</c:v>
                </c:pt>
                <c:pt idx="90">
                  <c:v>25.105263297778407</c:v>
                </c:pt>
                <c:pt idx="91">
                  <c:v>26.105263297778407</c:v>
                </c:pt>
                <c:pt idx="92">
                  <c:v>27.105263297778407</c:v>
                </c:pt>
                <c:pt idx="93">
                  <c:v>28.105263297778407</c:v>
                </c:pt>
                <c:pt idx="94">
                  <c:v>29.105263297778407</c:v>
                </c:pt>
                <c:pt idx="95">
                  <c:v>30.105263297778407</c:v>
                </c:pt>
                <c:pt idx="96">
                  <c:v>31.105263297778407</c:v>
                </c:pt>
                <c:pt idx="97">
                  <c:v>32.105263297778407</c:v>
                </c:pt>
                <c:pt idx="98">
                  <c:v>33.105263297778407</c:v>
                </c:pt>
                <c:pt idx="99">
                  <c:v>34.105263297778407</c:v>
                </c:pt>
                <c:pt idx="100">
                  <c:v>35.105263297778407</c:v>
                </c:pt>
                <c:pt idx="101">
                  <c:v>36.105263297778407</c:v>
                </c:pt>
                <c:pt idx="102">
                  <c:v>37.105263297778407</c:v>
                </c:pt>
                <c:pt idx="103">
                  <c:v>38.105263297778407</c:v>
                </c:pt>
                <c:pt idx="104">
                  <c:v>39.105263297778407</c:v>
                </c:pt>
                <c:pt idx="105">
                  <c:v>40.105263297778407</c:v>
                </c:pt>
                <c:pt idx="106">
                  <c:v>41.105263297778407</c:v>
                </c:pt>
                <c:pt idx="107">
                  <c:v>42.105263297778407</c:v>
                </c:pt>
                <c:pt idx="108">
                  <c:v>43.105263297778407</c:v>
                </c:pt>
                <c:pt idx="109">
                  <c:v>44.105263297778407</c:v>
                </c:pt>
                <c:pt idx="110">
                  <c:v>45.105263297778407</c:v>
                </c:pt>
                <c:pt idx="111">
                  <c:v>46.105263297778407</c:v>
                </c:pt>
                <c:pt idx="112">
                  <c:v>47.105263297778407</c:v>
                </c:pt>
                <c:pt idx="113">
                  <c:v>48.105263297778407</c:v>
                </c:pt>
                <c:pt idx="114">
                  <c:v>49.105263297778407</c:v>
                </c:pt>
                <c:pt idx="115">
                  <c:v>50.105263297778407</c:v>
                </c:pt>
                <c:pt idx="116">
                  <c:v>51.105263297778407</c:v>
                </c:pt>
                <c:pt idx="117">
                  <c:v>52.105263297778407</c:v>
                </c:pt>
                <c:pt idx="118">
                  <c:v>53.105263297778407</c:v>
                </c:pt>
                <c:pt idx="119">
                  <c:v>54.105263297778407</c:v>
                </c:pt>
                <c:pt idx="120">
                  <c:v>55.105263297778407</c:v>
                </c:pt>
                <c:pt idx="121">
                  <c:v>56.105263297778407</c:v>
                </c:pt>
                <c:pt idx="122">
                  <c:v>57.105263297778407</c:v>
                </c:pt>
                <c:pt idx="123">
                  <c:v>58.105263297778407</c:v>
                </c:pt>
                <c:pt idx="124">
                  <c:v>59.105263297778407</c:v>
                </c:pt>
                <c:pt idx="125">
                  <c:v>60.105263297778407</c:v>
                </c:pt>
                <c:pt idx="126">
                  <c:v>61.105263297778407</c:v>
                </c:pt>
                <c:pt idx="127">
                  <c:v>62.105263297778407</c:v>
                </c:pt>
                <c:pt idx="128">
                  <c:v>63.105263297778407</c:v>
                </c:pt>
                <c:pt idx="129">
                  <c:v>64.105263297778407</c:v>
                </c:pt>
                <c:pt idx="130">
                  <c:v>65.105263297778407</c:v>
                </c:pt>
                <c:pt idx="131">
                  <c:v>66.105263297778407</c:v>
                </c:pt>
                <c:pt idx="132">
                  <c:v>67.105263297778407</c:v>
                </c:pt>
                <c:pt idx="133">
                  <c:v>68.105263297778407</c:v>
                </c:pt>
                <c:pt idx="134">
                  <c:v>69.105263297778407</c:v>
                </c:pt>
                <c:pt idx="135">
                  <c:v>70.105263297778407</c:v>
                </c:pt>
                <c:pt idx="136">
                  <c:v>71.105263297778407</c:v>
                </c:pt>
                <c:pt idx="137">
                  <c:v>72.105263297778407</c:v>
                </c:pt>
                <c:pt idx="138">
                  <c:v>73.105263297778407</c:v>
                </c:pt>
                <c:pt idx="139">
                  <c:v>74.105263297778407</c:v>
                </c:pt>
                <c:pt idx="140">
                  <c:v>75.105263297778407</c:v>
                </c:pt>
                <c:pt idx="141">
                  <c:v>76.105263297778407</c:v>
                </c:pt>
                <c:pt idx="142">
                  <c:v>77.105263297778407</c:v>
                </c:pt>
                <c:pt idx="143">
                  <c:v>78.105263297778407</c:v>
                </c:pt>
                <c:pt idx="144">
                  <c:v>79.105263297778407</c:v>
                </c:pt>
                <c:pt idx="145">
                  <c:v>80.105263297778407</c:v>
                </c:pt>
                <c:pt idx="146">
                  <c:v>81.105263297778407</c:v>
                </c:pt>
                <c:pt idx="147">
                  <c:v>82.105263297778407</c:v>
                </c:pt>
                <c:pt idx="148">
                  <c:v>83.105263297778407</c:v>
                </c:pt>
                <c:pt idx="149">
                  <c:v>84.105263297778407</c:v>
                </c:pt>
                <c:pt idx="150">
                  <c:v>85.105263297778407</c:v>
                </c:pt>
                <c:pt idx="151">
                  <c:v>86.105263297778407</c:v>
                </c:pt>
                <c:pt idx="152">
                  <c:v>87.105263297778407</c:v>
                </c:pt>
                <c:pt idx="153">
                  <c:v>88.105263297778407</c:v>
                </c:pt>
                <c:pt idx="154">
                  <c:v>89.105263297778407</c:v>
                </c:pt>
                <c:pt idx="155">
                  <c:v>90.105263297778407</c:v>
                </c:pt>
                <c:pt idx="156">
                  <c:v>91.105263297778407</c:v>
                </c:pt>
                <c:pt idx="157">
                  <c:v>92.105263297778407</c:v>
                </c:pt>
                <c:pt idx="158">
                  <c:v>93.105263297778407</c:v>
                </c:pt>
                <c:pt idx="159">
                  <c:v>94.105263297778407</c:v>
                </c:pt>
                <c:pt idx="160">
                  <c:v>95.105263297778407</c:v>
                </c:pt>
                <c:pt idx="161">
                  <c:v>96.105263297778407</c:v>
                </c:pt>
              </c:numCache>
            </c:numRef>
          </c:xVal>
          <c:yVal>
            <c:numRef>
              <c:f>'θ ϵ (90,180)'!$BH$55:$BH$216</c:f>
              <c:numCache>
                <c:formatCode>General</c:formatCode>
                <c:ptCount val="162"/>
                <c:pt idx="0">
                  <c:v>59.465070269899115</c:v>
                </c:pt>
                <c:pt idx="1">
                  <c:v>174.05372039920803</c:v>
                </c:pt>
                <c:pt idx="2">
                  <c:v>288.64237052851695</c:v>
                </c:pt>
                <c:pt idx="3">
                  <c:v>403.23102065782587</c:v>
                </c:pt>
                <c:pt idx="4">
                  <c:v>517.81967078713569</c:v>
                </c:pt>
                <c:pt idx="5">
                  <c:v>632.40832091644461</c:v>
                </c:pt>
                <c:pt idx="6">
                  <c:v>746.99697104575353</c:v>
                </c:pt>
                <c:pt idx="7">
                  <c:v>861.58562117506244</c:v>
                </c:pt>
                <c:pt idx="8">
                  <c:v>976.17427130437136</c:v>
                </c:pt>
                <c:pt idx="9">
                  <c:v>1090.7629214336812</c:v>
                </c:pt>
                <c:pt idx="10">
                  <c:v>1205.3515715629901</c:v>
                </c:pt>
                <c:pt idx="11">
                  <c:v>1319.940221692299</c:v>
                </c:pt>
                <c:pt idx="12">
                  <c:v>1434.5288718216079</c:v>
                </c:pt>
                <c:pt idx="13">
                  <c:v>1549.1175219509169</c:v>
                </c:pt>
                <c:pt idx="14">
                  <c:v>1663.7061720802267</c:v>
                </c:pt>
                <c:pt idx="15">
                  <c:v>1778.2948222095356</c:v>
                </c:pt>
                <c:pt idx="16">
                  <c:v>1892.8834723388445</c:v>
                </c:pt>
                <c:pt idx="17">
                  <c:v>2007.4721224681534</c:v>
                </c:pt>
                <c:pt idx="18">
                  <c:v>2122.0607725974633</c:v>
                </c:pt>
                <c:pt idx="19">
                  <c:v>2236.6494227267722</c:v>
                </c:pt>
                <c:pt idx="20">
                  <c:v>2351.2380728560811</c:v>
                </c:pt>
                <c:pt idx="21">
                  <c:v>2465.82672298539</c:v>
                </c:pt>
                <c:pt idx="22">
                  <c:v>2580.4153731146989</c:v>
                </c:pt>
                <c:pt idx="23">
                  <c:v>2695.0040232440087</c:v>
                </c:pt>
                <c:pt idx="24">
                  <c:v>2809.5926733733177</c:v>
                </c:pt>
                <c:pt idx="25">
                  <c:v>2924.1813235026266</c:v>
                </c:pt>
                <c:pt idx="26">
                  <c:v>3038.7699736319355</c:v>
                </c:pt>
                <c:pt idx="27">
                  <c:v>3153.3586237612453</c:v>
                </c:pt>
                <c:pt idx="28">
                  <c:v>3267.9472738905542</c:v>
                </c:pt>
                <c:pt idx="29">
                  <c:v>3382.5359240198632</c:v>
                </c:pt>
                <c:pt idx="30">
                  <c:v>3497.1245741491721</c:v>
                </c:pt>
                <c:pt idx="31">
                  <c:v>3611.7132242784814</c:v>
                </c:pt>
                <c:pt idx="32">
                  <c:v>3726.3018744077904</c:v>
                </c:pt>
                <c:pt idx="33">
                  <c:v>3840.8905245370997</c:v>
                </c:pt>
                <c:pt idx="34">
                  <c:v>3955.4791746664087</c:v>
                </c:pt>
                <c:pt idx="35">
                  <c:v>4070.067824795718</c:v>
                </c:pt>
                <c:pt idx="36">
                  <c:v>4184.6564749250265</c:v>
                </c:pt>
                <c:pt idx="37">
                  <c:v>4299.2451250543363</c:v>
                </c:pt>
                <c:pt idx="38">
                  <c:v>4413.8337751836452</c:v>
                </c:pt>
                <c:pt idx="39">
                  <c:v>4528.4224253129541</c:v>
                </c:pt>
                <c:pt idx="40">
                  <c:v>4643.011075442264</c:v>
                </c:pt>
                <c:pt idx="41">
                  <c:v>4757.599725571572</c:v>
                </c:pt>
                <c:pt idx="42">
                  <c:v>4872.1883757008818</c:v>
                </c:pt>
                <c:pt idx="43">
                  <c:v>4986.7770258301907</c:v>
                </c:pt>
                <c:pt idx="44">
                  <c:v>5101.3656759594996</c:v>
                </c:pt>
                <c:pt idx="45">
                  <c:v>5215.9543260888095</c:v>
                </c:pt>
                <c:pt idx="46">
                  <c:v>5330.5429762181175</c:v>
                </c:pt>
                <c:pt idx="47">
                  <c:v>5445.1316263474273</c:v>
                </c:pt>
                <c:pt idx="48">
                  <c:v>5559.7202764767362</c:v>
                </c:pt>
                <c:pt idx="49">
                  <c:v>5674.3089266060451</c:v>
                </c:pt>
                <c:pt idx="50">
                  <c:v>5788.897576735355</c:v>
                </c:pt>
                <c:pt idx="51">
                  <c:v>5903.4862268646639</c:v>
                </c:pt>
                <c:pt idx="52">
                  <c:v>6018.0748769939728</c:v>
                </c:pt>
                <c:pt idx="53">
                  <c:v>6132.6635271232817</c:v>
                </c:pt>
                <c:pt idx="54">
                  <c:v>6247.2521772525906</c:v>
                </c:pt>
                <c:pt idx="55">
                  <c:v>6361.8408273819005</c:v>
                </c:pt>
                <c:pt idx="56">
                  <c:v>6476.4294775112094</c:v>
                </c:pt>
                <c:pt idx="57">
                  <c:v>6591.0181276405183</c:v>
                </c:pt>
                <c:pt idx="58">
                  <c:v>6705.6067777698272</c:v>
                </c:pt>
                <c:pt idx="59">
                  <c:v>6820.1954278991361</c:v>
                </c:pt>
                <c:pt idx="60">
                  <c:v>6934.7840780284459</c:v>
                </c:pt>
                <c:pt idx="61">
                  <c:v>7049.3727281577549</c:v>
                </c:pt>
                <c:pt idx="62">
                  <c:v>7163.9613782870638</c:v>
                </c:pt>
                <c:pt idx="63">
                  <c:v>7278.5500284163727</c:v>
                </c:pt>
                <c:pt idx="64">
                  <c:v>7393.1386785456825</c:v>
                </c:pt>
                <c:pt idx="65">
                  <c:v>7507.7273286749914</c:v>
                </c:pt>
                <c:pt idx="66">
                  <c:v>7622.3159788043004</c:v>
                </c:pt>
                <c:pt idx="67">
                  <c:v>7736.9046289336093</c:v>
                </c:pt>
                <c:pt idx="68">
                  <c:v>7851.4932790629191</c:v>
                </c:pt>
                <c:pt idx="69">
                  <c:v>7966.081929192228</c:v>
                </c:pt>
                <c:pt idx="70">
                  <c:v>8080.6705793215369</c:v>
                </c:pt>
                <c:pt idx="71">
                  <c:v>8195.2592294508468</c:v>
                </c:pt>
                <c:pt idx="72">
                  <c:v>8309.8478795801548</c:v>
                </c:pt>
                <c:pt idx="73">
                  <c:v>8424.4365297094646</c:v>
                </c:pt>
                <c:pt idx="74">
                  <c:v>8539.0251798387726</c:v>
                </c:pt>
                <c:pt idx="75">
                  <c:v>8653.6138299680824</c:v>
                </c:pt>
                <c:pt idx="76">
                  <c:v>8768.2024800973923</c:v>
                </c:pt>
                <c:pt idx="77">
                  <c:v>8882.7911302267003</c:v>
                </c:pt>
                <c:pt idx="78">
                  <c:v>8997.3797803560101</c:v>
                </c:pt>
                <c:pt idx="79">
                  <c:v>9111.9684304853181</c:v>
                </c:pt>
                <c:pt idx="80">
                  <c:v>9226.5570806146279</c:v>
                </c:pt>
                <c:pt idx="81">
                  <c:v>9341.1457307439377</c:v>
                </c:pt>
                <c:pt idx="82">
                  <c:v>9455.7343808732458</c:v>
                </c:pt>
                <c:pt idx="83">
                  <c:v>9570.3230310025556</c:v>
                </c:pt>
                <c:pt idx="84">
                  <c:v>9684.9116811318636</c:v>
                </c:pt>
                <c:pt idx="85">
                  <c:v>9799.5003312611734</c:v>
                </c:pt>
                <c:pt idx="86">
                  <c:v>9914.0889813904832</c:v>
                </c:pt>
                <c:pt idx="87">
                  <c:v>10028.677631519791</c:v>
                </c:pt>
                <c:pt idx="88">
                  <c:v>10143.266281649101</c:v>
                </c:pt>
                <c:pt idx="89">
                  <c:v>10257.854931778409</c:v>
                </c:pt>
                <c:pt idx="90">
                  <c:v>10372.443581907719</c:v>
                </c:pt>
                <c:pt idx="91">
                  <c:v>10487.032232037029</c:v>
                </c:pt>
                <c:pt idx="92">
                  <c:v>10601.620882166339</c:v>
                </c:pt>
                <c:pt idx="93">
                  <c:v>10716.209532295647</c:v>
                </c:pt>
                <c:pt idx="94">
                  <c:v>10830.798182424955</c:v>
                </c:pt>
                <c:pt idx="95">
                  <c:v>10945.386832554264</c:v>
                </c:pt>
                <c:pt idx="96">
                  <c:v>11059.975482683574</c:v>
                </c:pt>
                <c:pt idx="97">
                  <c:v>11174.564132812884</c:v>
                </c:pt>
                <c:pt idx="98">
                  <c:v>11289.152782942192</c:v>
                </c:pt>
                <c:pt idx="99">
                  <c:v>11403.741433071502</c:v>
                </c:pt>
                <c:pt idx="100">
                  <c:v>11518.33008320081</c:v>
                </c:pt>
                <c:pt idx="101">
                  <c:v>11632.91873333012</c:v>
                </c:pt>
                <c:pt idx="102">
                  <c:v>11747.50738345943</c:v>
                </c:pt>
                <c:pt idx="103">
                  <c:v>11862.096033588738</c:v>
                </c:pt>
                <c:pt idx="104">
                  <c:v>11976.684683718046</c:v>
                </c:pt>
                <c:pt idx="105">
                  <c:v>12091.273333847355</c:v>
                </c:pt>
                <c:pt idx="106">
                  <c:v>12205.861983976665</c:v>
                </c:pt>
                <c:pt idx="107">
                  <c:v>12320.450634105975</c:v>
                </c:pt>
                <c:pt idx="108">
                  <c:v>12435.039284235283</c:v>
                </c:pt>
                <c:pt idx="109">
                  <c:v>12549.627934364591</c:v>
                </c:pt>
                <c:pt idx="110">
                  <c:v>12664.216584493901</c:v>
                </c:pt>
                <c:pt idx="111">
                  <c:v>12778.805234623211</c:v>
                </c:pt>
                <c:pt idx="112">
                  <c:v>12893.393884752521</c:v>
                </c:pt>
                <c:pt idx="113">
                  <c:v>13007.982534881829</c:v>
                </c:pt>
                <c:pt idx="114">
                  <c:v>13122.571185011138</c:v>
                </c:pt>
                <c:pt idx="115">
                  <c:v>13237.159835140446</c:v>
                </c:pt>
                <c:pt idx="116">
                  <c:v>13351.748485269756</c:v>
                </c:pt>
                <c:pt idx="117">
                  <c:v>13466.337135399066</c:v>
                </c:pt>
                <c:pt idx="118">
                  <c:v>13580.925785528374</c:v>
                </c:pt>
                <c:pt idx="119">
                  <c:v>13695.514435657684</c:v>
                </c:pt>
                <c:pt idx="120">
                  <c:v>13810.103085786992</c:v>
                </c:pt>
                <c:pt idx="121">
                  <c:v>13924.691735916302</c:v>
                </c:pt>
                <c:pt idx="122">
                  <c:v>14039.280386045612</c:v>
                </c:pt>
                <c:pt idx="123">
                  <c:v>14153.869036174921</c:v>
                </c:pt>
                <c:pt idx="124">
                  <c:v>14268.457686304229</c:v>
                </c:pt>
                <c:pt idx="125">
                  <c:v>14383.046336433537</c:v>
                </c:pt>
                <c:pt idx="126">
                  <c:v>14497.634986562847</c:v>
                </c:pt>
                <c:pt idx="127">
                  <c:v>14612.223636692157</c:v>
                </c:pt>
                <c:pt idx="128">
                  <c:v>14726.812286821467</c:v>
                </c:pt>
                <c:pt idx="129">
                  <c:v>14841.400936950775</c:v>
                </c:pt>
                <c:pt idx="130">
                  <c:v>14955.989587080083</c:v>
                </c:pt>
                <c:pt idx="131">
                  <c:v>15070.578237209393</c:v>
                </c:pt>
                <c:pt idx="132">
                  <c:v>15185.166887338703</c:v>
                </c:pt>
                <c:pt idx="133">
                  <c:v>15299.755537468012</c:v>
                </c:pt>
                <c:pt idx="134">
                  <c:v>15414.34418759732</c:v>
                </c:pt>
                <c:pt idx="135">
                  <c:v>15528.932837726628</c:v>
                </c:pt>
                <c:pt idx="136">
                  <c:v>15643.521487855938</c:v>
                </c:pt>
                <c:pt idx="137">
                  <c:v>15758.110137985248</c:v>
                </c:pt>
                <c:pt idx="138">
                  <c:v>15872.698788114556</c:v>
                </c:pt>
                <c:pt idx="139">
                  <c:v>15987.287438243866</c:v>
                </c:pt>
                <c:pt idx="140">
                  <c:v>16101.876088373176</c:v>
                </c:pt>
                <c:pt idx="141">
                  <c:v>16216.464738502484</c:v>
                </c:pt>
                <c:pt idx="142">
                  <c:v>16331.053388631793</c:v>
                </c:pt>
                <c:pt idx="143">
                  <c:v>16445.6420387611</c:v>
                </c:pt>
                <c:pt idx="144">
                  <c:v>16560.230688890413</c:v>
                </c:pt>
                <c:pt idx="145">
                  <c:v>16674.819339019719</c:v>
                </c:pt>
                <c:pt idx="146">
                  <c:v>16789.407989149029</c:v>
                </c:pt>
                <c:pt idx="147">
                  <c:v>16903.996639278339</c:v>
                </c:pt>
                <c:pt idx="148">
                  <c:v>17018.585289407649</c:v>
                </c:pt>
                <c:pt idx="149">
                  <c:v>17133.173939536959</c:v>
                </c:pt>
                <c:pt idx="150">
                  <c:v>17247.762589666265</c:v>
                </c:pt>
                <c:pt idx="151">
                  <c:v>17362.351239795575</c:v>
                </c:pt>
                <c:pt idx="152">
                  <c:v>17476.939889924884</c:v>
                </c:pt>
                <c:pt idx="153">
                  <c:v>17591.528540054194</c:v>
                </c:pt>
                <c:pt idx="154">
                  <c:v>17706.117190183504</c:v>
                </c:pt>
                <c:pt idx="155">
                  <c:v>17820.70584031281</c:v>
                </c:pt>
                <c:pt idx="156">
                  <c:v>17935.29449044212</c:v>
                </c:pt>
                <c:pt idx="157">
                  <c:v>18049.88314057143</c:v>
                </c:pt>
                <c:pt idx="158">
                  <c:v>18164.47179070074</c:v>
                </c:pt>
                <c:pt idx="159">
                  <c:v>18279.06044083005</c:v>
                </c:pt>
                <c:pt idx="160">
                  <c:v>18393.649090959356</c:v>
                </c:pt>
                <c:pt idx="161">
                  <c:v>18508.237741088666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E45-4F6D-833F-A5BE57E34821}"/>
            </c:ext>
          </c:extLst>
        </c:ser>
        <c:ser>
          <c:idx val="5"/>
          <c:order val="9"/>
          <c:tx>
            <c:v>Flow 1 line projection</c:v>
          </c:tx>
          <c:spPr>
            <a:ln w="9525">
              <a:solidFill>
                <a:schemeClr val="bg1">
                  <a:lumMod val="95000"/>
                </a:schemeClr>
              </a:solidFill>
              <a:prstDash val="sysDash"/>
              <a:headEnd type="none" w="lg" len="lg"/>
              <a:tailEnd type="none" w="lg" len="lg"/>
            </a:ln>
          </c:spPr>
          <c:marker>
            <c:symbol val="circle"/>
            <c:size val="2"/>
            <c:spPr>
              <a:noFill/>
              <a:ln>
                <a:noFill/>
              </a:ln>
            </c:spPr>
          </c:marker>
          <c:trendline>
            <c:spPr>
              <a:ln w="28575" cmpd="sng">
                <a:solidFill>
                  <a:srgbClr val="FF0000"/>
                </a:solidFill>
                <a:prstDash val="sysDash"/>
                <a:headEnd type="stealth" w="lg" len="lg"/>
                <a:tailEnd type="oval" w="lg" len="lg"/>
              </a:ln>
              <a:effectLst>
                <a:glow rad="127000">
                  <a:srgbClr val="FFFF00">
                    <a:alpha val="60000"/>
                  </a:srgbClr>
                </a:glow>
              </a:effectLst>
            </c:spPr>
            <c:trendlineType val="linear"/>
            <c:forward val="65"/>
            <c:backward val="42"/>
            <c:dispRSqr val="0"/>
            <c:dispEq val="0"/>
          </c:trendline>
          <c:xVal>
            <c:numRef>
              <c:f>'θ ϵ (90,180)'!$BN$25:$BN$55</c:f>
              <c:numCache>
                <c:formatCode>General</c:formatCode>
                <c:ptCount val="31"/>
                <c:pt idx="0">
                  <c:v>-94.894736702221593</c:v>
                </c:pt>
                <c:pt idx="1">
                  <c:v>-93.894736702221593</c:v>
                </c:pt>
                <c:pt idx="2">
                  <c:v>-92.894736702221593</c:v>
                </c:pt>
                <c:pt idx="3">
                  <c:v>-91.894736702221593</c:v>
                </c:pt>
                <c:pt idx="4">
                  <c:v>-90.894736702221593</c:v>
                </c:pt>
                <c:pt idx="5">
                  <c:v>-89.894736702221593</c:v>
                </c:pt>
                <c:pt idx="6">
                  <c:v>-88.894736702221593</c:v>
                </c:pt>
                <c:pt idx="7">
                  <c:v>-87.894736702221593</c:v>
                </c:pt>
                <c:pt idx="8">
                  <c:v>-86.894736702221593</c:v>
                </c:pt>
                <c:pt idx="9">
                  <c:v>-85.894736702221593</c:v>
                </c:pt>
                <c:pt idx="10">
                  <c:v>-84.894736702221593</c:v>
                </c:pt>
                <c:pt idx="11">
                  <c:v>-83.894736702221593</c:v>
                </c:pt>
                <c:pt idx="12">
                  <c:v>-82.894736702221593</c:v>
                </c:pt>
                <c:pt idx="13">
                  <c:v>-81.894736702221593</c:v>
                </c:pt>
                <c:pt idx="14">
                  <c:v>-80.894736702221593</c:v>
                </c:pt>
                <c:pt idx="15">
                  <c:v>-79.894736702221593</c:v>
                </c:pt>
                <c:pt idx="16">
                  <c:v>-78.894736702221593</c:v>
                </c:pt>
                <c:pt idx="17">
                  <c:v>-77.894736702221593</c:v>
                </c:pt>
                <c:pt idx="18">
                  <c:v>-76.894736702221593</c:v>
                </c:pt>
                <c:pt idx="19">
                  <c:v>-75.894736702221593</c:v>
                </c:pt>
                <c:pt idx="20">
                  <c:v>-74.894736702221593</c:v>
                </c:pt>
                <c:pt idx="21">
                  <c:v>-73.894736702221593</c:v>
                </c:pt>
                <c:pt idx="22">
                  <c:v>-72.894736702221593</c:v>
                </c:pt>
                <c:pt idx="23">
                  <c:v>-71.894736702221593</c:v>
                </c:pt>
                <c:pt idx="24">
                  <c:v>-70.894736702221593</c:v>
                </c:pt>
                <c:pt idx="25">
                  <c:v>-69.894736702221593</c:v>
                </c:pt>
                <c:pt idx="26">
                  <c:v>-68.894736702221593</c:v>
                </c:pt>
                <c:pt idx="27">
                  <c:v>-67.894736702221593</c:v>
                </c:pt>
                <c:pt idx="28">
                  <c:v>-66.894736702221593</c:v>
                </c:pt>
                <c:pt idx="29">
                  <c:v>-65.894736702221593</c:v>
                </c:pt>
                <c:pt idx="30">
                  <c:v>-64.894736702221593</c:v>
                </c:pt>
              </c:numCache>
            </c:numRef>
          </c:xVal>
          <c:yVal>
            <c:numRef>
              <c:f>'θ ϵ (90,180)'!$BM$25:$BM$55</c:f>
              <c:numCache>
                <c:formatCode>General</c:formatCode>
                <c:ptCount val="31"/>
                <c:pt idx="0">
                  <c:v>56.576398823972156</c:v>
                </c:pt>
                <c:pt idx="1">
                  <c:v>56.672687872169696</c:v>
                </c:pt>
                <c:pt idx="2">
                  <c:v>56.768976920367237</c:v>
                </c:pt>
                <c:pt idx="3">
                  <c:v>56.865265968564771</c:v>
                </c:pt>
                <c:pt idx="4">
                  <c:v>56.961555016762311</c:v>
                </c:pt>
                <c:pt idx="5">
                  <c:v>57.057844064959852</c:v>
                </c:pt>
                <c:pt idx="6">
                  <c:v>57.154133113157386</c:v>
                </c:pt>
                <c:pt idx="7">
                  <c:v>57.250422161354926</c:v>
                </c:pt>
                <c:pt idx="8">
                  <c:v>57.346711209552467</c:v>
                </c:pt>
                <c:pt idx="9">
                  <c:v>57.443000257750001</c:v>
                </c:pt>
                <c:pt idx="10">
                  <c:v>57.539289305947541</c:v>
                </c:pt>
                <c:pt idx="11">
                  <c:v>57.635578354145082</c:v>
                </c:pt>
                <c:pt idx="12">
                  <c:v>57.731867402342615</c:v>
                </c:pt>
                <c:pt idx="13">
                  <c:v>57.828156450540156</c:v>
                </c:pt>
                <c:pt idx="14">
                  <c:v>57.924445498737697</c:v>
                </c:pt>
                <c:pt idx="15">
                  <c:v>58.020734546935238</c:v>
                </c:pt>
                <c:pt idx="16">
                  <c:v>58.117023595132771</c:v>
                </c:pt>
                <c:pt idx="17">
                  <c:v>58.213312643330312</c:v>
                </c:pt>
                <c:pt idx="18">
                  <c:v>58.309601691527853</c:v>
                </c:pt>
                <c:pt idx="19">
                  <c:v>58.405890739725386</c:v>
                </c:pt>
                <c:pt idx="20">
                  <c:v>58.502179787922927</c:v>
                </c:pt>
                <c:pt idx="21">
                  <c:v>58.598468836120468</c:v>
                </c:pt>
                <c:pt idx="22">
                  <c:v>58.694757884318008</c:v>
                </c:pt>
                <c:pt idx="23">
                  <c:v>58.791046932515542</c:v>
                </c:pt>
                <c:pt idx="24">
                  <c:v>58.887335980713083</c:v>
                </c:pt>
                <c:pt idx="25">
                  <c:v>58.983625028910623</c:v>
                </c:pt>
                <c:pt idx="26">
                  <c:v>59.079914077108157</c:v>
                </c:pt>
                <c:pt idx="27">
                  <c:v>59.176203125305697</c:v>
                </c:pt>
                <c:pt idx="28">
                  <c:v>59.272492173503238</c:v>
                </c:pt>
                <c:pt idx="29">
                  <c:v>59.368781221700772</c:v>
                </c:pt>
                <c:pt idx="30">
                  <c:v>59.465070269898312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E45-4F6D-833F-A5BE57E34821}"/>
            </c:ext>
          </c:extLst>
        </c:ser>
        <c:ser>
          <c:idx val="10"/>
          <c:order val="10"/>
          <c:tx>
            <c:v>CZnew</c:v>
          </c:tx>
          <c:spPr>
            <a:ln w="34925">
              <a:prstDash val="sysDash"/>
            </a:ln>
          </c:spPr>
          <c:marker>
            <c:symbol val="dot"/>
            <c:size val="2"/>
            <c:spPr>
              <a:ln>
                <a:solidFill>
                  <a:schemeClr val="accent5">
                    <a:shade val="95000"/>
                    <a:satMod val="105000"/>
                    <a:alpha val="0"/>
                  </a:schemeClr>
                </a:solidFill>
              </a:ln>
            </c:spPr>
          </c:marker>
          <c:xVal>
            <c:numRef>
              <c:f>'θ ϵ (90,180)'!$BE$442:$BE$802</c:f>
              <c:numCache>
                <c:formatCode>General</c:formatCode>
                <c:ptCount val="361"/>
                <c:pt idx="0">
                  <c:v>-41.875298883893024</c:v>
                </c:pt>
                <c:pt idx="1">
                  <c:v>-41.8788048557699</c:v>
                </c:pt>
                <c:pt idx="2">
                  <c:v>-41.88932170344755</c:v>
                </c:pt>
                <c:pt idx="3">
                  <c:v>-41.906846223392293</c:v>
                </c:pt>
                <c:pt idx="4">
                  <c:v>-41.931373077465572</c:v>
                </c:pt>
                <c:pt idx="5">
                  <c:v>-41.962894794550053</c:v>
                </c:pt>
                <c:pt idx="6">
                  <c:v>-42.001401772825353</c:v>
                </c:pt>
                <c:pt idx="7">
                  <c:v>-42.046882282692863</c:v>
                </c:pt>
                <c:pt idx="8">
                  <c:v>-42.099322470348696</c:v>
                </c:pt>
                <c:pt idx="9">
                  <c:v>-42.158706362003691</c:v>
                </c:pt>
                <c:pt idx="10">
                  <c:v>-42.225015868749189</c:v>
                </c:pt>
                <c:pt idx="11">
                  <c:v>-42.298230792067081</c:v>
                </c:pt>
                <c:pt idx="12">
                  <c:v>-42.378328829982472</c:v>
                </c:pt>
                <c:pt idx="13">
                  <c:v>-42.465285583857096</c:v>
                </c:pt>
                <c:pt idx="14">
                  <c:v>-42.559074565821334</c:v>
                </c:pt>
                <c:pt idx="15">
                  <c:v>-42.659667206842741</c:v>
                </c:pt>
                <c:pt idx="16">
                  <c:v>-42.767032865428398</c:v>
                </c:pt>
                <c:pt idx="17">
                  <c:v>-42.881138836958627</c:v>
                </c:pt>
                <c:pt idx="18">
                  <c:v>-43.001950363649115</c:v>
                </c:pt>
                <c:pt idx="19">
                  <c:v>-43.12943064513852</c:v>
                </c:pt>
                <c:pt idx="20">
                  <c:v>-43.263540849698167</c:v>
                </c:pt>
                <c:pt idx="21">
                  <c:v>-43.404240126060593</c:v>
                </c:pt>
                <c:pt idx="22">
                  <c:v>-43.551485615863228</c:v>
                </c:pt>
                <c:pt idx="23">
                  <c:v>-43.705232466703492</c:v>
                </c:pt>
                <c:pt idx="24">
                  <c:v>-43.865433845801228</c:v>
                </c:pt>
                <c:pt idx="25">
                  <c:v>-44.03204095426446</c:v>
                </c:pt>
                <c:pt idx="26">
                  <c:v>-44.205003041953987</c:v>
                </c:pt>
                <c:pt idx="27">
                  <c:v>-44.384267422942386</c:v>
                </c:pt>
                <c:pt idx="28">
                  <c:v>-44.569779491562628</c:v>
                </c:pt>
                <c:pt idx="29">
                  <c:v>-44.761482739041526</c:v>
                </c:pt>
                <c:pt idx="30">
                  <c:v>-44.959318770712812</c:v>
                </c:pt>
                <c:pt idx="31">
                  <c:v>-45.163227323804776</c:v>
                </c:pt>
                <c:pt idx="32">
                  <c:v>-45.373146285796821</c:v>
                </c:pt>
                <c:pt idx="33">
                  <c:v>-45.589011713339602</c:v>
                </c:pt>
                <c:pt idx="34">
                  <c:v>-45.810757851732752</c:v>
                </c:pt>
                <c:pt idx="35">
                  <c:v>-46.038317154954413</c:v>
                </c:pt>
                <c:pt idx="36">
                  <c:v>-46.271620306236414</c:v>
                </c:pt>
                <c:pt idx="37">
                  <c:v>-46.51059623917881</c:v>
                </c:pt>
                <c:pt idx="38">
                  <c:v>-46.755172159397418</c:v>
                </c:pt>
                <c:pt idx="39">
                  <c:v>-47.005273566697682</c:v>
                </c:pt>
                <c:pt idx="40">
                  <c:v>-47.260824277768137</c:v>
                </c:pt>
                <c:pt idx="41">
                  <c:v>-47.521746449386633</c:v>
                </c:pt>
                <c:pt idx="42">
                  <c:v>-47.787960602132081</c:v>
                </c:pt>
                <c:pt idx="43">
                  <c:v>-48.05938564459467</c:v>
                </c:pt>
                <c:pt idx="44">
                  <c:v>-48.335938898077124</c:v>
                </c:pt>
                <c:pt idx="45">
                  <c:v>-48.617536121779395</c:v>
                </c:pt>
                <c:pt idx="46">
                  <c:v>-48.904091538459255</c:v>
                </c:pt>
                <c:pt idx="47">
                  <c:v>-49.195517860560855</c:v>
                </c:pt>
                <c:pt idx="48">
                  <c:v>-49.491726316803366</c:v>
                </c:pt>
                <c:pt idx="49">
                  <c:v>-49.792626679221591</c:v>
                </c:pt>
                <c:pt idx="50">
                  <c:v>-50.098127290650247</c:v>
                </c:pt>
                <c:pt idx="51">
                  <c:v>-50.40813509264364</c:v>
                </c:pt>
                <c:pt idx="52">
                  <c:v>-50.72255565382217</c:v>
                </c:pt>
                <c:pt idx="53">
                  <c:v>-51.041293198637049</c:v>
                </c:pt>
                <c:pt idx="54">
                  <c:v>-51.36425063654444</c:v>
                </c:pt>
                <c:pt idx="55">
                  <c:v>-51.691329591580192</c:v>
                </c:pt>
                <c:pt idx="56">
                  <c:v>-52.022430432326125</c:v>
                </c:pt>
                <c:pt idx="57">
                  <c:v>-52.3574523022587</c:v>
                </c:pt>
                <c:pt idx="58">
                  <c:v>-52.696293150470908</c:v>
                </c:pt>
                <c:pt idx="59">
                  <c:v>-53.038849762757948</c:v>
                </c:pt>
                <c:pt idx="60">
                  <c:v>-53.385017793057308</c:v>
                </c:pt>
                <c:pt idx="61">
                  <c:v>-53.734691795233545</c:v>
                </c:pt>
                <c:pt idx="62">
                  <c:v>-54.087765255198242</c:v>
                </c:pt>
                <c:pt idx="63">
                  <c:v>-54.444130623355178</c:v>
                </c:pt>
                <c:pt idx="64">
                  <c:v>-54.80367934736104</c:v>
                </c:pt>
                <c:pt idx="65">
                  <c:v>-55.166301905191453</c:v>
                </c:pt>
                <c:pt idx="66">
                  <c:v>-55.531887838502506</c:v>
                </c:pt>
                <c:pt idx="67">
                  <c:v>-55.900325786277399</c:v>
                </c:pt>
                <c:pt idx="68">
                  <c:v>-56.271503518748119</c:v>
                </c:pt>
                <c:pt idx="69">
                  <c:v>-56.645307971581644</c:v>
                </c:pt>
                <c:pt idx="70">
                  <c:v>-57.021625280320535</c:v>
                </c:pt>
                <c:pt idx="71">
                  <c:v>-57.400340815067082</c:v>
                </c:pt>
                <c:pt idx="72">
                  <c:v>-57.781339215400699</c:v>
                </c:pt>
                <c:pt idx="73">
                  <c:v>-58.164504425517833</c:v>
                </c:pt>
                <c:pt idx="74">
                  <c:v>-58.549719729583671</c:v>
                </c:pt>
                <c:pt idx="75">
                  <c:v>-58.936867787284939</c:v>
                </c:pt>
                <c:pt idx="76">
                  <c:v>-59.325830669572859</c:v>
                </c:pt>
                <c:pt idx="77">
                  <c:v>-59.716489894585543</c:v>
                </c:pt>
                <c:pt idx="78">
                  <c:v>-60.108726463738627</c:v>
                </c:pt>
                <c:pt idx="79">
                  <c:v>-60.502420897973472</c:v>
                </c:pt>
                <c:pt idx="80">
                  <c:v>-60.897453274151616</c:v>
                </c:pt>
                <c:pt idx="81">
                  <c:v>-61.293703261584504</c:v>
                </c:pt>
                <c:pt idx="82">
                  <c:v>-61.691050158687396</c:v>
                </c:pt>
                <c:pt idx="83">
                  <c:v>-62.089372929746268</c:v>
                </c:pt>
                <c:pt idx="84">
                  <c:v>-62.488550241786399</c:v>
                </c:pt>
                <c:pt idx="85">
                  <c:v>-62.888460501531632</c:v>
                </c:pt>
                <c:pt idx="86">
                  <c:v>-63.288981892442827</c:v>
                </c:pt>
                <c:pt idx="87">
                  <c:v>-63.689992411824377</c:v>
                </c:pt>
                <c:pt idx="88">
                  <c:v>-64.091369907987399</c:v>
                </c:pt>
                <c:pt idx="89">
                  <c:v>-64.492992117458357</c:v>
                </c:pt>
                <c:pt idx="90">
                  <c:v>-64.894736702221593</c:v>
                </c:pt>
                <c:pt idx="91">
                  <c:v>-65.296481286984843</c:v>
                </c:pt>
                <c:pt idx="92">
                  <c:v>-65.698103496455772</c:v>
                </c:pt>
                <c:pt idx="93">
                  <c:v>-66.099480992618794</c:v>
                </c:pt>
                <c:pt idx="94">
                  <c:v>-66.500491512000352</c:v>
                </c:pt>
                <c:pt idx="95">
                  <c:v>-66.901012902911546</c:v>
                </c:pt>
                <c:pt idx="96">
                  <c:v>-67.300923162656787</c:v>
                </c:pt>
                <c:pt idx="97">
                  <c:v>-67.70010047469691</c:v>
                </c:pt>
                <c:pt idx="98">
                  <c:v>-68.098423245755782</c:v>
                </c:pt>
                <c:pt idx="99">
                  <c:v>-68.495770142858689</c:v>
                </c:pt>
                <c:pt idx="100">
                  <c:v>-68.89202013029157</c:v>
                </c:pt>
                <c:pt idx="101">
                  <c:v>-69.287052506469706</c:v>
                </c:pt>
                <c:pt idx="102">
                  <c:v>-69.680746940704552</c:v>
                </c:pt>
                <c:pt idx="103">
                  <c:v>-70.072983509857636</c:v>
                </c:pt>
                <c:pt idx="104">
                  <c:v>-70.463642734870319</c:v>
                </c:pt>
                <c:pt idx="105">
                  <c:v>-70.852605617158247</c:v>
                </c:pt>
                <c:pt idx="106">
                  <c:v>-71.239753674859514</c:v>
                </c:pt>
                <c:pt idx="107">
                  <c:v>-71.624968978925352</c:v>
                </c:pt>
                <c:pt idx="108">
                  <c:v>-72.00813418904248</c:v>
                </c:pt>
                <c:pt idx="109">
                  <c:v>-72.389132589376089</c:v>
                </c:pt>
                <c:pt idx="110">
                  <c:v>-72.767848124122651</c:v>
                </c:pt>
                <c:pt idx="111">
                  <c:v>-73.144165432861541</c:v>
                </c:pt>
                <c:pt idx="112">
                  <c:v>-73.517969885695067</c:v>
                </c:pt>
                <c:pt idx="113">
                  <c:v>-73.889147618165779</c:v>
                </c:pt>
                <c:pt idx="114">
                  <c:v>-74.257585565940673</c:v>
                </c:pt>
                <c:pt idx="115">
                  <c:v>-74.623171499251725</c:v>
                </c:pt>
                <c:pt idx="116">
                  <c:v>-74.985794057082146</c:v>
                </c:pt>
                <c:pt idx="117">
                  <c:v>-75.345342781087993</c:v>
                </c:pt>
                <c:pt idx="118">
                  <c:v>-75.701708149244936</c:v>
                </c:pt>
                <c:pt idx="119">
                  <c:v>-76.054781609209641</c:v>
                </c:pt>
                <c:pt idx="120">
                  <c:v>-76.40445561138587</c:v>
                </c:pt>
                <c:pt idx="121">
                  <c:v>-76.750623641685237</c:v>
                </c:pt>
                <c:pt idx="122">
                  <c:v>-77.093180253972278</c:v>
                </c:pt>
                <c:pt idx="123">
                  <c:v>-77.432021102184478</c:v>
                </c:pt>
                <c:pt idx="124">
                  <c:v>-77.767042972117054</c:v>
                </c:pt>
                <c:pt idx="125">
                  <c:v>-78.098143812862986</c:v>
                </c:pt>
                <c:pt idx="126">
                  <c:v>-78.425222767898745</c:v>
                </c:pt>
                <c:pt idx="127">
                  <c:v>-78.748180205806136</c:v>
                </c:pt>
                <c:pt idx="128">
                  <c:v>-79.066917750621016</c:v>
                </c:pt>
                <c:pt idx="129">
                  <c:v>-79.381338311799539</c:v>
                </c:pt>
                <c:pt idx="130">
                  <c:v>-79.691346113792946</c:v>
                </c:pt>
                <c:pt idx="131">
                  <c:v>-79.996846725221602</c:v>
                </c:pt>
                <c:pt idx="132">
                  <c:v>-80.29774708763982</c:v>
                </c:pt>
                <c:pt idx="133">
                  <c:v>-80.593955543882331</c:v>
                </c:pt>
                <c:pt idx="134">
                  <c:v>-80.885381865983931</c:v>
                </c:pt>
                <c:pt idx="135">
                  <c:v>-81.171937282663791</c:v>
                </c:pt>
                <c:pt idx="136">
                  <c:v>-81.453534506366054</c:v>
                </c:pt>
                <c:pt idx="137">
                  <c:v>-81.730087759848516</c:v>
                </c:pt>
                <c:pt idx="138">
                  <c:v>-82.001512802311098</c:v>
                </c:pt>
                <c:pt idx="139">
                  <c:v>-82.267726955056546</c:v>
                </c:pt>
                <c:pt idx="140">
                  <c:v>-82.528649126675049</c:v>
                </c:pt>
                <c:pt idx="141">
                  <c:v>-82.784199837745504</c:v>
                </c:pt>
                <c:pt idx="142">
                  <c:v>-83.034301245045768</c:v>
                </c:pt>
                <c:pt idx="143">
                  <c:v>-83.278877165264376</c:v>
                </c:pt>
                <c:pt idx="144">
                  <c:v>-83.517853098206771</c:v>
                </c:pt>
                <c:pt idx="145">
                  <c:v>-83.751156249488758</c:v>
                </c:pt>
                <c:pt idx="146">
                  <c:v>-83.97871555271044</c:v>
                </c:pt>
                <c:pt idx="147">
                  <c:v>-84.200461691103584</c:v>
                </c:pt>
                <c:pt idx="148">
                  <c:v>-84.416327118646365</c:v>
                </c:pt>
                <c:pt idx="149">
                  <c:v>-84.62624608063841</c:v>
                </c:pt>
                <c:pt idx="150">
                  <c:v>-84.830154633730373</c:v>
                </c:pt>
                <c:pt idx="151">
                  <c:v>-85.02799066540166</c:v>
                </c:pt>
                <c:pt idx="152">
                  <c:v>-85.219693912880544</c:v>
                </c:pt>
                <c:pt idx="153">
                  <c:v>-85.405205981500799</c:v>
                </c:pt>
                <c:pt idx="154">
                  <c:v>-85.584470362489199</c:v>
                </c:pt>
                <c:pt idx="155">
                  <c:v>-85.757432450178726</c:v>
                </c:pt>
                <c:pt idx="156">
                  <c:v>-85.924039558641965</c:v>
                </c:pt>
                <c:pt idx="157">
                  <c:v>-86.084240937739693</c:v>
                </c:pt>
                <c:pt idx="158">
                  <c:v>-86.237987788579957</c:v>
                </c:pt>
                <c:pt idx="159">
                  <c:v>-86.3852332783826</c:v>
                </c:pt>
                <c:pt idx="160">
                  <c:v>-86.525932554745026</c:v>
                </c:pt>
                <c:pt idx="161">
                  <c:v>-86.660042759304673</c:v>
                </c:pt>
                <c:pt idx="162">
                  <c:v>-86.787523040794071</c:v>
                </c:pt>
                <c:pt idx="163">
                  <c:v>-86.908334567484559</c:v>
                </c:pt>
                <c:pt idx="164">
                  <c:v>-87.022440539014781</c:v>
                </c:pt>
                <c:pt idx="165">
                  <c:v>-87.129806197600445</c:v>
                </c:pt>
                <c:pt idx="166">
                  <c:v>-87.230398838621852</c:v>
                </c:pt>
                <c:pt idx="167">
                  <c:v>-87.32418782058609</c:v>
                </c:pt>
                <c:pt idx="168">
                  <c:v>-87.411144574460707</c:v>
                </c:pt>
                <c:pt idx="169">
                  <c:v>-87.491242612376112</c:v>
                </c:pt>
                <c:pt idx="170">
                  <c:v>-87.564457535694004</c:v>
                </c:pt>
                <c:pt idx="171">
                  <c:v>-87.630767042439487</c:v>
                </c:pt>
                <c:pt idx="172">
                  <c:v>-87.69015093409449</c:v>
                </c:pt>
                <c:pt idx="173">
                  <c:v>-87.742591121750323</c:v>
                </c:pt>
                <c:pt idx="174">
                  <c:v>-87.788071631617839</c:v>
                </c:pt>
                <c:pt idx="175">
                  <c:v>-87.826578609893133</c:v>
                </c:pt>
                <c:pt idx="176">
                  <c:v>-87.85810032697762</c:v>
                </c:pt>
                <c:pt idx="177">
                  <c:v>-87.882627181050893</c:v>
                </c:pt>
                <c:pt idx="178">
                  <c:v>-87.900151700995636</c:v>
                </c:pt>
                <c:pt idx="179">
                  <c:v>-87.910668548673286</c:v>
                </c:pt>
                <c:pt idx="180">
                  <c:v>-87.914174520550162</c:v>
                </c:pt>
                <c:pt idx="181">
                  <c:v>-87.910668548673286</c:v>
                </c:pt>
                <c:pt idx="182">
                  <c:v>-87.900151700995636</c:v>
                </c:pt>
                <c:pt idx="183">
                  <c:v>-87.882627181050893</c:v>
                </c:pt>
                <c:pt idx="184">
                  <c:v>-87.85810032697762</c:v>
                </c:pt>
                <c:pt idx="185">
                  <c:v>-87.826578609893133</c:v>
                </c:pt>
                <c:pt idx="186">
                  <c:v>-87.788071631617839</c:v>
                </c:pt>
                <c:pt idx="187">
                  <c:v>-87.742591121750323</c:v>
                </c:pt>
                <c:pt idx="188">
                  <c:v>-87.69015093409449</c:v>
                </c:pt>
                <c:pt idx="189">
                  <c:v>-87.630767042439487</c:v>
                </c:pt>
                <c:pt idx="190">
                  <c:v>-87.564457535694004</c:v>
                </c:pt>
                <c:pt idx="191">
                  <c:v>-87.491242612376112</c:v>
                </c:pt>
                <c:pt idx="192">
                  <c:v>-87.411144574460707</c:v>
                </c:pt>
                <c:pt idx="193">
                  <c:v>-87.32418782058609</c:v>
                </c:pt>
                <c:pt idx="194">
                  <c:v>-87.230398838621852</c:v>
                </c:pt>
                <c:pt idx="195">
                  <c:v>-87.129806197600445</c:v>
                </c:pt>
                <c:pt idx="196">
                  <c:v>-87.022440539014781</c:v>
                </c:pt>
                <c:pt idx="197">
                  <c:v>-86.908334567484559</c:v>
                </c:pt>
                <c:pt idx="198">
                  <c:v>-86.787523040794071</c:v>
                </c:pt>
                <c:pt idx="199">
                  <c:v>-86.660042759304673</c:v>
                </c:pt>
                <c:pt idx="200">
                  <c:v>-86.525932554745026</c:v>
                </c:pt>
                <c:pt idx="201">
                  <c:v>-86.3852332783826</c:v>
                </c:pt>
                <c:pt idx="202">
                  <c:v>-86.237987788579957</c:v>
                </c:pt>
                <c:pt idx="203">
                  <c:v>-86.084240937739693</c:v>
                </c:pt>
                <c:pt idx="204">
                  <c:v>-85.924039558641965</c:v>
                </c:pt>
                <c:pt idx="205">
                  <c:v>-85.757432450178726</c:v>
                </c:pt>
                <c:pt idx="206">
                  <c:v>-85.584470362489199</c:v>
                </c:pt>
                <c:pt idx="207">
                  <c:v>-85.405205981500799</c:v>
                </c:pt>
                <c:pt idx="208">
                  <c:v>-85.219693912880558</c:v>
                </c:pt>
                <c:pt idx="209">
                  <c:v>-85.02799066540166</c:v>
                </c:pt>
                <c:pt idx="210">
                  <c:v>-84.830154633730373</c:v>
                </c:pt>
                <c:pt idx="211">
                  <c:v>-84.62624608063841</c:v>
                </c:pt>
                <c:pt idx="212">
                  <c:v>-84.416327118646365</c:v>
                </c:pt>
                <c:pt idx="213">
                  <c:v>-84.200461691103584</c:v>
                </c:pt>
                <c:pt idx="214">
                  <c:v>-83.97871555271044</c:v>
                </c:pt>
                <c:pt idx="215">
                  <c:v>-83.751156249488773</c:v>
                </c:pt>
                <c:pt idx="216">
                  <c:v>-83.517853098206771</c:v>
                </c:pt>
                <c:pt idx="217">
                  <c:v>-83.278877165264376</c:v>
                </c:pt>
                <c:pt idx="218">
                  <c:v>-83.034301245045768</c:v>
                </c:pt>
                <c:pt idx="219">
                  <c:v>-82.784199837745504</c:v>
                </c:pt>
                <c:pt idx="220">
                  <c:v>-82.528649126675049</c:v>
                </c:pt>
                <c:pt idx="221">
                  <c:v>-82.267726955056546</c:v>
                </c:pt>
                <c:pt idx="222">
                  <c:v>-82.001512802311112</c:v>
                </c:pt>
                <c:pt idx="223">
                  <c:v>-81.730087759848516</c:v>
                </c:pt>
                <c:pt idx="224">
                  <c:v>-81.453534506366054</c:v>
                </c:pt>
                <c:pt idx="225">
                  <c:v>-81.171937282663791</c:v>
                </c:pt>
                <c:pt idx="226">
                  <c:v>-80.885381865983945</c:v>
                </c:pt>
                <c:pt idx="227">
                  <c:v>-80.593955543882345</c:v>
                </c:pt>
                <c:pt idx="228">
                  <c:v>-80.297747087639834</c:v>
                </c:pt>
                <c:pt idx="229">
                  <c:v>-79.996846725221602</c:v>
                </c:pt>
                <c:pt idx="230">
                  <c:v>-79.691346113792946</c:v>
                </c:pt>
                <c:pt idx="231">
                  <c:v>-79.381338311799539</c:v>
                </c:pt>
                <c:pt idx="232">
                  <c:v>-79.066917750621002</c:v>
                </c:pt>
                <c:pt idx="233">
                  <c:v>-78.748180205806136</c:v>
                </c:pt>
                <c:pt idx="234">
                  <c:v>-78.425222767898745</c:v>
                </c:pt>
                <c:pt idx="235">
                  <c:v>-78.098143812863</c:v>
                </c:pt>
                <c:pt idx="236">
                  <c:v>-77.767042972117068</c:v>
                </c:pt>
                <c:pt idx="237">
                  <c:v>-77.432021102184478</c:v>
                </c:pt>
                <c:pt idx="238">
                  <c:v>-77.093180253972278</c:v>
                </c:pt>
                <c:pt idx="239">
                  <c:v>-76.750623641685252</c:v>
                </c:pt>
                <c:pt idx="240">
                  <c:v>-76.404455611385885</c:v>
                </c:pt>
                <c:pt idx="241">
                  <c:v>-76.054781609209627</c:v>
                </c:pt>
                <c:pt idx="242">
                  <c:v>-75.701708149244936</c:v>
                </c:pt>
                <c:pt idx="243">
                  <c:v>-75.345342781088007</c:v>
                </c:pt>
                <c:pt idx="244">
                  <c:v>-74.98579405708216</c:v>
                </c:pt>
                <c:pt idx="245">
                  <c:v>-74.62317149925174</c:v>
                </c:pt>
                <c:pt idx="246">
                  <c:v>-74.257585565940673</c:v>
                </c:pt>
                <c:pt idx="247">
                  <c:v>-73.889147618165779</c:v>
                </c:pt>
                <c:pt idx="248">
                  <c:v>-73.517969885695081</c:v>
                </c:pt>
                <c:pt idx="249">
                  <c:v>-73.144165432861556</c:v>
                </c:pt>
                <c:pt idx="250">
                  <c:v>-72.767848124122665</c:v>
                </c:pt>
                <c:pt idx="251">
                  <c:v>-72.389132589376104</c:v>
                </c:pt>
                <c:pt idx="252">
                  <c:v>-72.008134189042494</c:v>
                </c:pt>
                <c:pt idx="253">
                  <c:v>-71.624968978925367</c:v>
                </c:pt>
                <c:pt idx="254">
                  <c:v>-71.2397536748595</c:v>
                </c:pt>
                <c:pt idx="255">
                  <c:v>-70.852605617158247</c:v>
                </c:pt>
                <c:pt idx="256">
                  <c:v>-70.463642734870319</c:v>
                </c:pt>
                <c:pt idx="257">
                  <c:v>-70.07298350985765</c:v>
                </c:pt>
                <c:pt idx="258">
                  <c:v>-69.680746940704566</c:v>
                </c:pt>
                <c:pt idx="259">
                  <c:v>-69.28705250646972</c:v>
                </c:pt>
                <c:pt idx="260">
                  <c:v>-68.89202013029157</c:v>
                </c:pt>
                <c:pt idx="261">
                  <c:v>-68.495770142858689</c:v>
                </c:pt>
                <c:pt idx="262">
                  <c:v>-68.098423245755768</c:v>
                </c:pt>
                <c:pt idx="263">
                  <c:v>-67.70010047469691</c:v>
                </c:pt>
                <c:pt idx="264">
                  <c:v>-67.300923162656787</c:v>
                </c:pt>
                <c:pt idx="265">
                  <c:v>-66.90101290291156</c:v>
                </c:pt>
                <c:pt idx="266">
                  <c:v>-66.500491512000366</c:v>
                </c:pt>
                <c:pt idx="267">
                  <c:v>-66.099480992618808</c:v>
                </c:pt>
                <c:pt idx="268">
                  <c:v>-65.698103496455786</c:v>
                </c:pt>
                <c:pt idx="269">
                  <c:v>-65.296481286984843</c:v>
                </c:pt>
                <c:pt idx="270">
                  <c:v>-64.894736702221593</c:v>
                </c:pt>
                <c:pt idx="271">
                  <c:v>-64.492992117458357</c:v>
                </c:pt>
                <c:pt idx="272">
                  <c:v>-64.091369907987399</c:v>
                </c:pt>
                <c:pt idx="273">
                  <c:v>-63.689992411824377</c:v>
                </c:pt>
                <c:pt idx="274">
                  <c:v>-63.288981892442834</c:v>
                </c:pt>
                <c:pt idx="275">
                  <c:v>-62.88846050153164</c:v>
                </c:pt>
                <c:pt idx="276">
                  <c:v>-62.488550241786413</c:v>
                </c:pt>
                <c:pt idx="277">
                  <c:v>-62.089372929746261</c:v>
                </c:pt>
                <c:pt idx="278">
                  <c:v>-61.691050158687403</c:v>
                </c:pt>
                <c:pt idx="279">
                  <c:v>-61.293703261584511</c:v>
                </c:pt>
                <c:pt idx="280">
                  <c:v>-60.89745327415163</c:v>
                </c:pt>
                <c:pt idx="281">
                  <c:v>-60.502420897973487</c:v>
                </c:pt>
                <c:pt idx="282">
                  <c:v>-60.108726463738648</c:v>
                </c:pt>
                <c:pt idx="283">
                  <c:v>-59.716489894585543</c:v>
                </c:pt>
                <c:pt idx="284">
                  <c:v>-59.325830669572873</c:v>
                </c:pt>
                <c:pt idx="285">
                  <c:v>-58.936867787284932</c:v>
                </c:pt>
                <c:pt idx="286">
                  <c:v>-58.549719729583671</c:v>
                </c:pt>
                <c:pt idx="287">
                  <c:v>-58.164504425517833</c:v>
                </c:pt>
                <c:pt idx="288">
                  <c:v>-57.781339215400706</c:v>
                </c:pt>
                <c:pt idx="289">
                  <c:v>-57.400340815067089</c:v>
                </c:pt>
                <c:pt idx="290">
                  <c:v>-57.021625280320549</c:v>
                </c:pt>
                <c:pt idx="291">
                  <c:v>-56.645307971581659</c:v>
                </c:pt>
                <c:pt idx="292">
                  <c:v>-56.271503518748119</c:v>
                </c:pt>
                <c:pt idx="293">
                  <c:v>-55.900325786277413</c:v>
                </c:pt>
                <c:pt idx="294">
                  <c:v>-55.531887838502499</c:v>
                </c:pt>
                <c:pt idx="295">
                  <c:v>-55.166301905191446</c:v>
                </c:pt>
                <c:pt idx="296">
                  <c:v>-54.80367934736104</c:v>
                </c:pt>
                <c:pt idx="297">
                  <c:v>-54.444130623355186</c:v>
                </c:pt>
                <c:pt idx="298">
                  <c:v>-54.087765255198249</c:v>
                </c:pt>
                <c:pt idx="299">
                  <c:v>-53.734691795233559</c:v>
                </c:pt>
                <c:pt idx="300">
                  <c:v>-53.385017793057308</c:v>
                </c:pt>
                <c:pt idx="301">
                  <c:v>-53.038849762757948</c:v>
                </c:pt>
                <c:pt idx="302">
                  <c:v>-52.696293150470908</c:v>
                </c:pt>
                <c:pt idx="303">
                  <c:v>-52.357452302258707</c:v>
                </c:pt>
                <c:pt idx="304">
                  <c:v>-52.022430432326139</c:v>
                </c:pt>
                <c:pt idx="305">
                  <c:v>-51.691329591580192</c:v>
                </c:pt>
                <c:pt idx="306">
                  <c:v>-51.36425063654444</c:v>
                </c:pt>
                <c:pt idx="307">
                  <c:v>-51.041293198637057</c:v>
                </c:pt>
                <c:pt idx="308">
                  <c:v>-50.72255565382217</c:v>
                </c:pt>
                <c:pt idx="309">
                  <c:v>-50.40813509264364</c:v>
                </c:pt>
                <c:pt idx="310">
                  <c:v>-50.098127290650247</c:v>
                </c:pt>
                <c:pt idx="311">
                  <c:v>-49.792626679221598</c:v>
                </c:pt>
                <c:pt idx="312">
                  <c:v>-49.491726316803373</c:v>
                </c:pt>
                <c:pt idx="313">
                  <c:v>-49.195517860560862</c:v>
                </c:pt>
                <c:pt idx="314">
                  <c:v>-48.904091538459269</c:v>
                </c:pt>
                <c:pt idx="315">
                  <c:v>-48.617536121779402</c:v>
                </c:pt>
                <c:pt idx="316">
                  <c:v>-48.335938898077131</c:v>
                </c:pt>
                <c:pt idx="317">
                  <c:v>-48.05938564459467</c:v>
                </c:pt>
                <c:pt idx="318">
                  <c:v>-47.787960602132081</c:v>
                </c:pt>
                <c:pt idx="319">
                  <c:v>-47.52174644938664</c:v>
                </c:pt>
                <c:pt idx="320">
                  <c:v>-47.260824277768151</c:v>
                </c:pt>
                <c:pt idx="321">
                  <c:v>-47.005273566697689</c:v>
                </c:pt>
                <c:pt idx="322">
                  <c:v>-46.755172159397432</c:v>
                </c:pt>
                <c:pt idx="323">
                  <c:v>-46.51059623917881</c:v>
                </c:pt>
                <c:pt idx="324">
                  <c:v>-46.271620306236414</c:v>
                </c:pt>
                <c:pt idx="325">
                  <c:v>-46.03831715495442</c:v>
                </c:pt>
                <c:pt idx="326">
                  <c:v>-45.81075785173276</c:v>
                </c:pt>
                <c:pt idx="327">
                  <c:v>-45.589011713339602</c:v>
                </c:pt>
                <c:pt idx="328">
                  <c:v>-45.373146285796835</c:v>
                </c:pt>
                <c:pt idx="329">
                  <c:v>-45.163227323804776</c:v>
                </c:pt>
                <c:pt idx="330">
                  <c:v>-44.959318770712827</c:v>
                </c:pt>
                <c:pt idx="331">
                  <c:v>-44.761482739041526</c:v>
                </c:pt>
                <c:pt idx="332">
                  <c:v>-44.569779491562635</c:v>
                </c:pt>
                <c:pt idx="333">
                  <c:v>-44.384267422942386</c:v>
                </c:pt>
                <c:pt idx="334">
                  <c:v>-44.205003041953987</c:v>
                </c:pt>
                <c:pt idx="335">
                  <c:v>-44.03204095426446</c:v>
                </c:pt>
                <c:pt idx="336">
                  <c:v>-43.865433845801221</c:v>
                </c:pt>
                <c:pt idx="337">
                  <c:v>-43.705232466703499</c:v>
                </c:pt>
                <c:pt idx="338">
                  <c:v>-43.551485615863228</c:v>
                </c:pt>
                <c:pt idx="339">
                  <c:v>-43.4042401260606</c:v>
                </c:pt>
                <c:pt idx="340">
                  <c:v>-43.263540849698167</c:v>
                </c:pt>
                <c:pt idx="341">
                  <c:v>-43.129430645138527</c:v>
                </c:pt>
                <c:pt idx="342">
                  <c:v>-43.001950363649115</c:v>
                </c:pt>
                <c:pt idx="343">
                  <c:v>-42.881138836958613</c:v>
                </c:pt>
                <c:pt idx="344">
                  <c:v>-42.767032865428405</c:v>
                </c:pt>
                <c:pt idx="345">
                  <c:v>-42.659667206842741</c:v>
                </c:pt>
                <c:pt idx="346">
                  <c:v>-42.559074565821334</c:v>
                </c:pt>
                <c:pt idx="347">
                  <c:v>-42.465285583857096</c:v>
                </c:pt>
                <c:pt idx="348">
                  <c:v>-42.378328829982479</c:v>
                </c:pt>
                <c:pt idx="349">
                  <c:v>-42.298230792067081</c:v>
                </c:pt>
                <c:pt idx="350">
                  <c:v>-42.225015868749196</c:v>
                </c:pt>
                <c:pt idx="351">
                  <c:v>-42.158706362003691</c:v>
                </c:pt>
                <c:pt idx="352">
                  <c:v>-42.099322470348696</c:v>
                </c:pt>
                <c:pt idx="353">
                  <c:v>-42.046882282692863</c:v>
                </c:pt>
                <c:pt idx="354">
                  <c:v>-42.001401772825353</c:v>
                </c:pt>
                <c:pt idx="355">
                  <c:v>-41.962894794550053</c:v>
                </c:pt>
                <c:pt idx="356">
                  <c:v>-41.931373077465572</c:v>
                </c:pt>
                <c:pt idx="357">
                  <c:v>-41.906846223392293</c:v>
                </c:pt>
                <c:pt idx="358">
                  <c:v>-41.88932170344755</c:v>
                </c:pt>
                <c:pt idx="359">
                  <c:v>-41.8788048557699</c:v>
                </c:pt>
                <c:pt idx="360">
                  <c:v>-41.875298883893024</c:v>
                </c:pt>
              </c:numCache>
            </c:numRef>
          </c:xVal>
          <c:yVal>
            <c:numRef>
              <c:f>'θ ϵ (90,180)'!$BF$442:$BF$802</c:f>
              <c:numCache>
                <c:formatCode>General</c:formatCode>
                <c:ptCount val="361"/>
                <c:pt idx="0">
                  <c:v>59.465070269898305</c:v>
                </c:pt>
                <c:pt idx="1">
                  <c:v>59.866814854661548</c:v>
                </c:pt>
                <c:pt idx="2">
                  <c:v>60.268437064132492</c:v>
                </c:pt>
                <c:pt idx="3">
                  <c:v>60.669814560295514</c:v>
                </c:pt>
                <c:pt idx="4">
                  <c:v>61.070825079677064</c:v>
                </c:pt>
                <c:pt idx="5">
                  <c:v>61.471346470588266</c:v>
                </c:pt>
                <c:pt idx="6">
                  <c:v>61.871256730333499</c:v>
                </c:pt>
                <c:pt idx="7">
                  <c:v>62.27043404237363</c:v>
                </c:pt>
                <c:pt idx="8">
                  <c:v>62.668756813432495</c:v>
                </c:pt>
                <c:pt idx="9">
                  <c:v>63.066103710535394</c:v>
                </c:pt>
                <c:pt idx="10">
                  <c:v>63.462353697968283</c:v>
                </c:pt>
                <c:pt idx="11">
                  <c:v>63.857386074146419</c:v>
                </c:pt>
                <c:pt idx="12">
                  <c:v>64.251080508381278</c:v>
                </c:pt>
                <c:pt idx="13">
                  <c:v>64.643317077534363</c:v>
                </c:pt>
                <c:pt idx="14">
                  <c:v>65.033976302547032</c:v>
                </c:pt>
                <c:pt idx="15">
                  <c:v>65.422939184834959</c:v>
                </c:pt>
                <c:pt idx="16">
                  <c:v>65.810087242536227</c:v>
                </c:pt>
                <c:pt idx="17">
                  <c:v>66.195302546602065</c:v>
                </c:pt>
                <c:pt idx="18">
                  <c:v>66.578467756719192</c:v>
                </c:pt>
                <c:pt idx="19">
                  <c:v>66.959466157052816</c:v>
                </c:pt>
                <c:pt idx="20">
                  <c:v>67.338181691799363</c:v>
                </c:pt>
                <c:pt idx="21">
                  <c:v>67.714499000538254</c:v>
                </c:pt>
                <c:pt idx="22">
                  <c:v>68.088303453371779</c:v>
                </c:pt>
                <c:pt idx="23">
                  <c:v>68.459481185842492</c:v>
                </c:pt>
                <c:pt idx="24">
                  <c:v>68.827919133617385</c:v>
                </c:pt>
                <c:pt idx="25">
                  <c:v>69.193505066928438</c:v>
                </c:pt>
                <c:pt idx="26">
                  <c:v>69.556127624758858</c:v>
                </c:pt>
                <c:pt idx="27">
                  <c:v>69.91567634876472</c:v>
                </c:pt>
                <c:pt idx="28">
                  <c:v>70.272041716921649</c:v>
                </c:pt>
                <c:pt idx="29">
                  <c:v>70.625115176886354</c:v>
                </c:pt>
                <c:pt idx="30">
                  <c:v>70.974789179062583</c:v>
                </c:pt>
                <c:pt idx="31">
                  <c:v>71.32095720936195</c:v>
                </c:pt>
                <c:pt idx="32">
                  <c:v>71.663513821648991</c:v>
                </c:pt>
                <c:pt idx="33">
                  <c:v>72.002354669861205</c:v>
                </c:pt>
                <c:pt idx="34">
                  <c:v>72.33737653979378</c:v>
                </c:pt>
                <c:pt idx="35">
                  <c:v>72.668477380539699</c:v>
                </c:pt>
                <c:pt idx="36">
                  <c:v>72.995556335575458</c:v>
                </c:pt>
                <c:pt idx="37">
                  <c:v>73.318513773482849</c:v>
                </c:pt>
                <c:pt idx="38">
                  <c:v>73.637251318297729</c:v>
                </c:pt>
                <c:pt idx="39">
                  <c:v>73.951671879476251</c:v>
                </c:pt>
                <c:pt idx="40">
                  <c:v>74.261679681469644</c:v>
                </c:pt>
                <c:pt idx="41">
                  <c:v>74.5671802928983</c:v>
                </c:pt>
                <c:pt idx="42">
                  <c:v>74.868080655316533</c:v>
                </c:pt>
                <c:pt idx="43">
                  <c:v>75.164289111559043</c:v>
                </c:pt>
                <c:pt idx="44">
                  <c:v>75.455715433660643</c:v>
                </c:pt>
                <c:pt idx="45">
                  <c:v>75.742270850340503</c:v>
                </c:pt>
                <c:pt idx="46">
                  <c:v>76.023868074042781</c:v>
                </c:pt>
                <c:pt idx="47">
                  <c:v>76.300421327525228</c:v>
                </c:pt>
                <c:pt idx="48">
                  <c:v>76.57184636998781</c:v>
                </c:pt>
                <c:pt idx="49">
                  <c:v>76.838060522733258</c:v>
                </c:pt>
                <c:pt idx="50">
                  <c:v>77.098982694351761</c:v>
                </c:pt>
                <c:pt idx="51">
                  <c:v>77.354533405422217</c:v>
                </c:pt>
                <c:pt idx="52">
                  <c:v>77.60463481272248</c:v>
                </c:pt>
                <c:pt idx="53">
                  <c:v>77.849210732941089</c:v>
                </c:pt>
                <c:pt idx="54">
                  <c:v>78.088186665883484</c:v>
                </c:pt>
                <c:pt idx="55">
                  <c:v>78.321489817165485</c:v>
                </c:pt>
                <c:pt idx="56">
                  <c:v>78.549049120387153</c:v>
                </c:pt>
                <c:pt idx="57">
                  <c:v>78.770795258780296</c:v>
                </c:pt>
                <c:pt idx="58">
                  <c:v>78.986660686323077</c:v>
                </c:pt>
                <c:pt idx="59">
                  <c:v>79.196579648315122</c:v>
                </c:pt>
                <c:pt idx="60">
                  <c:v>79.400488201407086</c:v>
                </c:pt>
                <c:pt idx="61">
                  <c:v>79.598324233078372</c:v>
                </c:pt>
                <c:pt idx="62">
                  <c:v>79.790027480557256</c:v>
                </c:pt>
                <c:pt idx="63">
                  <c:v>79.975539549177512</c:v>
                </c:pt>
                <c:pt idx="64">
                  <c:v>80.154803930165912</c:v>
                </c:pt>
                <c:pt idx="65">
                  <c:v>80.327766017855438</c:v>
                </c:pt>
                <c:pt idx="66">
                  <c:v>80.494373126318663</c:v>
                </c:pt>
                <c:pt idx="67">
                  <c:v>80.654574505416406</c:v>
                </c:pt>
                <c:pt idx="68">
                  <c:v>80.80832135625667</c:v>
                </c:pt>
                <c:pt idx="69">
                  <c:v>80.955566846059298</c:v>
                </c:pt>
                <c:pt idx="70">
                  <c:v>81.096266122421724</c:v>
                </c:pt>
                <c:pt idx="71">
                  <c:v>81.230376326981371</c:v>
                </c:pt>
                <c:pt idx="72">
                  <c:v>81.357856608470783</c:v>
                </c:pt>
                <c:pt idx="73">
                  <c:v>81.478668135161271</c:v>
                </c:pt>
                <c:pt idx="74">
                  <c:v>81.592774106691508</c:v>
                </c:pt>
                <c:pt idx="75">
                  <c:v>81.700139765277157</c:v>
                </c:pt>
                <c:pt idx="76">
                  <c:v>81.800732406298565</c:v>
                </c:pt>
                <c:pt idx="77">
                  <c:v>81.894521388262802</c:v>
                </c:pt>
                <c:pt idx="78">
                  <c:v>81.981478142137419</c:v>
                </c:pt>
                <c:pt idx="79">
                  <c:v>82.061576180052811</c:v>
                </c:pt>
                <c:pt idx="80">
                  <c:v>82.134791103370702</c:v>
                </c:pt>
                <c:pt idx="81">
                  <c:v>82.201100610116214</c:v>
                </c:pt>
                <c:pt idx="82">
                  <c:v>82.260484501771202</c:v>
                </c:pt>
                <c:pt idx="83">
                  <c:v>82.312924689427035</c:v>
                </c:pt>
                <c:pt idx="84">
                  <c:v>82.358405199294538</c:v>
                </c:pt>
                <c:pt idx="85">
                  <c:v>82.396912177569845</c:v>
                </c:pt>
                <c:pt idx="86">
                  <c:v>82.428433894654319</c:v>
                </c:pt>
                <c:pt idx="87">
                  <c:v>82.452960748727605</c:v>
                </c:pt>
                <c:pt idx="88">
                  <c:v>82.470485268672348</c:v>
                </c:pt>
                <c:pt idx="89">
                  <c:v>82.481002116349998</c:v>
                </c:pt>
                <c:pt idx="90">
                  <c:v>82.484508088226875</c:v>
                </c:pt>
                <c:pt idx="91">
                  <c:v>82.481002116349998</c:v>
                </c:pt>
                <c:pt idx="92">
                  <c:v>82.470485268672348</c:v>
                </c:pt>
                <c:pt idx="93">
                  <c:v>82.452960748727605</c:v>
                </c:pt>
                <c:pt idx="94">
                  <c:v>82.428433894654319</c:v>
                </c:pt>
                <c:pt idx="95">
                  <c:v>82.396912177569845</c:v>
                </c:pt>
                <c:pt idx="96">
                  <c:v>82.358405199294538</c:v>
                </c:pt>
                <c:pt idx="97">
                  <c:v>82.312924689427035</c:v>
                </c:pt>
                <c:pt idx="98">
                  <c:v>82.260484501771202</c:v>
                </c:pt>
                <c:pt idx="99">
                  <c:v>82.201100610116214</c:v>
                </c:pt>
                <c:pt idx="100">
                  <c:v>82.134791103370702</c:v>
                </c:pt>
                <c:pt idx="101">
                  <c:v>82.061576180052811</c:v>
                </c:pt>
                <c:pt idx="102">
                  <c:v>81.981478142137433</c:v>
                </c:pt>
                <c:pt idx="103">
                  <c:v>81.894521388262802</c:v>
                </c:pt>
                <c:pt idx="104">
                  <c:v>81.800732406298565</c:v>
                </c:pt>
                <c:pt idx="105">
                  <c:v>81.700139765277157</c:v>
                </c:pt>
                <c:pt idx="106">
                  <c:v>81.592774106691508</c:v>
                </c:pt>
                <c:pt idx="107">
                  <c:v>81.478668135161286</c:v>
                </c:pt>
                <c:pt idx="108">
                  <c:v>81.357856608470783</c:v>
                </c:pt>
                <c:pt idx="109">
                  <c:v>81.230376326981371</c:v>
                </c:pt>
                <c:pt idx="110">
                  <c:v>81.096266122421724</c:v>
                </c:pt>
                <c:pt idx="111">
                  <c:v>80.955566846059298</c:v>
                </c:pt>
                <c:pt idx="112">
                  <c:v>80.80832135625667</c:v>
                </c:pt>
                <c:pt idx="113">
                  <c:v>80.654574505416406</c:v>
                </c:pt>
                <c:pt idx="114">
                  <c:v>80.494373126318678</c:v>
                </c:pt>
                <c:pt idx="115">
                  <c:v>80.327766017855438</c:v>
                </c:pt>
                <c:pt idx="116">
                  <c:v>80.154803930165912</c:v>
                </c:pt>
                <c:pt idx="117">
                  <c:v>79.975539549177512</c:v>
                </c:pt>
                <c:pt idx="118">
                  <c:v>79.790027480557271</c:v>
                </c:pt>
                <c:pt idx="119">
                  <c:v>79.598324233078372</c:v>
                </c:pt>
                <c:pt idx="120">
                  <c:v>79.400488201407086</c:v>
                </c:pt>
                <c:pt idx="121">
                  <c:v>79.196579648315122</c:v>
                </c:pt>
                <c:pt idx="122">
                  <c:v>78.986660686323091</c:v>
                </c:pt>
                <c:pt idx="123">
                  <c:v>78.770795258780296</c:v>
                </c:pt>
                <c:pt idx="124">
                  <c:v>78.549049120387153</c:v>
                </c:pt>
                <c:pt idx="125">
                  <c:v>78.321489817165485</c:v>
                </c:pt>
                <c:pt idx="126">
                  <c:v>78.088186665883484</c:v>
                </c:pt>
                <c:pt idx="127">
                  <c:v>77.849210732941089</c:v>
                </c:pt>
                <c:pt idx="128">
                  <c:v>77.60463481272248</c:v>
                </c:pt>
                <c:pt idx="129">
                  <c:v>77.354533405422217</c:v>
                </c:pt>
                <c:pt idx="130">
                  <c:v>77.098982694351761</c:v>
                </c:pt>
                <c:pt idx="131">
                  <c:v>76.838060522733258</c:v>
                </c:pt>
                <c:pt idx="132">
                  <c:v>76.57184636998781</c:v>
                </c:pt>
                <c:pt idx="133">
                  <c:v>76.300421327525228</c:v>
                </c:pt>
                <c:pt idx="134">
                  <c:v>76.023868074042781</c:v>
                </c:pt>
                <c:pt idx="135">
                  <c:v>75.742270850340503</c:v>
                </c:pt>
                <c:pt idx="136">
                  <c:v>75.455715433660643</c:v>
                </c:pt>
                <c:pt idx="137">
                  <c:v>75.164289111559043</c:v>
                </c:pt>
                <c:pt idx="138">
                  <c:v>74.868080655316533</c:v>
                </c:pt>
                <c:pt idx="139">
                  <c:v>74.567180292898314</c:v>
                </c:pt>
                <c:pt idx="140">
                  <c:v>74.261679681469658</c:v>
                </c:pt>
                <c:pt idx="141">
                  <c:v>73.951671879476265</c:v>
                </c:pt>
                <c:pt idx="142">
                  <c:v>73.637251318297729</c:v>
                </c:pt>
                <c:pt idx="143">
                  <c:v>73.318513773482849</c:v>
                </c:pt>
                <c:pt idx="144">
                  <c:v>72.995556335575458</c:v>
                </c:pt>
                <c:pt idx="145">
                  <c:v>72.668477380539713</c:v>
                </c:pt>
                <c:pt idx="146">
                  <c:v>72.33737653979378</c:v>
                </c:pt>
                <c:pt idx="147">
                  <c:v>72.002354669861191</c:v>
                </c:pt>
                <c:pt idx="148">
                  <c:v>71.663513821648991</c:v>
                </c:pt>
                <c:pt idx="149">
                  <c:v>71.32095720936195</c:v>
                </c:pt>
                <c:pt idx="150">
                  <c:v>70.974789179062583</c:v>
                </c:pt>
                <c:pt idx="151">
                  <c:v>70.625115176886354</c:v>
                </c:pt>
                <c:pt idx="152">
                  <c:v>70.272041716921663</c:v>
                </c:pt>
                <c:pt idx="153">
                  <c:v>69.91567634876472</c:v>
                </c:pt>
                <c:pt idx="154">
                  <c:v>69.556127624758858</c:v>
                </c:pt>
                <c:pt idx="155">
                  <c:v>69.193505066928452</c:v>
                </c:pt>
                <c:pt idx="156">
                  <c:v>68.827919133617399</c:v>
                </c:pt>
                <c:pt idx="157">
                  <c:v>68.459481185842506</c:v>
                </c:pt>
                <c:pt idx="158">
                  <c:v>68.088303453371793</c:v>
                </c:pt>
                <c:pt idx="159">
                  <c:v>67.714499000538254</c:v>
                </c:pt>
                <c:pt idx="160">
                  <c:v>67.338181691799363</c:v>
                </c:pt>
                <c:pt idx="161">
                  <c:v>66.959466157052816</c:v>
                </c:pt>
                <c:pt idx="162">
                  <c:v>66.578467756719192</c:v>
                </c:pt>
                <c:pt idx="163">
                  <c:v>66.195302546602079</c:v>
                </c:pt>
                <c:pt idx="164">
                  <c:v>65.810087242536241</c:v>
                </c:pt>
                <c:pt idx="165">
                  <c:v>65.422939184834959</c:v>
                </c:pt>
                <c:pt idx="166">
                  <c:v>65.033976302547032</c:v>
                </c:pt>
                <c:pt idx="167">
                  <c:v>64.643317077534348</c:v>
                </c:pt>
                <c:pt idx="168">
                  <c:v>64.251080508381278</c:v>
                </c:pt>
                <c:pt idx="169">
                  <c:v>63.857386074146426</c:v>
                </c:pt>
                <c:pt idx="170">
                  <c:v>63.462353697968275</c:v>
                </c:pt>
                <c:pt idx="171">
                  <c:v>63.066103710535394</c:v>
                </c:pt>
                <c:pt idx="172">
                  <c:v>62.668756813432502</c:v>
                </c:pt>
                <c:pt idx="173">
                  <c:v>62.27043404237363</c:v>
                </c:pt>
                <c:pt idx="174">
                  <c:v>61.871256730333499</c:v>
                </c:pt>
                <c:pt idx="175">
                  <c:v>61.471346470588273</c:v>
                </c:pt>
                <c:pt idx="176">
                  <c:v>61.070825079677071</c:v>
                </c:pt>
                <c:pt idx="177">
                  <c:v>60.669814560295514</c:v>
                </c:pt>
                <c:pt idx="178">
                  <c:v>60.268437064132485</c:v>
                </c:pt>
                <c:pt idx="179">
                  <c:v>59.866814854661548</c:v>
                </c:pt>
                <c:pt idx="180">
                  <c:v>59.465070269898305</c:v>
                </c:pt>
                <c:pt idx="181">
                  <c:v>59.063325685135069</c:v>
                </c:pt>
                <c:pt idx="182">
                  <c:v>58.661703475664126</c:v>
                </c:pt>
                <c:pt idx="183">
                  <c:v>58.260325979501104</c:v>
                </c:pt>
                <c:pt idx="184">
                  <c:v>57.859315460119554</c:v>
                </c:pt>
                <c:pt idx="185">
                  <c:v>57.458794069208352</c:v>
                </c:pt>
                <c:pt idx="186">
                  <c:v>57.058883809463126</c:v>
                </c:pt>
                <c:pt idx="187">
                  <c:v>56.659706497422974</c:v>
                </c:pt>
                <c:pt idx="188">
                  <c:v>56.261383726364116</c:v>
                </c:pt>
                <c:pt idx="189">
                  <c:v>55.864036829261217</c:v>
                </c:pt>
                <c:pt idx="190">
                  <c:v>55.467786841828328</c:v>
                </c:pt>
                <c:pt idx="191">
                  <c:v>55.072754465650192</c:v>
                </c:pt>
                <c:pt idx="192">
                  <c:v>54.679060031415347</c:v>
                </c:pt>
                <c:pt idx="193">
                  <c:v>54.286823462262255</c:v>
                </c:pt>
                <c:pt idx="194">
                  <c:v>53.896164237249586</c:v>
                </c:pt>
                <c:pt idx="195">
                  <c:v>53.507201354961659</c:v>
                </c:pt>
                <c:pt idx="196">
                  <c:v>53.120053297260391</c:v>
                </c:pt>
                <c:pt idx="197">
                  <c:v>52.734837993194553</c:v>
                </c:pt>
                <c:pt idx="198">
                  <c:v>52.351672783077404</c:v>
                </c:pt>
                <c:pt idx="199">
                  <c:v>51.970674382743795</c:v>
                </c:pt>
                <c:pt idx="200">
                  <c:v>51.591958847997248</c:v>
                </c:pt>
                <c:pt idx="201">
                  <c:v>51.21564153925835</c:v>
                </c:pt>
                <c:pt idx="202">
                  <c:v>50.841837086424825</c:v>
                </c:pt>
                <c:pt idx="203">
                  <c:v>50.470659353954119</c:v>
                </c:pt>
                <c:pt idx="204">
                  <c:v>50.102221406179233</c:v>
                </c:pt>
                <c:pt idx="205">
                  <c:v>49.736635472868173</c:v>
                </c:pt>
                <c:pt idx="206">
                  <c:v>49.37401291503776</c:v>
                </c:pt>
                <c:pt idx="207">
                  <c:v>49.014464191031905</c:v>
                </c:pt>
                <c:pt idx="208">
                  <c:v>48.658098822874955</c:v>
                </c:pt>
                <c:pt idx="209">
                  <c:v>48.305025362910264</c:v>
                </c:pt>
                <c:pt idx="210">
                  <c:v>47.955351360734021</c:v>
                </c:pt>
                <c:pt idx="211">
                  <c:v>47.609183330434661</c:v>
                </c:pt>
                <c:pt idx="212">
                  <c:v>47.26662671814762</c:v>
                </c:pt>
                <c:pt idx="213">
                  <c:v>46.927785869935413</c:v>
                </c:pt>
                <c:pt idx="214">
                  <c:v>46.592764000002845</c:v>
                </c:pt>
                <c:pt idx="215">
                  <c:v>46.261663159256912</c:v>
                </c:pt>
                <c:pt idx="216">
                  <c:v>45.934584204221153</c:v>
                </c:pt>
                <c:pt idx="217">
                  <c:v>45.611626766313769</c:v>
                </c:pt>
                <c:pt idx="218">
                  <c:v>45.292889221498896</c:v>
                </c:pt>
                <c:pt idx="219">
                  <c:v>44.978468660320345</c:v>
                </c:pt>
                <c:pt idx="220">
                  <c:v>44.668460858326959</c:v>
                </c:pt>
                <c:pt idx="221">
                  <c:v>44.362960246898297</c:v>
                </c:pt>
                <c:pt idx="222">
                  <c:v>44.062059884480078</c:v>
                </c:pt>
                <c:pt idx="223">
                  <c:v>43.765851428237568</c:v>
                </c:pt>
                <c:pt idx="224">
                  <c:v>43.474425106135968</c:v>
                </c:pt>
                <c:pt idx="225">
                  <c:v>43.187869689456107</c:v>
                </c:pt>
                <c:pt idx="226">
                  <c:v>42.906272465753844</c:v>
                </c:pt>
                <c:pt idx="227">
                  <c:v>42.629719212271397</c:v>
                </c:pt>
                <c:pt idx="228">
                  <c:v>42.358294169808801</c:v>
                </c:pt>
                <c:pt idx="229">
                  <c:v>42.092080017063353</c:v>
                </c:pt>
                <c:pt idx="230">
                  <c:v>41.831157845444856</c:v>
                </c:pt>
                <c:pt idx="231">
                  <c:v>41.575607134374387</c:v>
                </c:pt>
                <c:pt idx="232">
                  <c:v>41.32550572707413</c:v>
                </c:pt>
                <c:pt idx="233">
                  <c:v>41.080929806855522</c:v>
                </c:pt>
                <c:pt idx="234">
                  <c:v>40.841953873913127</c:v>
                </c:pt>
                <c:pt idx="235">
                  <c:v>40.608650722631133</c:v>
                </c:pt>
                <c:pt idx="236">
                  <c:v>40.381091419409472</c:v>
                </c:pt>
                <c:pt idx="237">
                  <c:v>40.159345281016314</c:v>
                </c:pt>
                <c:pt idx="238">
                  <c:v>39.943479853473534</c:v>
                </c:pt>
                <c:pt idx="239">
                  <c:v>39.733560891481488</c:v>
                </c:pt>
                <c:pt idx="240">
                  <c:v>39.529652338389539</c:v>
                </c:pt>
                <c:pt idx="241">
                  <c:v>39.331816306718238</c:v>
                </c:pt>
                <c:pt idx="242">
                  <c:v>39.14011305923934</c:v>
                </c:pt>
                <c:pt idx="243">
                  <c:v>38.954600990619099</c:v>
                </c:pt>
                <c:pt idx="244">
                  <c:v>38.775336609630706</c:v>
                </c:pt>
                <c:pt idx="245">
                  <c:v>38.602374521941172</c:v>
                </c:pt>
                <c:pt idx="246">
                  <c:v>38.435767413477933</c:v>
                </c:pt>
                <c:pt idx="247">
                  <c:v>38.275566034380205</c:v>
                </c:pt>
                <c:pt idx="248">
                  <c:v>38.121819183539941</c:v>
                </c:pt>
                <c:pt idx="249">
                  <c:v>37.974573693737305</c:v>
                </c:pt>
                <c:pt idx="250">
                  <c:v>37.833874417374886</c:v>
                </c:pt>
                <c:pt idx="251">
                  <c:v>37.699764212815232</c:v>
                </c:pt>
                <c:pt idx="252">
                  <c:v>37.572283931325828</c:v>
                </c:pt>
                <c:pt idx="253">
                  <c:v>37.451472404635339</c:v>
                </c:pt>
                <c:pt idx="254">
                  <c:v>37.337366433105103</c:v>
                </c:pt>
                <c:pt idx="255">
                  <c:v>37.230000774519453</c:v>
                </c:pt>
                <c:pt idx="256">
                  <c:v>37.129408133498046</c:v>
                </c:pt>
                <c:pt idx="257">
                  <c:v>37.035619151533808</c:v>
                </c:pt>
                <c:pt idx="258">
                  <c:v>36.948662397659191</c:v>
                </c:pt>
                <c:pt idx="259">
                  <c:v>36.8685643597438</c:v>
                </c:pt>
                <c:pt idx="260">
                  <c:v>36.795349436425902</c:v>
                </c:pt>
                <c:pt idx="261">
                  <c:v>36.729039929680404</c:v>
                </c:pt>
                <c:pt idx="262">
                  <c:v>36.669656038025408</c:v>
                </c:pt>
                <c:pt idx="263">
                  <c:v>36.617215850369575</c:v>
                </c:pt>
                <c:pt idx="264">
                  <c:v>36.571735340502066</c:v>
                </c:pt>
                <c:pt idx="265">
                  <c:v>36.533228362226765</c:v>
                </c:pt>
                <c:pt idx="266">
                  <c:v>36.501706645142285</c:v>
                </c:pt>
                <c:pt idx="267">
                  <c:v>36.477179791069005</c:v>
                </c:pt>
                <c:pt idx="268">
                  <c:v>36.459655271124269</c:v>
                </c:pt>
                <c:pt idx="269">
                  <c:v>36.449138423446612</c:v>
                </c:pt>
                <c:pt idx="270">
                  <c:v>36.445632451569736</c:v>
                </c:pt>
                <c:pt idx="271">
                  <c:v>36.449138423446612</c:v>
                </c:pt>
                <c:pt idx="272">
                  <c:v>36.459655271124262</c:v>
                </c:pt>
                <c:pt idx="273">
                  <c:v>36.477179791069005</c:v>
                </c:pt>
                <c:pt idx="274">
                  <c:v>36.501706645142285</c:v>
                </c:pt>
                <c:pt idx="275">
                  <c:v>36.533228362226765</c:v>
                </c:pt>
                <c:pt idx="276">
                  <c:v>36.571735340502066</c:v>
                </c:pt>
                <c:pt idx="277">
                  <c:v>36.617215850369575</c:v>
                </c:pt>
                <c:pt idx="278">
                  <c:v>36.669656038025408</c:v>
                </c:pt>
                <c:pt idx="279">
                  <c:v>36.729039929680404</c:v>
                </c:pt>
                <c:pt idx="280">
                  <c:v>36.795349436425902</c:v>
                </c:pt>
                <c:pt idx="281">
                  <c:v>36.868564359743786</c:v>
                </c:pt>
                <c:pt idx="282">
                  <c:v>36.948662397659177</c:v>
                </c:pt>
                <c:pt idx="283">
                  <c:v>37.035619151533808</c:v>
                </c:pt>
                <c:pt idx="284">
                  <c:v>37.129408133498046</c:v>
                </c:pt>
                <c:pt idx="285">
                  <c:v>37.230000774519453</c:v>
                </c:pt>
                <c:pt idx="286">
                  <c:v>37.33736643310511</c:v>
                </c:pt>
                <c:pt idx="287">
                  <c:v>37.451472404635339</c:v>
                </c:pt>
                <c:pt idx="288">
                  <c:v>37.572283931325828</c:v>
                </c:pt>
                <c:pt idx="289">
                  <c:v>37.699764212815225</c:v>
                </c:pt>
                <c:pt idx="290">
                  <c:v>37.833874417374872</c:v>
                </c:pt>
                <c:pt idx="291">
                  <c:v>37.974573693737298</c:v>
                </c:pt>
                <c:pt idx="292">
                  <c:v>38.121819183539941</c:v>
                </c:pt>
                <c:pt idx="293">
                  <c:v>38.275566034380198</c:v>
                </c:pt>
                <c:pt idx="294">
                  <c:v>38.43576741347794</c:v>
                </c:pt>
                <c:pt idx="295">
                  <c:v>38.602374521941172</c:v>
                </c:pt>
                <c:pt idx="296">
                  <c:v>38.775336609630699</c:v>
                </c:pt>
                <c:pt idx="297">
                  <c:v>38.954600990619099</c:v>
                </c:pt>
                <c:pt idx="298">
                  <c:v>39.14011305923934</c:v>
                </c:pt>
                <c:pt idx="299">
                  <c:v>39.331816306718238</c:v>
                </c:pt>
                <c:pt idx="300">
                  <c:v>39.529652338389525</c:v>
                </c:pt>
                <c:pt idx="301">
                  <c:v>39.733560891481488</c:v>
                </c:pt>
                <c:pt idx="302">
                  <c:v>39.943479853473526</c:v>
                </c:pt>
                <c:pt idx="303">
                  <c:v>40.159345281016307</c:v>
                </c:pt>
                <c:pt idx="304">
                  <c:v>40.381091419409458</c:v>
                </c:pt>
                <c:pt idx="305">
                  <c:v>40.608650722631126</c:v>
                </c:pt>
                <c:pt idx="306">
                  <c:v>40.841953873913127</c:v>
                </c:pt>
                <c:pt idx="307">
                  <c:v>41.080929806855522</c:v>
                </c:pt>
                <c:pt idx="308">
                  <c:v>41.325505727074137</c:v>
                </c:pt>
                <c:pt idx="309">
                  <c:v>41.575607134374394</c:v>
                </c:pt>
                <c:pt idx="310">
                  <c:v>41.831157845444849</c:v>
                </c:pt>
                <c:pt idx="311">
                  <c:v>42.092080017063338</c:v>
                </c:pt>
                <c:pt idx="312">
                  <c:v>42.358294169808786</c:v>
                </c:pt>
                <c:pt idx="313">
                  <c:v>42.629719212271368</c:v>
                </c:pt>
                <c:pt idx="314">
                  <c:v>42.906272465753823</c:v>
                </c:pt>
                <c:pt idx="315">
                  <c:v>43.187869689456107</c:v>
                </c:pt>
                <c:pt idx="316">
                  <c:v>43.474425106135961</c:v>
                </c:pt>
                <c:pt idx="317">
                  <c:v>43.765851428237568</c:v>
                </c:pt>
                <c:pt idx="318">
                  <c:v>44.062059884480078</c:v>
                </c:pt>
                <c:pt idx="319">
                  <c:v>44.362960246898297</c:v>
                </c:pt>
                <c:pt idx="320">
                  <c:v>44.668460858326952</c:v>
                </c:pt>
                <c:pt idx="321">
                  <c:v>44.978468660320345</c:v>
                </c:pt>
                <c:pt idx="322">
                  <c:v>45.292889221498875</c:v>
                </c:pt>
                <c:pt idx="323">
                  <c:v>45.611626766313762</c:v>
                </c:pt>
                <c:pt idx="324">
                  <c:v>45.934584204221146</c:v>
                </c:pt>
                <c:pt idx="325">
                  <c:v>46.261663159256898</c:v>
                </c:pt>
                <c:pt idx="326">
                  <c:v>46.59276400000283</c:v>
                </c:pt>
                <c:pt idx="327">
                  <c:v>46.92778586993542</c:v>
                </c:pt>
                <c:pt idx="328">
                  <c:v>47.266626718147599</c:v>
                </c:pt>
                <c:pt idx="329">
                  <c:v>47.609183330434654</c:v>
                </c:pt>
                <c:pt idx="330">
                  <c:v>47.955351360734014</c:v>
                </c:pt>
                <c:pt idx="331">
                  <c:v>48.305025362910264</c:v>
                </c:pt>
                <c:pt idx="332">
                  <c:v>48.658098822874955</c:v>
                </c:pt>
                <c:pt idx="333">
                  <c:v>49.014464191031891</c:v>
                </c:pt>
                <c:pt idx="334">
                  <c:v>49.37401291503776</c:v>
                </c:pt>
                <c:pt idx="335">
                  <c:v>49.736635472868151</c:v>
                </c:pt>
                <c:pt idx="336">
                  <c:v>50.102221406179225</c:v>
                </c:pt>
                <c:pt idx="337">
                  <c:v>50.470659353954098</c:v>
                </c:pt>
                <c:pt idx="338">
                  <c:v>50.841837086424817</c:v>
                </c:pt>
                <c:pt idx="339">
                  <c:v>51.215641539258343</c:v>
                </c:pt>
                <c:pt idx="340">
                  <c:v>51.591958847997255</c:v>
                </c:pt>
                <c:pt idx="341">
                  <c:v>51.970674382743773</c:v>
                </c:pt>
                <c:pt idx="342">
                  <c:v>52.351672783077412</c:v>
                </c:pt>
                <c:pt idx="343">
                  <c:v>52.73483799319456</c:v>
                </c:pt>
                <c:pt idx="344">
                  <c:v>53.12005329726037</c:v>
                </c:pt>
                <c:pt idx="345">
                  <c:v>53.507201354961651</c:v>
                </c:pt>
                <c:pt idx="346">
                  <c:v>53.896164237249579</c:v>
                </c:pt>
                <c:pt idx="347">
                  <c:v>54.286823462262248</c:v>
                </c:pt>
                <c:pt idx="348">
                  <c:v>54.679060031415325</c:v>
                </c:pt>
                <c:pt idx="349">
                  <c:v>55.072754465650192</c:v>
                </c:pt>
                <c:pt idx="350">
                  <c:v>55.467786841828307</c:v>
                </c:pt>
                <c:pt idx="351">
                  <c:v>55.86403682926121</c:v>
                </c:pt>
                <c:pt idx="352">
                  <c:v>56.261383726364102</c:v>
                </c:pt>
                <c:pt idx="353">
                  <c:v>56.659706497422967</c:v>
                </c:pt>
                <c:pt idx="354">
                  <c:v>57.058883809463119</c:v>
                </c:pt>
                <c:pt idx="355">
                  <c:v>57.458794069208345</c:v>
                </c:pt>
                <c:pt idx="356">
                  <c:v>57.859315460119554</c:v>
                </c:pt>
                <c:pt idx="357">
                  <c:v>58.260325979501083</c:v>
                </c:pt>
                <c:pt idx="358">
                  <c:v>58.661703475664126</c:v>
                </c:pt>
                <c:pt idx="359">
                  <c:v>59.063325685135041</c:v>
                </c:pt>
                <c:pt idx="360">
                  <c:v>59.465070269898298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E45-4F6D-833F-A5BE57E34821}"/>
            </c:ext>
          </c:extLst>
        </c:ser>
        <c:ser>
          <c:idx val="11"/>
          <c:order val="11"/>
          <c:tx>
            <c:v>Flow 2 new projection line</c:v>
          </c:tx>
          <c:spPr>
            <a:ln w="9525">
              <a:solidFill>
                <a:schemeClr val="bg1">
                  <a:lumMod val="95000"/>
                </a:schemeClr>
              </a:solidFill>
              <a:headEnd type="none" w="lg" len="lg"/>
              <a:tailEnd type="none" w="lg" len="lg"/>
            </a:ln>
          </c:spPr>
          <c:marker>
            <c:symbol val="dot"/>
            <c:size val="2"/>
            <c:spPr>
              <a:noFill/>
              <a:ln>
                <a:noFill/>
              </a:ln>
            </c:spPr>
          </c:marker>
          <c:trendline>
            <c:spPr>
              <a:ln w="28575">
                <a:solidFill>
                  <a:srgbClr val="00B0F0"/>
                </a:solidFill>
                <a:headEnd type="oval" w="lg" len="lg"/>
                <a:tailEnd type="stealth" w="lg" len="lg"/>
              </a:ln>
            </c:spPr>
            <c:trendlineType val="linear"/>
            <c:forward val="102"/>
            <c:backward val="210"/>
            <c:dispRSqr val="0"/>
            <c:dispEq val="0"/>
          </c:trendline>
          <c:xVal>
            <c:numRef>
              <c:f>'θ ϵ (90,180)'!$BI$442:$BI$603</c:f>
              <c:numCache>
                <c:formatCode>General</c:formatCode>
                <c:ptCount val="162"/>
                <c:pt idx="0">
                  <c:v>-64.894736702221593</c:v>
                </c:pt>
                <c:pt idx="1">
                  <c:v>-63.894736702221593</c:v>
                </c:pt>
                <c:pt idx="2">
                  <c:v>-62.894736702221593</c:v>
                </c:pt>
                <c:pt idx="3">
                  <c:v>-61.894736702221593</c:v>
                </c:pt>
                <c:pt idx="4">
                  <c:v>-60.894736702221593</c:v>
                </c:pt>
                <c:pt idx="5">
                  <c:v>-59.894736702221593</c:v>
                </c:pt>
                <c:pt idx="6">
                  <c:v>-58.894736702221593</c:v>
                </c:pt>
                <c:pt idx="7">
                  <c:v>-57.894736702221593</c:v>
                </c:pt>
                <c:pt idx="8">
                  <c:v>-56.894736702221593</c:v>
                </c:pt>
                <c:pt idx="9">
                  <c:v>-55.894736702221593</c:v>
                </c:pt>
                <c:pt idx="10">
                  <c:v>-54.894736702221593</c:v>
                </c:pt>
                <c:pt idx="11">
                  <c:v>-53.894736702221593</c:v>
                </c:pt>
                <c:pt idx="12">
                  <c:v>-52.894736702221593</c:v>
                </c:pt>
                <c:pt idx="13">
                  <c:v>-51.894736702221593</c:v>
                </c:pt>
                <c:pt idx="14">
                  <c:v>-50.894736702221593</c:v>
                </c:pt>
                <c:pt idx="15">
                  <c:v>-49.894736702221593</c:v>
                </c:pt>
                <c:pt idx="16">
                  <c:v>-48.894736702221593</c:v>
                </c:pt>
                <c:pt idx="17">
                  <c:v>-47.894736702221593</c:v>
                </c:pt>
                <c:pt idx="18">
                  <c:v>-46.894736702221593</c:v>
                </c:pt>
                <c:pt idx="19">
                  <c:v>-45.894736702221593</c:v>
                </c:pt>
                <c:pt idx="20">
                  <c:v>-44.894736702221593</c:v>
                </c:pt>
                <c:pt idx="21">
                  <c:v>-43.894736702221593</c:v>
                </c:pt>
                <c:pt idx="22">
                  <c:v>-42.894736702221593</c:v>
                </c:pt>
                <c:pt idx="23">
                  <c:v>-41.894736702221593</c:v>
                </c:pt>
                <c:pt idx="24">
                  <c:v>-40.894736702221593</c:v>
                </c:pt>
                <c:pt idx="25">
                  <c:v>-39.894736702221593</c:v>
                </c:pt>
                <c:pt idx="26">
                  <c:v>-38.894736702221593</c:v>
                </c:pt>
                <c:pt idx="27">
                  <c:v>-37.894736702221593</c:v>
                </c:pt>
                <c:pt idx="28">
                  <c:v>-36.894736702221593</c:v>
                </c:pt>
                <c:pt idx="29">
                  <c:v>-35.894736702221593</c:v>
                </c:pt>
                <c:pt idx="30">
                  <c:v>-34.894736702221593</c:v>
                </c:pt>
                <c:pt idx="31">
                  <c:v>-33.894736702221593</c:v>
                </c:pt>
                <c:pt idx="32">
                  <c:v>-32.894736702221593</c:v>
                </c:pt>
                <c:pt idx="33">
                  <c:v>-31.894736702221593</c:v>
                </c:pt>
                <c:pt idx="34">
                  <c:v>-30.894736702221593</c:v>
                </c:pt>
                <c:pt idx="35">
                  <c:v>-29.894736702221593</c:v>
                </c:pt>
                <c:pt idx="36">
                  <c:v>-28.894736702221593</c:v>
                </c:pt>
                <c:pt idx="37">
                  <c:v>-27.894736702221593</c:v>
                </c:pt>
                <c:pt idx="38">
                  <c:v>-26.894736702221593</c:v>
                </c:pt>
                <c:pt idx="39">
                  <c:v>-25.894736702221593</c:v>
                </c:pt>
                <c:pt idx="40">
                  <c:v>-24.894736702221593</c:v>
                </c:pt>
                <c:pt idx="41">
                  <c:v>-23.894736702221593</c:v>
                </c:pt>
                <c:pt idx="42">
                  <c:v>-22.894736702221593</c:v>
                </c:pt>
                <c:pt idx="43">
                  <c:v>-21.894736702221593</c:v>
                </c:pt>
                <c:pt idx="44">
                  <c:v>-20.894736702221593</c:v>
                </c:pt>
                <c:pt idx="45">
                  <c:v>-19.894736702221593</c:v>
                </c:pt>
                <c:pt idx="46">
                  <c:v>-18.894736702221593</c:v>
                </c:pt>
                <c:pt idx="47">
                  <c:v>-17.894736702221593</c:v>
                </c:pt>
                <c:pt idx="48">
                  <c:v>-16.894736702221593</c:v>
                </c:pt>
                <c:pt idx="49">
                  <c:v>-15.894736702221593</c:v>
                </c:pt>
                <c:pt idx="50">
                  <c:v>-14.894736702221593</c:v>
                </c:pt>
                <c:pt idx="51">
                  <c:v>-13.894736702221593</c:v>
                </c:pt>
                <c:pt idx="52">
                  <c:v>-12.894736702221593</c:v>
                </c:pt>
                <c:pt idx="53">
                  <c:v>-11.894736702221593</c:v>
                </c:pt>
                <c:pt idx="54">
                  <c:v>-10.894736702221593</c:v>
                </c:pt>
                <c:pt idx="55">
                  <c:v>-9.8947367022215929</c:v>
                </c:pt>
                <c:pt idx="56">
                  <c:v>-8.8947367022215929</c:v>
                </c:pt>
                <c:pt idx="57">
                  <c:v>-7.8947367022215929</c:v>
                </c:pt>
                <c:pt idx="58">
                  <c:v>-6.8947367022215929</c:v>
                </c:pt>
                <c:pt idx="59">
                  <c:v>-5.8947367022215929</c:v>
                </c:pt>
                <c:pt idx="60">
                  <c:v>-4.8947367022215929</c:v>
                </c:pt>
                <c:pt idx="61">
                  <c:v>-3.8947367022215929</c:v>
                </c:pt>
                <c:pt idx="62">
                  <c:v>-2.8947367022215929</c:v>
                </c:pt>
                <c:pt idx="63">
                  <c:v>-1.8947367022215929</c:v>
                </c:pt>
                <c:pt idx="64">
                  <c:v>-0.89473670222159285</c:v>
                </c:pt>
                <c:pt idx="65">
                  <c:v>0.10526329777840715</c:v>
                </c:pt>
                <c:pt idx="66">
                  <c:v>1.1052632977784071</c:v>
                </c:pt>
                <c:pt idx="67">
                  <c:v>2.1052632977784071</c:v>
                </c:pt>
                <c:pt idx="68">
                  <c:v>3.1052632977784071</c:v>
                </c:pt>
                <c:pt idx="69">
                  <c:v>4.1052632977784071</c:v>
                </c:pt>
                <c:pt idx="70">
                  <c:v>5.1052632977784071</c:v>
                </c:pt>
                <c:pt idx="71">
                  <c:v>6.1052632977784071</c:v>
                </c:pt>
                <c:pt idx="72">
                  <c:v>7.1052632977784071</c:v>
                </c:pt>
                <c:pt idx="73">
                  <c:v>8.1052632977784071</c:v>
                </c:pt>
                <c:pt idx="74">
                  <c:v>9.1052632977784071</c:v>
                </c:pt>
                <c:pt idx="75">
                  <c:v>10.105263297778407</c:v>
                </c:pt>
                <c:pt idx="76">
                  <c:v>11.105263297778407</c:v>
                </c:pt>
                <c:pt idx="77">
                  <c:v>12.105263297778407</c:v>
                </c:pt>
                <c:pt idx="78">
                  <c:v>13.105263297778407</c:v>
                </c:pt>
                <c:pt idx="79">
                  <c:v>14.105263297778407</c:v>
                </c:pt>
                <c:pt idx="80">
                  <c:v>15.105263297778407</c:v>
                </c:pt>
                <c:pt idx="81">
                  <c:v>16.105263297778407</c:v>
                </c:pt>
                <c:pt idx="82">
                  <c:v>17.105263297778407</c:v>
                </c:pt>
                <c:pt idx="83">
                  <c:v>18.105263297778407</c:v>
                </c:pt>
                <c:pt idx="84">
                  <c:v>19.105263297778407</c:v>
                </c:pt>
                <c:pt idx="85">
                  <c:v>20.105263297778407</c:v>
                </c:pt>
                <c:pt idx="86">
                  <c:v>21.105263297778407</c:v>
                </c:pt>
                <c:pt idx="87">
                  <c:v>22.105263297778407</c:v>
                </c:pt>
                <c:pt idx="88">
                  <c:v>23.105263297778407</c:v>
                </c:pt>
                <c:pt idx="89">
                  <c:v>24.105263297778407</c:v>
                </c:pt>
                <c:pt idx="90">
                  <c:v>25.105263297778407</c:v>
                </c:pt>
                <c:pt idx="91">
                  <c:v>26.105263297778407</c:v>
                </c:pt>
                <c:pt idx="92">
                  <c:v>27.105263297778407</c:v>
                </c:pt>
                <c:pt idx="93">
                  <c:v>28.105263297778407</c:v>
                </c:pt>
                <c:pt idx="94">
                  <c:v>29.105263297778407</c:v>
                </c:pt>
                <c:pt idx="95">
                  <c:v>30.105263297778407</c:v>
                </c:pt>
                <c:pt idx="96">
                  <c:v>31.105263297778407</c:v>
                </c:pt>
                <c:pt idx="97">
                  <c:v>32.105263297778407</c:v>
                </c:pt>
                <c:pt idx="98">
                  <c:v>33.105263297778407</c:v>
                </c:pt>
                <c:pt idx="99">
                  <c:v>34.105263297778407</c:v>
                </c:pt>
                <c:pt idx="100">
                  <c:v>35.105263297778407</c:v>
                </c:pt>
                <c:pt idx="101">
                  <c:v>36.105263297778407</c:v>
                </c:pt>
                <c:pt idx="102">
                  <c:v>37.105263297778407</c:v>
                </c:pt>
                <c:pt idx="103">
                  <c:v>38.105263297778407</c:v>
                </c:pt>
                <c:pt idx="104">
                  <c:v>39.105263297778407</c:v>
                </c:pt>
                <c:pt idx="105">
                  <c:v>40.105263297778407</c:v>
                </c:pt>
                <c:pt idx="106">
                  <c:v>41.105263297778407</c:v>
                </c:pt>
                <c:pt idx="107">
                  <c:v>42.105263297778407</c:v>
                </c:pt>
                <c:pt idx="108">
                  <c:v>43.105263297778407</c:v>
                </c:pt>
                <c:pt idx="109">
                  <c:v>44.105263297778407</c:v>
                </c:pt>
                <c:pt idx="110">
                  <c:v>45.105263297778407</c:v>
                </c:pt>
                <c:pt idx="111">
                  <c:v>46.105263297778407</c:v>
                </c:pt>
                <c:pt idx="112">
                  <c:v>47.105263297778407</c:v>
                </c:pt>
                <c:pt idx="113">
                  <c:v>48.105263297778407</c:v>
                </c:pt>
                <c:pt idx="114">
                  <c:v>49.105263297778407</c:v>
                </c:pt>
                <c:pt idx="115">
                  <c:v>50.105263297778407</c:v>
                </c:pt>
                <c:pt idx="116">
                  <c:v>51.105263297778407</c:v>
                </c:pt>
                <c:pt idx="117">
                  <c:v>52.105263297778407</c:v>
                </c:pt>
                <c:pt idx="118">
                  <c:v>53.105263297778407</c:v>
                </c:pt>
                <c:pt idx="119">
                  <c:v>54.105263297778407</c:v>
                </c:pt>
                <c:pt idx="120">
                  <c:v>55.105263297778407</c:v>
                </c:pt>
                <c:pt idx="121">
                  <c:v>56.105263297778407</c:v>
                </c:pt>
                <c:pt idx="122">
                  <c:v>57.105263297778407</c:v>
                </c:pt>
                <c:pt idx="123">
                  <c:v>58.105263297778407</c:v>
                </c:pt>
                <c:pt idx="124">
                  <c:v>59.105263297778407</c:v>
                </c:pt>
                <c:pt idx="125">
                  <c:v>60.105263297778407</c:v>
                </c:pt>
                <c:pt idx="126">
                  <c:v>61.105263297778407</c:v>
                </c:pt>
                <c:pt idx="127">
                  <c:v>62.105263297778407</c:v>
                </c:pt>
                <c:pt idx="128">
                  <c:v>63.105263297778407</c:v>
                </c:pt>
                <c:pt idx="129">
                  <c:v>64.105263297778407</c:v>
                </c:pt>
                <c:pt idx="130">
                  <c:v>65.105263297778407</c:v>
                </c:pt>
                <c:pt idx="131">
                  <c:v>66.105263297778407</c:v>
                </c:pt>
                <c:pt idx="132">
                  <c:v>67.105263297778407</c:v>
                </c:pt>
                <c:pt idx="133">
                  <c:v>68.105263297778407</c:v>
                </c:pt>
                <c:pt idx="134">
                  <c:v>69.105263297778407</c:v>
                </c:pt>
                <c:pt idx="135">
                  <c:v>70.105263297778407</c:v>
                </c:pt>
                <c:pt idx="136">
                  <c:v>71.105263297778407</c:v>
                </c:pt>
                <c:pt idx="137">
                  <c:v>72.105263297778407</c:v>
                </c:pt>
                <c:pt idx="138">
                  <c:v>73.105263297778407</c:v>
                </c:pt>
                <c:pt idx="139">
                  <c:v>74.105263297778407</c:v>
                </c:pt>
                <c:pt idx="140">
                  <c:v>75.105263297778407</c:v>
                </c:pt>
                <c:pt idx="141">
                  <c:v>76.105263297778407</c:v>
                </c:pt>
                <c:pt idx="142">
                  <c:v>77.105263297778407</c:v>
                </c:pt>
                <c:pt idx="143">
                  <c:v>78.105263297778407</c:v>
                </c:pt>
                <c:pt idx="144">
                  <c:v>79.105263297778407</c:v>
                </c:pt>
                <c:pt idx="145">
                  <c:v>80.105263297778407</c:v>
                </c:pt>
                <c:pt idx="146">
                  <c:v>81.105263297778407</c:v>
                </c:pt>
                <c:pt idx="147">
                  <c:v>82.105263297778407</c:v>
                </c:pt>
                <c:pt idx="148">
                  <c:v>83.105263297778407</c:v>
                </c:pt>
                <c:pt idx="149">
                  <c:v>84.105263297778407</c:v>
                </c:pt>
                <c:pt idx="150">
                  <c:v>85.105263297778407</c:v>
                </c:pt>
                <c:pt idx="151">
                  <c:v>86.105263297778407</c:v>
                </c:pt>
                <c:pt idx="152">
                  <c:v>87.105263297778407</c:v>
                </c:pt>
                <c:pt idx="153">
                  <c:v>88.105263297778407</c:v>
                </c:pt>
                <c:pt idx="154">
                  <c:v>89.105263297778407</c:v>
                </c:pt>
                <c:pt idx="155">
                  <c:v>90.105263297778407</c:v>
                </c:pt>
                <c:pt idx="156">
                  <c:v>91.105263297778407</c:v>
                </c:pt>
                <c:pt idx="157">
                  <c:v>92.105263297778407</c:v>
                </c:pt>
                <c:pt idx="158">
                  <c:v>93.105263297778407</c:v>
                </c:pt>
                <c:pt idx="159">
                  <c:v>94.105263297778407</c:v>
                </c:pt>
                <c:pt idx="160">
                  <c:v>95.105263297778407</c:v>
                </c:pt>
                <c:pt idx="161">
                  <c:v>96.105263297778407</c:v>
                </c:pt>
              </c:numCache>
            </c:numRef>
          </c:xVal>
          <c:yVal>
            <c:numRef>
              <c:f>'θ ϵ (90,180)'!$BH$442:$BH$603</c:f>
              <c:numCache>
                <c:formatCode>General</c:formatCode>
                <c:ptCount val="162"/>
                <c:pt idx="0">
                  <c:v>59.465070269899115</c:v>
                </c:pt>
                <c:pt idx="1">
                  <c:v>174.05372039920803</c:v>
                </c:pt>
                <c:pt idx="2">
                  <c:v>288.64237052851695</c:v>
                </c:pt>
                <c:pt idx="3">
                  <c:v>403.23102065782587</c:v>
                </c:pt>
                <c:pt idx="4">
                  <c:v>517.81967078713569</c:v>
                </c:pt>
                <c:pt idx="5">
                  <c:v>632.40832091644461</c:v>
                </c:pt>
                <c:pt idx="6">
                  <c:v>746.99697104575353</c:v>
                </c:pt>
                <c:pt idx="7">
                  <c:v>861.58562117506244</c:v>
                </c:pt>
                <c:pt idx="8">
                  <c:v>976.17427130437136</c:v>
                </c:pt>
                <c:pt idx="9">
                  <c:v>1090.7629214336812</c:v>
                </c:pt>
                <c:pt idx="10">
                  <c:v>1205.3515715629901</c:v>
                </c:pt>
                <c:pt idx="11">
                  <c:v>1319.940221692299</c:v>
                </c:pt>
                <c:pt idx="12">
                  <c:v>1434.5288718216079</c:v>
                </c:pt>
                <c:pt idx="13">
                  <c:v>1549.1175219509169</c:v>
                </c:pt>
                <c:pt idx="14">
                  <c:v>1663.7061720802267</c:v>
                </c:pt>
                <c:pt idx="15">
                  <c:v>1778.2948222095356</c:v>
                </c:pt>
                <c:pt idx="16">
                  <c:v>1892.8834723388445</c:v>
                </c:pt>
                <c:pt idx="17">
                  <c:v>2007.4721224681534</c:v>
                </c:pt>
                <c:pt idx="18">
                  <c:v>2122.0607725974633</c:v>
                </c:pt>
                <c:pt idx="19">
                  <c:v>2236.6494227267722</c:v>
                </c:pt>
                <c:pt idx="20">
                  <c:v>2351.2380728560811</c:v>
                </c:pt>
                <c:pt idx="21">
                  <c:v>2465.82672298539</c:v>
                </c:pt>
                <c:pt idx="22">
                  <c:v>2580.4153731146989</c:v>
                </c:pt>
                <c:pt idx="23">
                  <c:v>2695.0040232440087</c:v>
                </c:pt>
                <c:pt idx="24">
                  <c:v>2809.5926733733177</c:v>
                </c:pt>
                <c:pt idx="25">
                  <c:v>2924.1813235026266</c:v>
                </c:pt>
                <c:pt idx="26">
                  <c:v>3038.7699736319355</c:v>
                </c:pt>
                <c:pt idx="27">
                  <c:v>3153.3586237612453</c:v>
                </c:pt>
                <c:pt idx="28">
                  <c:v>3267.9472738905542</c:v>
                </c:pt>
                <c:pt idx="29">
                  <c:v>3382.5359240198632</c:v>
                </c:pt>
                <c:pt idx="30">
                  <c:v>3497.1245741491721</c:v>
                </c:pt>
                <c:pt idx="31">
                  <c:v>3611.7132242784814</c:v>
                </c:pt>
                <c:pt idx="32">
                  <c:v>3726.3018744077904</c:v>
                </c:pt>
                <c:pt idx="33">
                  <c:v>3840.8905245370997</c:v>
                </c:pt>
                <c:pt idx="34">
                  <c:v>3955.4791746664087</c:v>
                </c:pt>
                <c:pt idx="35">
                  <c:v>4070.067824795718</c:v>
                </c:pt>
                <c:pt idx="36">
                  <c:v>4184.6564749250265</c:v>
                </c:pt>
                <c:pt idx="37">
                  <c:v>4299.2451250543363</c:v>
                </c:pt>
                <c:pt idx="38">
                  <c:v>4413.8337751836452</c:v>
                </c:pt>
                <c:pt idx="39">
                  <c:v>4528.4224253129541</c:v>
                </c:pt>
                <c:pt idx="40">
                  <c:v>4643.011075442264</c:v>
                </c:pt>
                <c:pt idx="41">
                  <c:v>4757.599725571572</c:v>
                </c:pt>
                <c:pt idx="42">
                  <c:v>4872.1883757008818</c:v>
                </c:pt>
                <c:pt idx="43">
                  <c:v>4986.7770258301907</c:v>
                </c:pt>
                <c:pt idx="44">
                  <c:v>5101.3656759594996</c:v>
                </c:pt>
                <c:pt idx="45">
                  <c:v>5215.9543260888095</c:v>
                </c:pt>
                <c:pt idx="46">
                  <c:v>5330.5429762181175</c:v>
                </c:pt>
                <c:pt idx="47">
                  <c:v>5445.1316263474273</c:v>
                </c:pt>
                <c:pt idx="48">
                  <c:v>5559.7202764767362</c:v>
                </c:pt>
                <c:pt idx="49">
                  <c:v>5674.3089266060451</c:v>
                </c:pt>
                <c:pt idx="50">
                  <c:v>5788.897576735355</c:v>
                </c:pt>
                <c:pt idx="51">
                  <c:v>5903.4862268646639</c:v>
                </c:pt>
                <c:pt idx="52">
                  <c:v>6018.0748769939728</c:v>
                </c:pt>
                <c:pt idx="53">
                  <c:v>6132.6635271232817</c:v>
                </c:pt>
                <c:pt idx="54">
                  <c:v>6247.2521772525906</c:v>
                </c:pt>
                <c:pt idx="55">
                  <c:v>6361.8408273819005</c:v>
                </c:pt>
                <c:pt idx="56">
                  <c:v>6476.4294775112094</c:v>
                </c:pt>
                <c:pt idx="57">
                  <c:v>6591.0181276405183</c:v>
                </c:pt>
                <c:pt idx="58">
                  <c:v>6705.6067777698272</c:v>
                </c:pt>
                <c:pt idx="59">
                  <c:v>6820.1954278991361</c:v>
                </c:pt>
                <c:pt idx="60">
                  <c:v>6934.7840780284459</c:v>
                </c:pt>
                <c:pt idx="61">
                  <c:v>7049.3727281577549</c:v>
                </c:pt>
                <c:pt idx="62">
                  <c:v>7163.9613782870638</c:v>
                </c:pt>
                <c:pt idx="63">
                  <c:v>7278.5500284163727</c:v>
                </c:pt>
                <c:pt idx="64">
                  <c:v>7393.1386785456825</c:v>
                </c:pt>
                <c:pt idx="65">
                  <c:v>7507.7273286749914</c:v>
                </c:pt>
                <c:pt idx="66">
                  <c:v>7622.3159788043004</c:v>
                </c:pt>
                <c:pt idx="67">
                  <c:v>7736.9046289336093</c:v>
                </c:pt>
                <c:pt idx="68">
                  <c:v>7851.4932790629191</c:v>
                </c:pt>
                <c:pt idx="69">
                  <c:v>7966.081929192228</c:v>
                </c:pt>
                <c:pt idx="70">
                  <c:v>8080.6705793215369</c:v>
                </c:pt>
                <c:pt idx="71">
                  <c:v>8195.2592294508468</c:v>
                </c:pt>
                <c:pt idx="72">
                  <c:v>8309.8478795801548</c:v>
                </c:pt>
                <c:pt idx="73">
                  <c:v>8424.4365297094646</c:v>
                </c:pt>
                <c:pt idx="74">
                  <c:v>8539.0251798387726</c:v>
                </c:pt>
                <c:pt idx="75">
                  <c:v>8653.6138299680824</c:v>
                </c:pt>
                <c:pt idx="76">
                  <c:v>8768.2024800973923</c:v>
                </c:pt>
                <c:pt idx="77">
                  <c:v>8882.7911302267003</c:v>
                </c:pt>
                <c:pt idx="78">
                  <c:v>8997.3797803560101</c:v>
                </c:pt>
                <c:pt idx="79">
                  <c:v>9111.9684304853181</c:v>
                </c:pt>
                <c:pt idx="80">
                  <c:v>9226.5570806146279</c:v>
                </c:pt>
                <c:pt idx="81">
                  <c:v>9341.1457307439377</c:v>
                </c:pt>
                <c:pt idx="82">
                  <c:v>9455.7343808732458</c:v>
                </c:pt>
                <c:pt idx="83">
                  <c:v>9570.3230310025556</c:v>
                </c:pt>
                <c:pt idx="84">
                  <c:v>9684.9116811318636</c:v>
                </c:pt>
                <c:pt idx="85">
                  <c:v>9799.5003312611734</c:v>
                </c:pt>
                <c:pt idx="86">
                  <c:v>9914.0889813904832</c:v>
                </c:pt>
                <c:pt idx="87">
                  <c:v>10028.677631519791</c:v>
                </c:pt>
                <c:pt idx="88">
                  <c:v>10143.266281649101</c:v>
                </c:pt>
                <c:pt idx="89">
                  <c:v>10257.854931778409</c:v>
                </c:pt>
                <c:pt idx="90">
                  <c:v>10372.443581907719</c:v>
                </c:pt>
                <c:pt idx="91">
                  <c:v>10487.032232037029</c:v>
                </c:pt>
                <c:pt idx="92">
                  <c:v>10601.620882166339</c:v>
                </c:pt>
                <c:pt idx="93">
                  <c:v>10716.209532295647</c:v>
                </c:pt>
                <c:pt idx="94">
                  <c:v>10830.798182424955</c:v>
                </c:pt>
                <c:pt idx="95">
                  <c:v>10945.386832554264</c:v>
                </c:pt>
                <c:pt idx="96">
                  <c:v>11059.975482683574</c:v>
                </c:pt>
                <c:pt idx="97">
                  <c:v>11174.564132812884</c:v>
                </c:pt>
                <c:pt idx="98">
                  <c:v>11289.152782942192</c:v>
                </c:pt>
                <c:pt idx="99">
                  <c:v>11403.741433071502</c:v>
                </c:pt>
                <c:pt idx="100">
                  <c:v>11518.33008320081</c:v>
                </c:pt>
                <c:pt idx="101">
                  <c:v>11632.91873333012</c:v>
                </c:pt>
                <c:pt idx="102">
                  <c:v>11747.50738345943</c:v>
                </c:pt>
                <c:pt idx="103">
                  <c:v>11862.096033588738</c:v>
                </c:pt>
                <c:pt idx="104">
                  <c:v>11976.684683718046</c:v>
                </c:pt>
                <c:pt idx="105">
                  <c:v>12091.273333847355</c:v>
                </c:pt>
                <c:pt idx="106">
                  <c:v>12205.861983976665</c:v>
                </c:pt>
                <c:pt idx="107">
                  <c:v>12320.450634105975</c:v>
                </c:pt>
                <c:pt idx="108">
                  <c:v>12435.039284235283</c:v>
                </c:pt>
                <c:pt idx="109">
                  <c:v>12549.627934364591</c:v>
                </c:pt>
                <c:pt idx="110">
                  <c:v>12664.216584493901</c:v>
                </c:pt>
                <c:pt idx="111">
                  <c:v>12778.805234623211</c:v>
                </c:pt>
                <c:pt idx="112">
                  <c:v>12893.393884752521</c:v>
                </c:pt>
                <c:pt idx="113">
                  <c:v>13007.982534881829</c:v>
                </c:pt>
                <c:pt idx="114">
                  <c:v>13122.571185011138</c:v>
                </c:pt>
                <c:pt idx="115">
                  <c:v>13237.159835140446</c:v>
                </c:pt>
                <c:pt idx="116">
                  <c:v>13351.748485269756</c:v>
                </c:pt>
                <c:pt idx="117">
                  <c:v>13466.337135399066</c:v>
                </c:pt>
                <c:pt idx="118">
                  <c:v>13580.925785528374</c:v>
                </c:pt>
                <c:pt idx="119">
                  <c:v>13695.514435657684</c:v>
                </c:pt>
                <c:pt idx="120">
                  <c:v>13810.103085786992</c:v>
                </c:pt>
                <c:pt idx="121">
                  <c:v>13924.691735916302</c:v>
                </c:pt>
                <c:pt idx="122">
                  <c:v>14039.280386045612</c:v>
                </c:pt>
                <c:pt idx="123">
                  <c:v>14153.869036174921</c:v>
                </c:pt>
                <c:pt idx="124">
                  <c:v>14268.457686304229</c:v>
                </c:pt>
                <c:pt idx="125">
                  <c:v>14383.046336433537</c:v>
                </c:pt>
                <c:pt idx="126">
                  <c:v>14497.634986562847</c:v>
                </c:pt>
                <c:pt idx="127">
                  <c:v>14612.223636692157</c:v>
                </c:pt>
                <c:pt idx="128">
                  <c:v>14726.812286821467</c:v>
                </c:pt>
                <c:pt idx="129">
                  <c:v>14841.400936950775</c:v>
                </c:pt>
                <c:pt idx="130">
                  <c:v>14955.989587080083</c:v>
                </c:pt>
                <c:pt idx="131">
                  <c:v>15070.578237209393</c:v>
                </c:pt>
                <c:pt idx="132">
                  <c:v>15185.166887338703</c:v>
                </c:pt>
                <c:pt idx="133">
                  <c:v>15299.755537468012</c:v>
                </c:pt>
                <c:pt idx="134">
                  <c:v>15414.34418759732</c:v>
                </c:pt>
                <c:pt idx="135">
                  <c:v>15528.932837726628</c:v>
                </c:pt>
                <c:pt idx="136">
                  <c:v>15643.521487855938</c:v>
                </c:pt>
                <c:pt idx="137">
                  <c:v>15758.110137985248</c:v>
                </c:pt>
                <c:pt idx="138">
                  <c:v>15872.698788114556</c:v>
                </c:pt>
                <c:pt idx="139">
                  <c:v>15987.287438243866</c:v>
                </c:pt>
                <c:pt idx="140">
                  <c:v>16101.876088373176</c:v>
                </c:pt>
                <c:pt idx="141">
                  <c:v>16216.464738502484</c:v>
                </c:pt>
                <c:pt idx="142">
                  <c:v>16331.053388631793</c:v>
                </c:pt>
                <c:pt idx="143">
                  <c:v>16445.6420387611</c:v>
                </c:pt>
                <c:pt idx="144">
                  <c:v>16560.230688890413</c:v>
                </c:pt>
                <c:pt idx="145">
                  <c:v>16674.819339019719</c:v>
                </c:pt>
                <c:pt idx="146">
                  <c:v>16789.407989149029</c:v>
                </c:pt>
                <c:pt idx="147">
                  <c:v>16903.996639278339</c:v>
                </c:pt>
                <c:pt idx="148">
                  <c:v>17018.585289407649</c:v>
                </c:pt>
                <c:pt idx="149">
                  <c:v>17133.173939536959</c:v>
                </c:pt>
                <c:pt idx="150">
                  <c:v>17247.762589666265</c:v>
                </c:pt>
                <c:pt idx="151">
                  <c:v>17362.351239795575</c:v>
                </c:pt>
                <c:pt idx="152">
                  <c:v>17476.939889924884</c:v>
                </c:pt>
                <c:pt idx="153">
                  <c:v>17591.528540054194</c:v>
                </c:pt>
                <c:pt idx="154">
                  <c:v>17706.117190183504</c:v>
                </c:pt>
                <c:pt idx="155">
                  <c:v>17820.70584031281</c:v>
                </c:pt>
                <c:pt idx="156">
                  <c:v>17935.29449044212</c:v>
                </c:pt>
                <c:pt idx="157">
                  <c:v>18049.88314057143</c:v>
                </c:pt>
                <c:pt idx="158">
                  <c:v>18164.47179070074</c:v>
                </c:pt>
                <c:pt idx="159">
                  <c:v>18279.06044083005</c:v>
                </c:pt>
                <c:pt idx="160">
                  <c:v>18393.649090959356</c:v>
                </c:pt>
                <c:pt idx="161">
                  <c:v>18508.237741088666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E45-4F6D-833F-A5BE57E34821}"/>
            </c:ext>
          </c:extLst>
        </c:ser>
        <c:ser>
          <c:idx val="12"/>
          <c:order val="12"/>
          <c:tx>
            <c:v>Flow 1 new projection line</c:v>
          </c:tx>
          <c:spPr>
            <a:ln w="9525">
              <a:solidFill>
                <a:schemeClr val="bg1">
                  <a:lumMod val="95000"/>
                </a:schemeClr>
              </a:solidFill>
              <a:headEnd type="none" w="lg" len="lg"/>
              <a:tailEnd type="none" w="lg" len="lg"/>
            </a:ln>
          </c:spPr>
          <c:marker>
            <c:symbol val="dot"/>
            <c:size val="2"/>
            <c:spPr>
              <a:ln>
                <a:noFill/>
              </a:ln>
            </c:spPr>
          </c:marker>
          <c:trendline>
            <c:spPr>
              <a:ln w="28575">
                <a:solidFill>
                  <a:srgbClr val="00B0F0"/>
                </a:solidFill>
                <a:headEnd type="stealth" w="lg" len="lg"/>
                <a:tailEnd type="oval" w="lg" len="lg"/>
              </a:ln>
            </c:spPr>
            <c:trendlineType val="linear"/>
            <c:forward val="80"/>
            <c:dispRSqr val="0"/>
            <c:dispEq val="0"/>
          </c:trendline>
          <c:xVal>
            <c:numRef>
              <c:f>'θ ϵ (90,180)'!$BN$442:$BN$603</c:f>
              <c:numCache>
                <c:formatCode>General</c:formatCode>
                <c:ptCount val="162"/>
                <c:pt idx="0">
                  <c:v>-64.894736702221593</c:v>
                </c:pt>
                <c:pt idx="1">
                  <c:v>-65.894736702221593</c:v>
                </c:pt>
                <c:pt idx="2">
                  <c:v>-66.894736702221593</c:v>
                </c:pt>
                <c:pt idx="3">
                  <c:v>-67.894736702221593</c:v>
                </c:pt>
                <c:pt idx="4">
                  <c:v>-68.894736702221593</c:v>
                </c:pt>
                <c:pt idx="5">
                  <c:v>-69.894736702221593</c:v>
                </c:pt>
                <c:pt idx="6">
                  <c:v>-70.894736702221593</c:v>
                </c:pt>
                <c:pt idx="7">
                  <c:v>-71.894736702221593</c:v>
                </c:pt>
                <c:pt idx="8">
                  <c:v>-72.894736702221593</c:v>
                </c:pt>
                <c:pt idx="9">
                  <c:v>-73.894736702221593</c:v>
                </c:pt>
                <c:pt idx="10">
                  <c:v>-74.894736702221593</c:v>
                </c:pt>
                <c:pt idx="11">
                  <c:v>-75.894736702221593</c:v>
                </c:pt>
                <c:pt idx="12">
                  <c:v>-76.894736702221593</c:v>
                </c:pt>
                <c:pt idx="13">
                  <c:v>-77.894736702221593</c:v>
                </c:pt>
                <c:pt idx="14">
                  <c:v>-78.894736702221593</c:v>
                </c:pt>
                <c:pt idx="15">
                  <c:v>-79.894736702221593</c:v>
                </c:pt>
                <c:pt idx="16">
                  <c:v>-80.894736702221593</c:v>
                </c:pt>
                <c:pt idx="17">
                  <c:v>-81.894736702221593</c:v>
                </c:pt>
                <c:pt idx="18">
                  <c:v>-82.894736702221593</c:v>
                </c:pt>
                <c:pt idx="19">
                  <c:v>-83.894736702221593</c:v>
                </c:pt>
                <c:pt idx="20">
                  <c:v>-84.894736702221593</c:v>
                </c:pt>
                <c:pt idx="21">
                  <c:v>-85.894736702221593</c:v>
                </c:pt>
                <c:pt idx="22">
                  <c:v>-86.894736702221593</c:v>
                </c:pt>
                <c:pt idx="23">
                  <c:v>-87.894736702221593</c:v>
                </c:pt>
                <c:pt idx="24">
                  <c:v>-88.894736702221593</c:v>
                </c:pt>
                <c:pt idx="25">
                  <c:v>-89.894736702221593</c:v>
                </c:pt>
                <c:pt idx="26">
                  <c:v>-90.894736702221593</c:v>
                </c:pt>
                <c:pt idx="27">
                  <c:v>-91.894736702221593</c:v>
                </c:pt>
                <c:pt idx="28">
                  <c:v>-92.894736702221593</c:v>
                </c:pt>
                <c:pt idx="29">
                  <c:v>-93.894736702221593</c:v>
                </c:pt>
                <c:pt idx="30">
                  <c:v>-94.894736702221593</c:v>
                </c:pt>
                <c:pt idx="31">
                  <c:v>-95.894736702221593</c:v>
                </c:pt>
                <c:pt idx="32">
                  <c:v>-96.894736702221593</c:v>
                </c:pt>
                <c:pt idx="33">
                  <c:v>-97.894736702221593</c:v>
                </c:pt>
                <c:pt idx="34">
                  <c:v>-98.894736702221593</c:v>
                </c:pt>
                <c:pt idx="35">
                  <c:v>-99.894736702221593</c:v>
                </c:pt>
                <c:pt idx="36">
                  <c:v>-100.89473670222159</c:v>
                </c:pt>
                <c:pt idx="37">
                  <c:v>-101.89473670222159</c:v>
                </c:pt>
                <c:pt idx="38">
                  <c:v>-102.89473670222159</c:v>
                </c:pt>
                <c:pt idx="39">
                  <c:v>-103.89473670222159</c:v>
                </c:pt>
                <c:pt idx="40">
                  <c:v>-104.89473670222159</c:v>
                </c:pt>
                <c:pt idx="41">
                  <c:v>-105.89473670222159</c:v>
                </c:pt>
                <c:pt idx="42">
                  <c:v>-106.89473670222159</c:v>
                </c:pt>
                <c:pt idx="43">
                  <c:v>-107.89473670222159</c:v>
                </c:pt>
                <c:pt idx="44">
                  <c:v>-108.89473670222159</c:v>
                </c:pt>
                <c:pt idx="45">
                  <c:v>-109.89473670222159</c:v>
                </c:pt>
                <c:pt idx="46">
                  <c:v>-110.89473670222159</c:v>
                </c:pt>
                <c:pt idx="47">
                  <c:v>-111.89473670222159</c:v>
                </c:pt>
                <c:pt idx="48">
                  <c:v>-112.89473670222159</c:v>
                </c:pt>
                <c:pt idx="49">
                  <c:v>-113.89473670222159</c:v>
                </c:pt>
                <c:pt idx="50">
                  <c:v>-114.89473670222159</c:v>
                </c:pt>
                <c:pt idx="51">
                  <c:v>-115.89473670222159</c:v>
                </c:pt>
                <c:pt idx="52">
                  <c:v>-116.89473670222159</c:v>
                </c:pt>
                <c:pt idx="53">
                  <c:v>-117.89473670222159</c:v>
                </c:pt>
                <c:pt idx="54">
                  <c:v>-118.89473670222159</c:v>
                </c:pt>
                <c:pt idx="55">
                  <c:v>-119.89473670222159</c:v>
                </c:pt>
                <c:pt idx="56">
                  <c:v>-120.89473670222159</c:v>
                </c:pt>
                <c:pt idx="57">
                  <c:v>-121.89473670222159</c:v>
                </c:pt>
                <c:pt idx="58">
                  <c:v>-122.89473670222159</c:v>
                </c:pt>
                <c:pt idx="59">
                  <c:v>-123.89473670222159</c:v>
                </c:pt>
                <c:pt idx="60">
                  <c:v>-124.89473670222159</c:v>
                </c:pt>
                <c:pt idx="61">
                  <c:v>-125.89473670222159</c:v>
                </c:pt>
                <c:pt idx="62">
                  <c:v>-126.89473670222159</c:v>
                </c:pt>
                <c:pt idx="63">
                  <c:v>-127.89473670222159</c:v>
                </c:pt>
                <c:pt idx="64">
                  <c:v>-128.89473670222159</c:v>
                </c:pt>
                <c:pt idx="65">
                  <c:v>-129.89473670222159</c:v>
                </c:pt>
                <c:pt idx="66">
                  <c:v>-130.89473670222159</c:v>
                </c:pt>
                <c:pt idx="67">
                  <c:v>-131.89473670222159</c:v>
                </c:pt>
                <c:pt idx="68">
                  <c:v>-132.89473670222159</c:v>
                </c:pt>
                <c:pt idx="69">
                  <c:v>-133.89473670222159</c:v>
                </c:pt>
                <c:pt idx="70">
                  <c:v>-134.89473670222159</c:v>
                </c:pt>
                <c:pt idx="71">
                  <c:v>-135.89473670222159</c:v>
                </c:pt>
                <c:pt idx="72">
                  <c:v>-136.89473670222159</c:v>
                </c:pt>
                <c:pt idx="73">
                  <c:v>-137.89473670222159</c:v>
                </c:pt>
                <c:pt idx="74">
                  <c:v>-138.89473670222159</c:v>
                </c:pt>
                <c:pt idx="75">
                  <c:v>-139.89473670222159</c:v>
                </c:pt>
                <c:pt idx="76">
                  <c:v>-140.89473670222159</c:v>
                </c:pt>
                <c:pt idx="77">
                  <c:v>-141.89473670222159</c:v>
                </c:pt>
                <c:pt idx="78">
                  <c:v>-142.89473670222159</c:v>
                </c:pt>
                <c:pt idx="79">
                  <c:v>-143.89473670222159</c:v>
                </c:pt>
                <c:pt idx="80">
                  <c:v>-144.89473670222159</c:v>
                </c:pt>
                <c:pt idx="81">
                  <c:v>-145.89473670222159</c:v>
                </c:pt>
                <c:pt idx="82">
                  <c:v>-146.89473670222159</c:v>
                </c:pt>
                <c:pt idx="83">
                  <c:v>-147.89473670222159</c:v>
                </c:pt>
                <c:pt idx="84">
                  <c:v>-148.89473670222159</c:v>
                </c:pt>
                <c:pt idx="85">
                  <c:v>-149.89473670222159</c:v>
                </c:pt>
                <c:pt idx="86">
                  <c:v>-150.89473670222159</c:v>
                </c:pt>
                <c:pt idx="87">
                  <c:v>-151.89473670222159</c:v>
                </c:pt>
                <c:pt idx="88">
                  <c:v>-152.89473670222159</c:v>
                </c:pt>
                <c:pt idx="89">
                  <c:v>-153.89473670222159</c:v>
                </c:pt>
                <c:pt idx="90">
                  <c:v>-154.89473670222159</c:v>
                </c:pt>
                <c:pt idx="91">
                  <c:v>-155.89473670222159</c:v>
                </c:pt>
                <c:pt idx="92">
                  <c:v>-156.89473670222159</c:v>
                </c:pt>
                <c:pt idx="93">
                  <c:v>-157.89473670222159</c:v>
                </c:pt>
                <c:pt idx="94">
                  <c:v>-158.89473670222159</c:v>
                </c:pt>
                <c:pt idx="95">
                  <c:v>-159.89473670222159</c:v>
                </c:pt>
                <c:pt idx="96">
                  <c:v>-160.89473670222159</c:v>
                </c:pt>
                <c:pt idx="97">
                  <c:v>-161.89473670222159</c:v>
                </c:pt>
                <c:pt idx="98">
                  <c:v>-162.89473670222159</c:v>
                </c:pt>
                <c:pt idx="99">
                  <c:v>-163.89473670222159</c:v>
                </c:pt>
                <c:pt idx="100">
                  <c:v>-164.89473670222159</c:v>
                </c:pt>
                <c:pt idx="101">
                  <c:v>-165.89473670222159</c:v>
                </c:pt>
                <c:pt idx="102">
                  <c:v>-166.89473670222159</c:v>
                </c:pt>
                <c:pt idx="103">
                  <c:v>-167.89473670222159</c:v>
                </c:pt>
                <c:pt idx="104">
                  <c:v>-168.89473670222159</c:v>
                </c:pt>
                <c:pt idx="105">
                  <c:v>-169.89473670222159</c:v>
                </c:pt>
                <c:pt idx="106">
                  <c:v>-170.89473670222159</c:v>
                </c:pt>
                <c:pt idx="107">
                  <c:v>-171.89473670222159</c:v>
                </c:pt>
                <c:pt idx="108">
                  <c:v>-172.89473670222159</c:v>
                </c:pt>
                <c:pt idx="109">
                  <c:v>-173.89473670222159</c:v>
                </c:pt>
                <c:pt idx="110">
                  <c:v>-174.89473670222159</c:v>
                </c:pt>
                <c:pt idx="111">
                  <c:v>-175.89473670222159</c:v>
                </c:pt>
                <c:pt idx="112">
                  <c:v>-176.89473670222159</c:v>
                </c:pt>
                <c:pt idx="113">
                  <c:v>-177.89473670222159</c:v>
                </c:pt>
                <c:pt idx="114">
                  <c:v>-178.89473670222159</c:v>
                </c:pt>
                <c:pt idx="115">
                  <c:v>-179.89473670222159</c:v>
                </c:pt>
                <c:pt idx="116">
                  <c:v>-180.89473670222159</c:v>
                </c:pt>
                <c:pt idx="117">
                  <c:v>-181.89473670222159</c:v>
                </c:pt>
                <c:pt idx="118">
                  <c:v>-182.89473670222159</c:v>
                </c:pt>
                <c:pt idx="119">
                  <c:v>-183.89473670222159</c:v>
                </c:pt>
                <c:pt idx="120">
                  <c:v>-184.89473670222159</c:v>
                </c:pt>
                <c:pt idx="121">
                  <c:v>-185.89473670222159</c:v>
                </c:pt>
                <c:pt idx="122">
                  <c:v>-186.89473670222159</c:v>
                </c:pt>
                <c:pt idx="123">
                  <c:v>-187.89473670222159</c:v>
                </c:pt>
                <c:pt idx="124">
                  <c:v>-188.89473670222159</c:v>
                </c:pt>
                <c:pt idx="125">
                  <c:v>-189.89473670222159</c:v>
                </c:pt>
                <c:pt idx="126">
                  <c:v>-190.89473670222159</c:v>
                </c:pt>
                <c:pt idx="127">
                  <c:v>-191.89473670222159</c:v>
                </c:pt>
                <c:pt idx="128">
                  <c:v>-192.89473670222159</c:v>
                </c:pt>
                <c:pt idx="129">
                  <c:v>-193.89473670222159</c:v>
                </c:pt>
                <c:pt idx="130">
                  <c:v>-194.89473670222159</c:v>
                </c:pt>
                <c:pt idx="131">
                  <c:v>-195.89473670222159</c:v>
                </c:pt>
                <c:pt idx="132">
                  <c:v>-196.89473670222159</c:v>
                </c:pt>
                <c:pt idx="133">
                  <c:v>-197.89473670222159</c:v>
                </c:pt>
                <c:pt idx="134">
                  <c:v>-198.89473670222159</c:v>
                </c:pt>
                <c:pt idx="135">
                  <c:v>-199.89473670222159</c:v>
                </c:pt>
                <c:pt idx="136">
                  <c:v>-200.89473670222159</c:v>
                </c:pt>
                <c:pt idx="137">
                  <c:v>-201.89473670222159</c:v>
                </c:pt>
                <c:pt idx="138">
                  <c:v>-202.89473670222159</c:v>
                </c:pt>
                <c:pt idx="139">
                  <c:v>-203.89473670222159</c:v>
                </c:pt>
                <c:pt idx="140">
                  <c:v>-204.89473670222159</c:v>
                </c:pt>
                <c:pt idx="141">
                  <c:v>-205.89473670222159</c:v>
                </c:pt>
                <c:pt idx="142">
                  <c:v>-206.89473670222159</c:v>
                </c:pt>
                <c:pt idx="143">
                  <c:v>-207.89473670222159</c:v>
                </c:pt>
                <c:pt idx="144">
                  <c:v>-208.89473670222159</c:v>
                </c:pt>
                <c:pt idx="145">
                  <c:v>-209.89473670222159</c:v>
                </c:pt>
                <c:pt idx="146">
                  <c:v>-210.89473670222159</c:v>
                </c:pt>
                <c:pt idx="147">
                  <c:v>-211.89473670222159</c:v>
                </c:pt>
                <c:pt idx="148">
                  <c:v>-212.89473670222159</c:v>
                </c:pt>
                <c:pt idx="149">
                  <c:v>-213.89473670222159</c:v>
                </c:pt>
                <c:pt idx="150">
                  <c:v>-214.89473670222159</c:v>
                </c:pt>
                <c:pt idx="151">
                  <c:v>-215.89473670222159</c:v>
                </c:pt>
                <c:pt idx="152">
                  <c:v>-216.89473670222159</c:v>
                </c:pt>
                <c:pt idx="153">
                  <c:v>-217.89473670222159</c:v>
                </c:pt>
                <c:pt idx="154">
                  <c:v>-218.89473670222159</c:v>
                </c:pt>
                <c:pt idx="155">
                  <c:v>-219.89473670222159</c:v>
                </c:pt>
                <c:pt idx="156">
                  <c:v>-220.89473670222159</c:v>
                </c:pt>
                <c:pt idx="157">
                  <c:v>-221.89473670222159</c:v>
                </c:pt>
                <c:pt idx="158">
                  <c:v>-222.89473670222159</c:v>
                </c:pt>
                <c:pt idx="159">
                  <c:v>-223.89473670222159</c:v>
                </c:pt>
                <c:pt idx="160">
                  <c:v>-224.89473670222159</c:v>
                </c:pt>
                <c:pt idx="161">
                  <c:v>-225.89473670222159</c:v>
                </c:pt>
              </c:numCache>
            </c:numRef>
          </c:xVal>
          <c:yVal>
            <c:numRef>
              <c:f>'θ ϵ (90,180)'!$BM$442:$BM$603</c:f>
              <c:numCache>
                <c:formatCode>General</c:formatCode>
                <c:ptCount val="162"/>
                <c:pt idx="0">
                  <c:v>59.465070269898312</c:v>
                </c:pt>
                <c:pt idx="1">
                  <c:v>59.368781221700772</c:v>
                </c:pt>
                <c:pt idx="2">
                  <c:v>59.272492173503238</c:v>
                </c:pt>
                <c:pt idx="3">
                  <c:v>59.176203125305697</c:v>
                </c:pt>
                <c:pt idx="4">
                  <c:v>59.079914077108157</c:v>
                </c:pt>
                <c:pt idx="5">
                  <c:v>58.983625028910623</c:v>
                </c:pt>
                <c:pt idx="6">
                  <c:v>58.887335980713083</c:v>
                </c:pt>
                <c:pt idx="7">
                  <c:v>58.791046932515542</c:v>
                </c:pt>
                <c:pt idx="8">
                  <c:v>58.694757884318008</c:v>
                </c:pt>
                <c:pt idx="9">
                  <c:v>58.598468836120468</c:v>
                </c:pt>
                <c:pt idx="10">
                  <c:v>58.502179787922927</c:v>
                </c:pt>
                <c:pt idx="11">
                  <c:v>58.405890739725386</c:v>
                </c:pt>
                <c:pt idx="12">
                  <c:v>58.309601691527853</c:v>
                </c:pt>
                <c:pt idx="13">
                  <c:v>58.213312643330312</c:v>
                </c:pt>
                <c:pt idx="14">
                  <c:v>58.117023595132771</c:v>
                </c:pt>
                <c:pt idx="15">
                  <c:v>58.020734546935238</c:v>
                </c:pt>
                <c:pt idx="16">
                  <c:v>57.924445498737697</c:v>
                </c:pt>
                <c:pt idx="17">
                  <c:v>57.828156450540156</c:v>
                </c:pt>
                <c:pt idx="18">
                  <c:v>57.731867402342615</c:v>
                </c:pt>
                <c:pt idx="19">
                  <c:v>57.635578354145082</c:v>
                </c:pt>
                <c:pt idx="20">
                  <c:v>57.539289305947541</c:v>
                </c:pt>
                <c:pt idx="21">
                  <c:v>57.443000257750001</c:v>
                </c:pt>
                <c:pt idx="22">
                  <c:v>57.346711209552467</c:v>
                </c:pt>
                <c:pt idx="23">
                  <c:v>57.250422161354926</c:v>
                </c:pt>
                <c:pt idx="24">
                  <c:v>57.154133113157386</c:v>
                </c:pt>
                <c:pt idx="25">
                  <c:v>57.057844064959852</c:v>
                </c:pt>
                <c:pt idx="26">
                  <c:v>56.961555016762311</c:v>
                </c:pt>
                <c:pt idx="27">
                  <c:v>56.865265968564771</c:v>
                </c:pt>
                <c:pt idx="28">
                  <c:v>56.768976920367237</c:v>
                </c:pt>
                <c:pt idx="29">
                  <c:v>56.672687872169696</c:v>
                </c:pt>
                <c:pt idx="30">
                  <c:v>56.576398823972156</c:v>
                </c:pt>
                <c:pt idx="31">
                  <c:v>56.480109775774622</c:v>
                </c:pt>
                <c:pt idx="32">
                  <c:v>56.383820727577081</c:v>
                </c:pt>
                <c:pt idx="33">
                  <c:v>56.287531679379541</c:v>
                </c:pt>
                <c:pt idx="34">
                  <c:v>56.191242631182007</c:v>
                </c:pt>
                <c:pt idx="35">
                  <c:v>56.094953582984466</c:v>
                </c:pt>
                <c:pt idx="36">
                  <c:v>55.998664534786926</c:v>
                </c:pt>
                <c:pt idx="37">
                  <c:v>55.902375486589392</c:v>
                </c:pt>
                <c:pt idx="38">
                  <c:v>55.806086438391851</c:v>
                </c:pt>
                <c:pt idx="39">
                  <c:v>55.709797390194311</c:v>
                </c:pt>
                <c:pt idx="40">
                  <c:v>55.61350834199677</c:v>
                </c:pt>
                <c:pt idx="41">
                  <c:v>55.517219293799236</c:v>
                </c:pt>
                <c:pt idx="42">
                  <c:v>55.420930245601696</c:v>
                </c:pt>
                <c:pt idx="43">
                  <c:v>55.324641197404155</c:v>
                </c:pt>
                <c:pt idx="44">
                  <c:v>55.228352149206614</c:v>
                </c:pt>
                <c:pt idx="45">
                  <c:v>55.132063101009081</c:v>
                </c:pt>
                <c:pt idx="46">
                  <c:v>55.03577405281154</c:v>
                </c:pt>
                <c:pt idx="47">
                  <c:v>54.939485004613999</c:v>
                </c:pt>
                <c:pt idx="48">
                  <c:v>54.843195956416466</c:v>
                </c:pt>
                <c:pt idx="49">
                  <c:v>54.746906908218925</c:v>
                </c:pt>
                <c:pt idx="50">
                  <c:v>54.650617860021384</c:v>
                </c:pt>
                <c:pt idx="51">
                  <c:v>54.554328811823851</c:v>
                </c:pt>
                <c:pt idx="52">
                  <c:v>54.45803976362631</c:v>
                </c:pt>
                <c:pt idx="53">
                  <c:v>54.361750715428769</c:v>
                </c:pt>
                <c:pt idx="54">
                  <c:v>54.265461667231236</c:v>
                </c:pt>
                <c:pt idx="55">
                  <c:v>54.169172619033695</c:v>
                </c:pt>
                <c:pt idx="56">
                  <c:v>54.072883570836154</c:v>
                </c:pt>
                <c:pt idx="57">
                  <c:v>53.976594522638621</c:v>
                </c:pt>
                <c:pt idx="58">
                  <c:v>53.88030547444108</c:v>
                </c:pt>
                <c:pt idx="59">
                  <c:v>53.784016426243539</c:v>
                </c:pt>
                <c:pt idx="60">
                  <c:v>53.687727378046006</c:v>
                </c:pt>
                <c:pt idx="61">
                  <c:v>53.591438329848465</c:v>
                </c:pt>
                <c:pt idx="62">
                  <c:v>53.495149281650924</c:v>
                </c:pt>
                <c:pt idx="63">
                  <c:v>53.398860233453391</c:v>
                </c:pt>
                <c:pt idx="64">
                  <c:v>53.30257118525585</c:v>
                </c:pt>
                <c:pt idx="65">
                  <c:v>53.206282137058309</c:v>
                </c:pt>
                <c:pt idx="66">
                  <c:v>53.109993088860769</c:v>
                </c:pt>
                <c:pt idx="67">
                  <c:v>53.013704040663235</c:v>
                </c:pt>
                <c:pt idx="68">
                  <c:v>52.917414992465694</c:v>
                </c:pt>
                <c:pt idx="69">
                  <c:v>52.821125944268154</c:v>
                </c:pt>
                <c:pt idx="70">
                  <c:v>52.724836896070613</c:v>
                </c:pt>
                <c:pt idx="71">
                  <c:v>52.628547847873079</c:v>
                </c:pt>
                <c:pt idx="72">
                  <c:v>52.532258799675539</c:v>
                </c:pt>
                <c:pt idx="73">
                  <c:v>52.435969751477998</c:v>
                </c:pt>
                <c:pt idx="74">
                  <c:v>52.339680703280465</c:v>
                </c:pt>
                <c:pt idx="75">
                  <c:v>52.243391655082924</c:v>
                </c:pt>
                <c:pt idx="76">
                  <c:v>52.147102606885383</c:v>
                </c:pt>
                <c:pt idx="77">
                  <c:v>52.05081355868785</c:v>
                </c:pt>
                <c:pt idx="78">
                  <c:v>51.954524510490309</c:v>
                </c:pt>
                <c:pt idx="79">
                  <c:v>51.858235462292768</c:v>
                </c:pt>
                <c:pt idx="80">
                  <c:v>51.761946414095235</c:v>
                </c:pt>
                <c:pt idx="81">
                  <c:v>51.665657365897694</c:v>
                </c:pt>
                <c:pt idx="82">
                  <c:v>51.569368317700153</c:v>
                </c:pt>
                <c:pt idx="83">
                  <c:v>51.47307926950262</c:v>
                </c:pt>
                <c:pt idx="84">
                  <c:v>51.376790221305079</c:v>
                </c:pt>
                <c:pt idx="85">
                  <c:v>51.280501173107538</c:v>
                </c:pt>
                <c:pt idx="86">
                  <c:v>51.184212124910005</c:v>
                </c:pt>
                <c:pt idx="87">
                  <c:v>51.087923076712464</c:v>
                </c:pt>
                <c:pt idx="88">
                  <c:v>50.991634028514923</c:v>
                </c:pt>
                <c:pt idx="89">
                  <c:v>50.89534498031739</c:v>
                </c:pt>
                <c:pt idx="90">
                  <c:v>50.799055932119849</c:v>
                </c:pt>
                <c:pt idx="91">
                  <c:v>50.702766883922308</c:v>
                </c:pt>
                <c:pt idx="92">
                  <c:v>50.606477835724775</c:v>
                </c:pt>
                <c:pt idx="93">
                  <c:v>50.510188787527234</c:v>
                </c:pt>
                <c:pt idx="94">
                  <c:v>50.413899739329693</c:v>
                </c:pt>
                <c:pt idx="95">
                  <c:v>50.317610691132153</c:v>
                </c:pt>
                <c:pt idx="96">
                  <c:v>50.221321642934612</c:v>
                </c:pt>
                <c:pt idx="97">
                  <c:v>50.125032594737078</c:v>
                </c:pt>
                <c:pt idx="98">
                  <c:v>50.028743546539538</c:v>
                </c:pt>
                <c:pt idx="99">
                  <c:v>49.932454498341997</c:v>
                </c:pt>
                <c:pt idx="100">
                  <c:v>49.836165450144463</c:v>
                </c:pt>
                <c:pt idx="101">
                  <c:v>49.739876401946923</c:v>
                </c:pt>
                <c:pt idx="102">
                  <c:v>49.643587353749382</c:v>
                </c:pt>
                <c:pt idx="103">
                  <c:v>49.547298305551848</c:v>
                </c:pt>
                <c:pt idx="104">
                  <c:v>49.451009257354308</c:v>
                </c:pt>
                <c:pt idx="105">
                  <c:v>49.354720209156767</c:v>
                </c:pt>
                <c:pt idx="106">
                  <c:v>49.258431160959233</c:v>
                </c:pt>
                <c:pt idx="107">
                  <c:v>49.162142112761693</c:v>
                </c:pt>
                <c:pt idx="108">
                  <c:v>49.065853064564152</c:v>
                </c:pt>
                <c:pt idx="109">
                  <c:v>48.969564016366618</c:v>
                </c:pt>
                <c:pt idx="110">
                  <c:v>48.873274968169078</c:v>
                </c:pt>
                <c:pt idx="111">
                  <c:v>48.776985919971537</c:v>
                </c:pt>
                <c:pt idx="112">
                  <c:v>48.680696871774003</c:v>
                </c:pt>
                <c:pt idx="113">
                  <c:v>48.584407823576463</c:v>
                </c:pt>
                <c:pt idx="114">
                  <c:v>48.488118775378922</c:v>
                </c:pt>
                <c:pt idx="115">
                  <c:v>48.391829727181388</c:v>
                </c:pt>
                <c:pt idx="116">
                  <c:v>48.295540678983848</c:v>
                </c:pt>
                <c:pt idx="117">
                  <c:v>48.199251630786307</c:v>
                </c:pt>
                <c:pt idx="118">
                  <c:v>48.102962582588773</c:v>
                </c:pt>
                <c:pt idx="119">
                  <c:v>48.006673534391226</c:v>
                </c:pt>
                <c:pt idx="120">
                  <c:v>47.910384486193692</c:v>
                </c:pt>
                <c:pt idx="121">
                  <c:v>47.814095437996158</c:v>
                </c:pt>
                <c:pt idx="122">
                  <c:v>47.717806389798611</c:v>
                </c:pt>
                <c:pt idx="123">
                  <c:v>47.621517341601077</c:v>
                </c:pt>
                <c:pt idx="124">
                  <c:v>47.525228293403543</c:v>
                </c:pt>
                <c:pt idx="125">
                  <c:v>47.428939245205996</c:v>
                </c:pt>
                <c:pt idx="126">
                  <c:v>47.332650197008462</c:v>
                </c:pt>
                <c:pt idx="127">
                  <c:v>47.236361148810921</c:v>
                </c:pt>
                <c:pt idx="128">
                  <c:v>47.140072100613381</c:v>
                </c:pt>
                <c:pt idx="129">
                  <c:v>47.043783052415847</c:v>
                </c:pt>
                <c:pt idx="130">
                  <c:v>46.947494004218306</c:v>
                </c:pt>
                <c:pt idx="131">
                  <c:v>46.851204956020766</c:v>
                </c:pt>
                <c:pt idx="132">
                  <c:v>46.754915907823232</c:v>
                </c:pt>
                <c:pt idx="133">
                  <c:v>46.658626859625691</c:v>
                </c:pt>
                <c:pt idx="134">
                  <c:v>46.562337811428151</c:v>
                </c:pt>
                <c:pt idx="135">
                  <c:v>46.466048763230617</c:v>
                </c:pt>
                <c:pt idx="136">
                  <c:v>46.369759715033076</c:v>
                </c:pt>
                <c:pt idx="137">
                  <c:v>46.273470666835536</c:v>
                </c:pt>
                <c:pt idx="138">
                  <c:v>46.177181618638002</c:v>
                </c:pt>
                <c:pt idx="139">
                  <c:v>46.080892570440461</c:v>
                </c:pt>
                <c:pt idx="140">
                  <c:v>45.984603522242921</c:v>
                </c:pt>
                <c:pt idx="141">
                  <c:v>45.888314474045387</c:v>
                </c:pt>
                <c:pt idx="142">
                  <c:v>45.792025425847847</c:v>
                </c:pt>
                <c:pt idx="143">
                  <c:v>45.695736377650306</c:v>
                </c:pt>
                <c:pt idx="144">
                  <c:v>45.599447329452772</c:v>
                </c:pt>
                <c:pt idx="145">
                  <c:v>45.503158281255224</c:v>
                </c:pt>
                <c:pt idx="146">
                  <c:v>45.406869233057691</c:v>
                </c:pt>
                <c:pt idx="147">
                  <c:v>45.310580184860157</c:v>
                </c:pt>
                <c:pt idx="148">
                  <c:v>45.214291136662609</c:v>
                </c:pt>
                <c:pt idx="149">
                  <c:v>45.118002088465076</c:v>
                </c:pt>
                <c:pt idx="150">
                  <c:v>45.021713040267542</c:v>
                </c:pt>
                <c:pt idx="151">
                  <c:v>44.925423992069994</c:v>
                </c:pt>
                <c:pt idx="152">
                  <c:v>44.829134943872461</c:v>
                </c:pt>
                <c:pt idx="153">
                  <c:v>44.73284589567492</c:v>
                </c:pt>
                <c:pt idx="154">
                  <c:v>44.63655684747738</c:v>
                </c:pt>
                <c:pt idx="155">
                  <c:v>44.540267799279846</c:v>
                </c:pt>
                <c:pt idx="156">
                  <c:v>44.443978751082305</c:v>
                </c:pt>
                <c:pt idx="157">
                  <c:v>44.347689702884765</c:v>
                </c:pt>
                <c:pt idx="158">
                  <c:v>44.251400654687231</c:v>
                </c:pt>
                <c:pt idx="159">
                  <c:v>44.15511160648969</c:v>
                </c:pt>
                <c:pt idx="160">
                  <c:v>44.05882255829215</c:v>
                </c:pt>
                <c:pt idx="161">
                  <c:v>43.962533510094616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2E45-4F6D-833F-A5BE57E34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67744"/>
        <c:axId val="41368320"/>
      </c:scatterChart>
      <c:valAx>
        <c:axId val="41367744"/>
        <c:scaling>
          <c:orientation val="minMax"/>
          <c:max val="250"/>
          <c:min val="-250"/>
        </c:scaling>
        <c:delete val="0"/>
        <c:axPos val="b"/>
        <c:majorGridlines>
          <c:spPr>
            <a:ln w="6350">
              <a:solidFill>
                <a:schemeClr val="tx1">
                  <a:tint val="75000"/>
                  <a:shade val="95000"/>
                  <a:satMod val="105000"/>
                  <a:alpha val="3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41368320"/>
        <c:crosses val="autoZero"/>
        <c:crossBetween val="midCat"/>
        <c:majorUnit val="10"/>
      </c:valAx>
      <c:valAx>
        <c:axId val="41368320"/>
        <c:scaling>
          <c:orientation val="minMax"/>
          <c:max val="500"/>
          <c:min val="-500"/>
        </c:scaling>
        <c:delete val="0"/>
        <c:axPos val="l"/>
        <c:majorGridlines>
          <c:spPr>
            <a:ln w="6350">
              <a:solidFill>
                <a:schemeClr val="tx1">
                  <a:tint val="75000"/>
                  <a:shade val="95000"/>
                  <a:satMod val="105000"/>
                  <a:alpha val="40000"/>
                </a:schemeClr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9525"/>
        </c:spPr>
        <c:crossAx val="41367744"/>
        <c:crosses val="autoZero"/>
        <c:crossBetween val="midCat"/>
        <c:majorUnit val="1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4"/>
          <c:order val="0"/>
          <c:tx>
            <c:v>Control zone radius for Buffer coef. (B=1)</c:v>
          </c:tx>
          <c:spPr>
            <a:ln w="50800">
              <a:solidFill>
                <a:srgbClr val="FFFF00"/>
              </a:solidFill>
            </a:ln>
          </c:spPr>
          <c:marker>
            <c:symbol val="circle"/>
            <c:size val="2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xVal>
            <c:numRef>
              <c:f>Data!$H$14:$H$174</c:f>
              <c:numCache>
                <c:formatCode>General</c:formatCode>
                <c:ptCount val="1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</c:numCache>
            </c:numRef>
          </c:xVal>
          <c:yVal>
            <c:numRef>
              <c:f>Data!$U$14:$U$174</c:f>
              <c:numCache>
                <c:formatCode>General</c:formatCode>
                <c:ptCount val="161"/>
                <c:pt idx="0">
                  <c:v>746.7833275618234</c:v>
                </c:pt>
                <c:pt idx="1">
                  <c:v>625.0330914953862</c:v>
                </c:pt>
                <c:pt idx="2">
                  <c:v>531.86644659016326</c:v>
                </c:pt>
                <c:pt idx="3">
                  <c:v>458.92129441590021</c:v>
                </c:pt>
                <c:pt idx="4">
                  <c:v>400.6932115552508</c:v>
                </c:pt>
                <c:pt idx="5">
                  <c:v>353.43713452145818</c:v>
                </c:pt>
                <c:pt idx="6">
                  <c:v>314.5321554385676</c:v>
                </c:pt>
                <c:pt idx="7">
                  <c:v>282.09887709080925</c:v>
                </c:pt>
                <c:pt idx="8">
                  <c:v>254.76069010655448</c:v>
                </c:pt>
                <c:pt idx="9">
                  <c:v>231.49023337124277</c:v>
                </c:pt>
                <c:pt idx="10">
                  <c:v>211.50796601120905</c:v>
                </c:pt>
                <c:pt idx="11">
                  <c:v>194.21355988676663</c:v>
                </c:pt>
                <c:pt idx="12">
                  <c:v>179.13850309744009</c:v>
                </c:pt>
                <c:pt idx="13">
                  <c:v>165.91273122235333</c:v>
                </c:pt>
                <c:pt idx="14">
                  <c:v>154.24072992063722</c:v>
                </c:pt>
                <c:pt idx="15">
                  <c:v>143.88415339013571</c:v>
                </c:pt>
                <c:pt idx="16">
                  <c:v>134.64900236692196</c:v>
                </c:pt>
                <c:pt idx="17">
                  <c:v>126.37604264656031</c:v>
                </c:pt>
                <c:pt idx="18">
                  <c:v>118.93355969236393</c:v>
                </c:pt>
                <c:pt idx="19">
                  <c:v>112.21181951305527</c:v>
                </c:pt>
                <c:pt idx="20">
                  <c:v>106.11879094004962</c:v>
                </c:pt>
                <c:pt idx="21">
                  <c:v>100.57681091259067</c:v>
                </c:pt>
                <c:pt idx="22">
                  <c:v>95.519962104625719</c:v>
                </c:pt>
                <c:pt idx="23">
                  <c:v>90.891993878307076</c:v>
                </c:pt>
                <c:pt idx="24">
                  <c:v>86.644661407972293</c:v>
                </c:pt>
                <c:pt idx="25">
                  <c:v>82.736389377559547</c:v>
                </c:pt>
                <c:pt idx="26">
                  <c:v>79.131189606246323</c:v>
                </c:pt>
                <c:pt idx="27">
                  <c:v>75.797778816626703</c:v>
                </c:pt>
                <c:pt idx="28">
                  <c:v>72.708855260732165</c:v>
                </c:pt>
                <c:pt idx="29">
                  <c:v>69.840502270543155</c:v>
                </c:pt>
                <c:pt idx="30">
                  <c:v>67.171693853288318</c:v>
                </c:pt>
                <c:pt idx="31">
                  <c:v>64.683882814277226</c:v>
                </c:pt>
                <c:pt idx="32">
                  <c:v>62.360655997126145</c:v>
                </c:pt>
                <c:pt idx="33">
                  <c:v>60.187444399086324</c:v>
                </c:pt>
                <c:pt idx="34">
                  <c:v>58.151278378926008</c:v>
                </c:pt>
                <c:pt idx="35">
                  <c:v>56.240580096876599</c:v>
                </c:pt>
                <c:pt idx="36">
                  <c:v>54.44498683714275</c:v>
                </c:pt>
                <c:pt idx="37">
                  <c:v>52.755200058149285</c:v>
                </c:pt>
                <c:pt idx="38">
                  <c:v>51.162855965457084</c:v>
                </c:pt>
                <c:pt idx="39">
                  <c:v>49.660414161289054</c:v>
                </c:pt>
                <c:pt idx="40">
                  <c:v>48.241061534210687</c:v>
                </c:pt>
                <c:pt idx="41">
                  <c:v>46.898629044461799</c:v>
                </c:pt>
                <c:pt idx="42">
                  <c:v>45.62751945926054</c:v>
                </c:pt>
                <c:pt idx="43">
                  <c:v>44.422644417148362</c:v>
                </c:pt>
                <c:pt idx="44">
                  <c:v>43.279369465985418</c:v>
                </c:pt>
                <c:pt idx="45">
                  <c:v>42.193465937214825</c:v>
                </c:pt>
                <c:pt idx="46">
                  <c:v>41.161068698691878</c:v>
                </c:pt>
                <c:pt idx="47">
                  <c:v>40.17863897701536</c:v>
                </c:pt>
                <c:pt idx="48">
                  <c:v>39.242931563704175</c:v>
                </c:pt>
                <c:pt idx="49">
                  <c:v>38.35096582237329</c:v>
                </c:pt>
                <c:pt idx="50">
                  <c:v>37.500000000000007</c:v>
                </c:pt>
                <c:pt idx="51">
                  <c:v>36.68750841743632</c:v>
                </c:pt>
                <c:pt idx="52">
                  <c:v>35.911161174942222</c:v>
                </c:pt>
                <c:pt idx="53">
                  <c:v>35.168806059657463</c:v>
                </c:pt>
                <c:pt idx="54">
                  <c:v>34.458452385204147</c:v>
                </c:pt>
                <c:pt idx="55">
                  <c:v>33.778256530330168</c:v>
                </c:pt>
                <c:pt idx="56">
                  <c:v>33.126508974743402</c:v>
                </c:pt>
                <c:pt idx="57">
                  <c:v>32.501622656934103</c:v>
                </c:pt>
                <c:pt idx="58">
                  <c:v>31.90212250157267</c:v>
                </c:pt>
                <c:pt idx="59">
                  <c:v>31.326635983606224</c:v>
                </c:pt>
                <c:pt idx="60">
                  <c:v>30.77388461296561</c:v>
                </c:pt>
                <c:pt idx="61">
                  <c:v>30.242676238255278</c:v>
                </c:pt>
                <c:pt idx="62">
                  <c:v>29.731898080280182</c:v>
                </c:pt>
                <c:pt idx="63">
                  <c:v>29.2405104170629</c:v>
                </c:pt>
                <c:pt idx="64">
                  <c:v>28.767540851366356</c:v>
                </c:pt>
                <c:pt idx="65">
                  <c:v>28.312079099869862</c:v>
                </c:pt>
                <c:pt idx="66">
                  <c:v>27.873272250225991</c:v>
                </c:pt>
                <c:pt idx="67">
                  <c:v>27.450320438399558</c:v>
                </c:pt>
                <c:pt idx="68">
                  <c:v>27.042472904084903</c:v>
                </c:pt>
                <c:pt idx="69">
                  <c:v>26.649024386720228</c:v>
                </c:pt>
                <c:pt idx="70">
                  <c:v>26.269311828759125</c:v>
                </c:pt>
                <c:pt idx="71">
                  <c:v>25.902711356497353</c:v>
                </c:pt>
                <c:pt idx="72">
                  <c:v>25.548635511954618</c:v>
                </c:pt>
                <c:pt idx="73">
                  <c:v>25.206530712132462</c:v>
                </c:pt>
                <c:pt idx="74">
                  <c:v>24.875874914460685</c:v>
                </c:pt>
                <c:pt idx="75">
                  <c:v>24.556175469447258</c:v>
                </c:pt>
                <c:pt idx="76">
                  <c:v>24.246967143497194</c:v>
                </c:pt>
                <c:pt idx="77">
                  <c:v>23.947810296595918</c:v>
                </c:pt>
                <c:pt idx="78">
                  <c:v>23.658289201088927</c:v>
                </c:pt>
                <c:pt idx="79">
                  <c:v>23.378010489156392</c:v>
                </c:pt>
                <c:pt idx="80">
                  <c:v>23.106601717798213</c:v>
                </c:pt>
                <c:pt idx="81">
                  <c:v>23.078479090809051</c:v>
                </c:pt>
                <c:pt idx="82">
                  <c:v>23.055804747135927</c:v>
                </c:pt>
                <c:pt idx="83">
                  <c:v>23.038565001524496</c:v>
                </c:pt>
                <c:pt idx="84">
                  <c:v>23.026754250403762</c:v>
                </c:pt>
                <c:pt idx="85">
                  <c:v>23.020374982285411</c:v>
                </c:pt>
                <c:pt idx="86">
                  <c:v>23.019437818328569</c:v>
                </c:pt>
                <c:pt idx="87">
                  <c:v>23.023961583464864</c:v>
                </c:pt>
                <c:pt idx="88">
                  <c:v>23.03397340869477</c:v>
                </c:pt>
                <c:pt idx="89">
                  <c:v>23.049508865389868</c:v>
                </c:pt>
                <c:pt idx="90">
                  <c:v>23.070612132669872</c:v>
                </c:pt>
                <c:pt idx="91">
                  <c:v>23.097336199170385</c:v>
                </c:pt>
                <c:pt idx="92">
                  <c:v>23.129743100780502</c:v>
                </c:pt>
                <c:pt idx="93">
                  <c:v>23.167904196212149</c:v>
                </c:pt>
                <c:pt idx="94">
                  <c:v>23.211900482568737</c:v>
                </c:pt>
                <c:pt idx="95">
                  <c:v>23.261822953413606</c:v>
                </c:pt>
                <c:pt idx="96">
                  <c:v>23.317773002203356</c:v>
                </c:pt>
                <c:pt idx="97">
                  <c:v>23.379862874352696</c:v>
                </c:pt>
                <c:pt idx="98">
                  <c:v>23.448216171641821</c:v>
                </c:pt>
                <c:pt idx="99">
                  <c:v>23.522968413171125</c:v>
                </c:pt>
                <c:pt idx="100">
                  <c:v>23.604267657619147</c:v>
                </c:pt>
                <c:pt idx="101">
                  <c:v>23.692275192176716</c:v>
                </c:pt>
                <c:pt idx="102">
                  <c:v>23.787166294223862</c:v>
                </c:pt>
                <c:pt idx="103">
                  <c:v>23.889131072597525</c:v>
                </c:pt>
                <c:pt idx="104">
                  <c:v>23.99837539618186</c:v>
                </c:pt>
                <c:pt idx="105">
                  <c:v>24.11512191855466</c:v>
                </c:pt>
                <c:pt idx="106">
                  <c:v>24.239611208562017</c:v>
                </c:pt>
                <c:pt idx="107">
                  <c:v>24.372102997991007</c:v>
                </c:pt>
                <c:pt idx="108">
                  <c:v>24.512877558992937</c:v>
                </c:pt>
                <c:pt idx="109">
                  <c:v>24.662237225607527</c:v>
                </c:pt>
                <c:pt idx="110">
                  <c:v>24.820508075688771</c:v>
                </c:pt>
                <c:pt idx="111">
                  <c:v>24.988041791777448</c:v>
                </c:pt>
                <c:pt idx="112">
                  <c:v>25.16521772205585</c:v>
                </c:pt>
                <c:pt idx="113">
                  <c:v>25.352445165517132</c:v>
                </c:pt>
                <c:pt idx="114">
                  <c:v>25.550165908958029</c:v>
                </c:pt>
                <c:pt idx="115">
                  <c:v>25.758857047446778</c:v>
                </c:pt>
                <c:pt idx="116">
                  <c:v>25.979034124632868</c:v>
                </c:pt>
                <c:pt idx="117">
                  <c:v>26.211254634779319</c:v>
                </c:pt>
                <c:pt idx="118">
                  <c:v>26.45612193486388</c:v>
                </c:pt>
                <c:pt idx="119">
                  <c:v>26.714289622701941</c:v>
                </c:pt>
                <c:pt idx="120">
                  <c:v>26.98646644601649</c:v>
                </c:pt>
                <c:pt idx="121">
                  <c:v>27.273421818000877</c:v>
                </c:pt>
                <c:pt idx="122">
                  <c:v>27.575992027529587</c:v>
                </c:pt>
                <c:pt idx="123">
                  <c:v>27.895087247195313</c:v>
                </c:pt>
                <c:pt idx="124">
                  <c:v>28.231699460311901</c:v>
                </c:pt>
                <c:pt idx="125">
                  <c:v>28.586911449574799</c:v>
                </c:pt>
                <c:pt idx="126">
                  <c:v>28.961907016030221</c:v>
                </c:pt>
                <c:pt idx="127">
                  <c:v>29.357982628395924</c:v>
                </c:pt>
                <c:pt idx="128">
                  <c:v>29.776560740894567</c:v>
                </c:pt>
                <c:pt idx="129">
                  <c:v>30.21920506424399</c:v>
                </c:pt>
                <c:pt idx="130">
                  <c:v>30.687638131391399</c:v>
                </c:pt>
                <c:pt idx="131">
                  <c:v>31.183761569659797</c:v>
                </c:pt>
                <c:pt idx="132">
                  <c:v>31.709679577653894</c:v>
                </c:pt>
                <c:pt idx="133">
                  <c:v>32.267726213035708</c:v>
                </c:pt>
                <c:pt idx="134">
                  <c:v>32.860497231981604</c:v>
                </c:pt>
                <c:pt idx="135">
                  <c:v>33.490887390472643</c:v>
                </c:pt>
                <c:pt idx="136">
                  <c:v>34.162134331732915</c:v>
                </c:pt>
                <c:pt idx="137">
                  <c:v>34.877870456702837</c:v>
                </c:pt>
                <c:pt idx="138">
                  <c:v>35.642184523664852</c:v>
                </c:pt>
                <c:pt idx="139">
                  <c:v>36.459695173760139</c:v>
                </c:pt>
                <c:pt idx="140">
                  <c:v>37.335639164941099</c:v>
                </c:pt>
                <c:pt idx="141">
                  <c:v>38.27597786451102</c:v>
                </c:pt>
                <c:pt idx="142">
                  <c:v>39.287526564741498</c:v>
                </c:pt>
                <c:pt idx="143">
                  <c:v>40.378112538506663</c:v>
                </c:pt>
                <c:pt idx="144">
                  <c:v>41.556769572480071</c:v>
                </c:pt>
                <c:pt idx="145">
                  <c:v>42.83397919146077</c:v>
                </c:pt>
                <c:pt idx="146">
                  <c:v>44.22197219192784</c:v>
                </c:pt>
                <c:pt idx="147">
                  <c:v>45.735108839657926</c:v>
                </c:pt>
                <c:pt idx="148">
                  <c:v>47.390362760735812</c:v>
                </c:pt>
                <c:pt idx="149">
                  <c:v>49.207943090277297</c:v>
                </c:pt>
                <c:pt idx="150">
                  <c:v>51.212103268918661</c:v>
                </c:pt>
                <c:pt idx="151">
                  <c:v>53.432205251896164</c:v>
                </c:pt>
                <c:pt idx="152">
                  <c:v>55.904138457687054</c:v>
                </c:pt>
                <c:pt idx="153">
                  <c:v>58.672239525299474</c:v>
                </c:pt>
                <c:pt idx="154">
                  <c:v>61.79193198384538</c:v>
                </c:pt>
                <c:pt idx="155">
                  <c:v>65.333421793314415</c:v>
                </c:pt>
                <c:pt idx="156">
                  <c:v>69.386976691994434</c:v>
                </c:pt>
                <c:pt idx="157">
                  <c:v>74.070642169346542</c:v>
                </c:pt>
                <c:pt idx="158">
                  <c:v>79.541815429022961</c:v>
                </c:pt>
                <c:pt idx="159">
                  <c:v>86.015132426492443</c:v>
                </c:pt>
                <c:pt idx="160">
                  <c:v>93.79108713332775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0A-49F3-9A47-5A3DFBAE63F5}"/>
            </c:ext>
          </c:extLst>
        </c:ser>
        <c:ser>
          <c:idx val="0"/>
          <c:order val="1"/>
          <c:xVal>
            <c:numRef>
              <c:f>Data!$H$14:$H$174</c:f>
              <c:numCache>
                <c:formatCode>General</c:formatCode>
                <c:ptCount val="1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</c:numCache>
            </c:numRef>
          </c:xVal>
          <c:yVal>
            <c:numRef>
              <c:f>Data!$I$14:$I$174</c:f>
              <c:numCache>
                <c:formatCode>General</c:formatCode>
                <c:ptCount val="1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0A-49F3-9A47-5A3DFBAE63F5}"/>
            </c:ext>
          </c:extLst>
        </c:ser>
        <c:ser>
          <c:idx val="1"/>
          <c:order val="2"/>
          <c:xVal>
            <c:numRef>
              <c:f>Data!$H$14:$H$174</c:f>
              <c:numCache>
                <c:formatCode>General</c:formatCode>
                <c:ptCount val="1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</c:numCache>
            </c:numRef>
          </c:xVal>
          <c:yVal>
            <c:numRef>
              <c:f>Data!$J$14:$J$174</c:f>
              <c:numCache>
                <c:formatCode>General</c:formatCode>
                <c:ptCount val="1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D0A-49F3-9A47-5A3DFBAE63F5}"/>
            </c:ext>
          </c:extLst>
        </c:ser>
        <c:ser>
          <c:idx val="2"/>
          <c:order val="3"/>
          <c:tx>
            <c:v>Control zone radius for Buffer coef. (B=5)</c:v>
          </c:tx>
          <c:spPr>
            <a:ln w="50800"/>
          </c:spPr>
          <c:marker>
            <c:symbol val="triangle"/>
            <c:size val="2"/>
          </c:marker>
          <c:xVal>
            <c:numRef>
              <c:f>Data!$H$14:$H$174</c:f>
              <c:numCache>
                <c:formatCode>General</c:formatCode>
                <c:ptCount val="1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</c:numCache>
            </c:numRef>
          </c:xVal>
          <c:yVal>
            <c:numRef>
              <c:f>Data!$Y$14:$Y$174</c:f>
              <c:numCache>
                <c:formatCode>General</c:formatCode>
                <c:ptCount val="161"/>
                <c:pt idx="0">
                  <c:v>976.25759247522046</c:v>
                </c:pt>
                <c:pt idx="1">
                  <c:v>833.70170198785308</c:v>
                </c:pt>
                <c:pt idx="2">
                  <c:v>723.20189126027583</c:v>
                </c:pt>
                <c:pt idx="3">
                  <c:v>635.59472385585161</c:v>
                </c:pt>
                <c:pt idx="4">
                  <c:v>564.8033925177524</c:v>
                </c:pt>
                <c:pt idx="5">
                  <c:v>506.66308603226594</c:v>
                </c:pt>
                <c:pt idx="6">
                  <c:v>458.23808612512198</c:v>
                </c:pt>
                <c:pt idx="7">
                  <c:v>417.40825859198083</c:v>
                </c:pt>
                <c:pt idx="8">
                  <c:v>382.60975453654771</c:v>
                </c:pt>
                <c:pt idx="9">
                  <c:v>352.66739250484864</c:v>
                </c:pt>
                <c:pt idx="10">
                  <c:v>326.68337567408173</c:v>
                </c:pt>
                <c:pt idx="11">
                  <c:v>303.96164520650746</c:v>
                </c:pt>
                <c:pt idx="12">
                  <c:v>283.95536438079705</c:v>
                </c:pt>
                <c:pt idx="13">
                  <c:v>266.22976594744614</c:v>
                </c:pt>
                <c:pt idx="14">
                  <c:v>250.43541681551983</c:v>
                </c:pt>
                <c:pt idx="15">
                  <c:v>236.28867969704169</c:v>
                </c:pt>
                <c:pt idx="16">
                  <c:v>223.55723201863796</c:v>
                </c:pt>
                <c:pt idx="17">
                  <c:v>212.04919404118402</c:v>
                </c:pt>
                <c:pt idx="18">
                  <c:v>201.60486958113893</c:v>
                </c:pt>
                <c:pt idx="19">
                  <c:v>192.09040277105098</c:v>
                </c:pt>
                <c:pt idx="20">
                  <c:v>183.39285704317507</c:v>
                </c:pt>
                <c:pt idx="21">
                  <c:v>175.41636162945065</c:v>
                </c:pt>
                <c:pt idx="22">
                  <c:v>168.07906767549173</c:v>
                </c:pt>
                <c:pt idx="23">
                  <c:v>161.31072431996469</c:v>
                </c:pt>
                <c:pt idx="24">
                  <c:v>155.05073380463767</c:v>
                </c:pt>
                <c:pt idx="25">
                  <c:v>149.24657984602038</c:v>
                </c:pt>
                <c:pt idx="26">
                  <c:v>143.85254915624211</c:v>
                </c:pt>
                <c:pt idx="27">
                  <c:v>138.82868490729143</c:v>
                </c:pt>
                <c:pt idx="28">
                  <c:v>134.13992499587701</c:v>
                </c:pt>
                <c:pt idx="29">
                  <c:v>129.75538851916167</c:v>
                </c:pt>
                <c:pt idx="30">
                  <c:v>125.64778185655007</c:v>
                </c:pt>
                <c:pt idx="31">
                  <c:v>121.79290184201173</c:v>
                </c:pt>
                <c:pt idx="32">
                  <c:v>118.16921818963287</c:v>
                </c:pt>
                <c:pt idx="33">
                  <c:v>114.75752095450565</c:v>
                </c:pt>
                <c:pt idx="34">
                  <c:v>111.5406216300063</c:v>
                </c:pt>
                <c:pt idx="35">
                  <c:v>108.50309869193165</c:v>
                </c:pt>
                <c:pt idx="36">
                  <c:v>105.6310801420918</c:v>
                </c:pt>
                <c:pt idx="37">
                  <c:v>102.9120569855053</c:v>
                </c:pt>
                <c:pt idx="38">
                  <c:v>100.33472267694185</c:v>
                </c:pt>
                <c:pt idx="39">
                  <c:v>97.888834455513745</c:v>
                </c:pt>
                <c:pt idx="40">
                  <c:v>95.565093197260666</c:v>
                </c:pt>
                <c:pt idx="41">
                  <c:v>93.355038991325301</c:v>
                </c:pt>
                <c:pt idx="42">
                  <c:v>91.250960113357735</c:v>
                </c:pt>
                <c:pt idx="43">
                  <c:v>89.245813451995303</c:v>
                </c:pt>
                <c:pt idx="44">
                  <c:v>87.33315475769075</c:v>
                </c:pt>
                <c:pt idx="45">
                  <c:v>85.507077341218832</c:v>
                </c:pt>
                <c:pt idx="46">
                  <c:v>83.762158062482143</c:v>
                </c:pt>
                <c:pt idx="47">
                  <c:v>82.093409627183405</c:v>
                </c:pt>
                <c:pt idx="48">
                  <c:v>80.496238356250458</c:v>
                </c:pt>
                <c:pt idx="49">
                  <c:v>78.966406715976419</c:v>
                </c:pt>
                <c:pt idx="50">
                  <c:v>77.500000000000014</c:v>
                </c:pt>
                <c:pt idx="51">
                  <c:v>76.093396641000012</c:v>
                </c:pt>
                <c:pt idx="52">
                  <c:v>74.743241703149351</c:v>
                </c:pt>
                <c:pt idx="53">
                  <c:v>73.446423168276326</c:v>
                </c:pt>
                <c:pt idx="54">
                  <c:v>72.200050681201319</c:v>
                </c:pt>
                <c:pt idx="55">
                  <c:v>71.001436464401721</c:v>
                </c:pt>
                <c:pt idx="56">
                  <c:v>69.848078150276663</c:v>
                </c:pt>
                <c:pt idx="57">
                  <c:v>68.737643311886686</c:v>
                </c:pt>
                <c:pt idx="58">
                  <c:v>67.667955501000677</c:v>
                </c:pt>
                <c:pt idx="59">
                  <c:v>66.636981626311751</c:v>
                </c:pt>
                <c:pt idx="60">
                  <c:v>65.642820525387577</c:v>
                </c:pt>
                <c:pt idx="61">
                  <c:v>64.683692601801269</c:v>
                </c:pt>
                <c:pt idx="62">
                  <c:v>63.75793041436178</c:v>
                </c:pt>
                <c:pt idx="63">
                  <c:v>62.863970118785403</c:v>
                </c:pt>
                <c:pt idx="64">
                  <c:v>62.000343673816019</c:v>
                </c:pt>
                <c:pt idx="65">
                  <c:v>61.165671733961489</c:v>
                </c:pt>
                <c:pt idx="66">
                  <c:v>60.358657159880877</c:v>
                </c:pt>
                <c:pt idx="67">
                  <c:v>59.578079085209453</c:v>
                </c:pt>
                <c:pt idx="68">
                  <c:v>58.822787485399893</c:v>
                </c:pt>
                <c:pt idx="69">
                  <c:v>58.09169820011752</c:v>
                </c:pt>
                <c:pt idx="70">
                  <c:v>57.383788365967376</c:v>
                </c:pt>
                <c:pt idx="71">
                  <c:v>56.69809222094468</c:v>
                </c:pt>
                <c:pt idx="72">
                  <c:v>56.033697246070908</c:v>
                </c:pt>
                <c:pt idx="73">
                  <c:v>55.389740613273801</c:v>
                </c:pt>
                <c:pt idx="74">
                  <c:v>54.765405911752858</c:v>
                </c:pt>
                <c:pt idx="75">
                  <c:v>54.159920127892484</c:v>
                </c:pt>
                <c:pt idx="76">
                  <c:v>53.572550856289695</c:v>
                </c:pt>
                <c:pt idx="77">
                  <c:v>53.002603721689553</c:v>
                </c:pt>
                <c:pt idx="78">
                  <c:v>52.449419993603456</c:v>
                </c:pt>
                <c:pt idx="79">
                  <c:v>51.912374377153085</c:v>
                </c:pt>
                <c:pt idx="80">
                  <c:v>51.390872965260115</c:v>
                </c:pt>
                <c:pt idx="81">
                  <c:v>51.11912038829059</c:v>
                </c:pt>
                <c:pt idx="82">
                  <c:v>50.859076567469501</c:v>
                </c:pt>
                <c:pt idx="83">
                  <c:v>50.610534455158813</c:v>
                </c:pt>
                <c:pt idx="84">
                  <c:v>50.373303472375667</c:v>
                </c:pt>
                <c:pt idx="85">
                  <c:v>50.147209080470546</c:v>
                </c:pt>
                <c:pt idx="86">
                  <c:v>49.932092410456086</c:v>
                </c:pt>
                <c:pt idx="87">
                  <c:v>49.727809948399724</c:v>
                </c:pt>
                <c:pt idx="88">
                  <c:v>49.534233275670999</c:v>
                </c:pt>
                <c:pt idx="89">
                  <c:v>49.351248863205562</c:v>
                </c:pt>
                <c:pt idx="90">
                  <c:v>49.178757919315444</c:v>
                </c:pt>
                <c:pt idx="91">
                  <c:v>49.016676290944723</c:v>
                </c:pt>
                <c:pt idx="92">
                  <c:v>48.864934418643848</c:v>
                </c:pt>
                <c:pt idx="93">
                  <c:v>48.723477345920131</c:v>
                </c:pt>
                <c:pt idx="94">
                  <c:v>48.592264784020315</c:v>
                </c:pt>
                <c:pt idx="95">
                  <c:v>48.471271233618893</c:v>
                </c:pt>
                <c:pt idx="96">
                  <c:v>48.36048616532787</c:v>
                </c:pt>
                <c:pt idx="97">
                  <c:v>48.259914261416313</c:v>
                </c:pt>
                <c:pt idx="98">
                  <c:v>48.169575721637614</c:v>
                </c:pt>
                <c:pt idx="99">
                  <c:v>48.089506636615809</c:v>
                </c:pt>
                <c:pt idx="100">
                  <c:v>48.019759432848268</c:v>
                </c:pt>
                <c:pt idx="101">
                  <c:v>47.960403394049663</c:v>
                </c:pt>
                <c:pt idx="102">
                  <c:v>47.911525264301972</c:v>
                </c:pt>
                <c:pt idx="103">
                  <c:v>47.873229939299485</c:v>
                </c:pt>
                <c:pt idx="104">
                  <c:v>47.845641252900805</c:v>
                </c:pt>
                <c:pt idx="105">
                  <c:v>47.828902867237872</c:v>
                </c:pt>
                <c:pt idx="106">
                  <c:v>47.823179275803945</c:v>
                </c:pt>
                <c:pt idx="107">
                  <c:v>47.828656930271187</c:v>
                </c:pt>
                <c:pt idx="108">
                  <c:v>47.845545503299547</c:v>
                </c:pt>
                <c:pt idx="109">
                  <c:v>47.874079301322993</c:v>
                </c:pt>
                <c:pt idx="110">
                  <c:v>47.914518843273804</c:v>
                </c:pt>
                <c:pt idx="111">
                  <c:v>47.967152623472458</c:v>
                </c:pt>
                <c:pt idx="112">
                  <c:v>48.032299079522247</c:v>
                </c:pt>
                <c:pt idx="113">
                  <c:v>48.110308789063737</c:v>
                </c:pt>
                <c:pt idx="114">
                  <c:v>48.201566922738813</c:v>
                </c:pt>
                <c:pt idx="115">
                  <c:v>48.306495984773626</c:v>
                </c:pt>
                <c:pt idx="116">
                  <c:v>48.425558877320086</c:v>
                </c:pt>
                <c:pt idx="117">
                  <c:v>48.55926233022408</c:v>
                </c:pt>
                <c:pt idx="118">
                  <c:v>48.70816074436766</c:v>
                </c:pt>
                <c:pt idx="119">
                  <c:v>48.872860504351266</c:v>
                </c:pt>
                <c:pt idx="120">
                  <c:v>49.054024825266325</c:v>
                </c:pt>
                <c:pt idx="121">
                  <c:v>49.252379208939608</c:v>
                </c:pt>
                <c:pt idx="122">
                  <c:v>49.468717597650524</c:v>
                </c:pt>
                <c:pt idx="123">
                  <c:v>49.70390932835474</c:v>
                </c:pt>
                <c:pt idx="124">
                  <c:v>49.958907008417825</c:v>
                </c:pt>
                <c:pt idx="125">
                  <c:v>50.234755455422679</c:v>
                </c:pt>
                <c:pt idx="126">
                  <c:v>50.532601869581889</c:v>
                </c:pt>
                <c:pt idx="127">
                  <c:v>50.853707438684964</c:v>
                </c:pt>
                <c:pt idx="128">
                  <c:v>51.199460613635139</c:v>
                </c:pt>
                <c:pt idx="129">
                  <c:v>51.571392339120123</c:v>
                </c:pt>
                <c:pt idx="130">
                  <c:v>51.971193580909642</c:v>
                </c:pt>
                <c:pt idx="131">
                  <c:v>52.400735561359738</c:v>
                </c:pt>
                <c:pt idx="132">
                  <c:v>52.86209320138731</c:v>
                </c:pt>
                <c:pt idx="133">
                  <c:v>53.357572374946841</c:v>
                </c:pt>
                <c:pt idx="134">
                  <c:v>53.889741716746954</c:v>
                </c:pt>
                <c:pt idx="135">
                  <c:v>54.461469893288857</c:v>
                </c:pt>
                <c:pt idx="136">
                  <c:v>55.075969461475879</c:v>
                </c:pt>
                <c:pt idx="137">
                  <c:v>55.736848711618876</c:v>
                </c:pt>
                <c:pt idx="138">
                  <c:v>56.448173240896892</c:v>
                </c:pt>
                <c:pt idx="139">
                  <c:v>57.214539453956483</c:v>
                </c:pt>
                <c:pt idx="140">
                  <c:v>58.041162773142759</c:v>
                </c:pt>
                <c:pt idx="141">
                  <c:v>58.933984108464728</c:v>
                </c:pt>
                <c:pt idx="142">
                  <c:v>59.899799151739458</c:v>
                </c:pt>
                <c:pt idx="143">
                  <c:v>60.946416411810837</c:v>
                </c:pt>
                <c:pt idx="144">
                  <c:v>62.082851728347904</c:v>
                </c:pt>
                <c:pt idx="145">
                  <c:v>63.31956947775096</c:v>
                </c:pt>
                <c:pt idx="146">
                  <c:v>64.668784089228424</c:v>
                </c:pt>
                <c:pt idx="147">
                  <c:v>66.144840225845158</c:v>
                </c:pt>
                <c:pt idx="148">
                  <c:v>67.764696659840098</c:v>
                </c:pt>
                <c:pt idx="149">
                  <c:v>69.548548406502604</c:v>
                </c:pt>
                <c:pt idx="150">
                  <c:v>71.520635506633568</c:v>
                </c:pt>
                <c:pt idx="151">
                  <c:v>73.710307222388138</c:v>
                </c:pt>
                <c:pt idx="152">
                  <c:v>76.153440973447118</c:v>
                </c:pt>
                <c:pt idx="153">
                  <c:v>78.894362082580713</c:v>
                </c:pt>
                <c:pt idx="154">
                  <c:v>81.988483434217741</c:v>
                </c:pt>
                <c:pt idx="155">
                  <c:v>85.506001004917465</c:v>
                </c:pt>
                <c:pt idx="156">
                  <c:v>89.537173201171399</c:v>
                </c:pt>
                <c:pt idx="157">
                  <c:v>94.200036823325249</c:v>
                </c:pt>
                <c:pt idx="158">
                  <c:v>99.651981020293292</c:v>
                </c:pt>
                <c:pt idx="159">
                  <c:v>106.107634319515</c:v>
                </c:pt>
                <c:pt idx="160">
                  <c:v>113.8674838841947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D0A-49F3-9A47-5A3DFBAE63F5}"/>
            </c:ext>
          </c:extLst>
        </c:ser>
        <c:ser>
          <c:idx val="3"/>
          <c:order val="4"/>
          <c:xVal>
            <c:numRef>
              <c:f>Data!$H$14:$H$174</c:f>
              <c:numCache>
                <c:formatCode>General</c:formatCode>
                <c:ptCount val="1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</c:numCache>
            </c:numRef>
          </c:xVal>
          <c:yVal>
            <c:numRef>
              <c:f>Data!$Z$14:$Z$174</c:f>
              <c:numCache>
                <c:formatCode>General</c:formatCode>
                <c:ptCount val="1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D0A-49F3-9A47-5A3DFBAE63F5}"/>
            </c:ext>
          </c:extLst>
        </c:ser>
        <c:ser>
          <c:idx val="4"/>
          <c:order val="5"/>
          <c:xVal>
            <c:numRef>
              <c:f>Data!$H$14:$H$174</c:f>
              <c:numCache>
                <c:formatCode>General</c:formatCode>
                <c:ptCount val="1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</c:numCache>
            </c:numRef>
          </c:xVal>
          <c:yVal>
            <c:numRef>
              <c:f>Data!$AA$14:$AA$174</c:f>
              <c:numCache>
                <c:formatCode>General</c:formatCode>
                <c:ptCount val="1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D0A-49F3-9A47-5A3DFBAE63F5}"/>
            </c:ext>
          </c:extLst>
        </c:ser>
        <c:ser>
          <c:idx val="5"/>
          <c:order val="6"/>
          <c:xVal>
            <c:numRef>
              <c:f>Data!$H$14:$H$174</c:f>
              <c:numCache>
                <c:formatCode>General</c:formatCode>
                <c:ptCount val="1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</c:numCache>
            </c:numRef>
          </c:xVal>
          <c:yVal>
            <c:numRef>
              <c:f>Data!$AB$14:$AB$174</c:f>
              <c:numCache>
                <c:formatCode>General</c:formatCode>
                <c:ptCount val="1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D0A-49F3-9A47-5A3DFBAE63F5}"/>
            </c:ext>
          </c:extLst>
        </c:ser>
        <c:ser>
          <c:idx val="6"/>
          <c:order val="7"/>
          <c:tx>
            <c:v>Control zone radius for Buffer coef. (B=10)</c:v>
          </c:tx>
          <c:spPr>
            <a:ln w="50800"/>
          </c:spPr>
          <c:marker>
            <c:symbol val="circle"/>
            <c:size val="2"/>
          </c:marker>
          <c:xVal>
            <c:numRef>
              <c:f>Data!$H$14:$H$174</c:f>
              <c:numCache>
                <c:formatCode>General</c:formatCode>
                <c:ptCount val="1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</c:numCache>
            </c:numRef>
          </c:xVal>
          <c:yVal>
            <c:numRef>
              <c:f>Data!$AC$14:$AC$174</c:f>
              <c:numCache>
                <c:formatCode>General</c:formatCode>
                <c:ptCount val="161"/>
                <c:pt idx="0">
                  <c:v>1263.100423616967</c:v>
                </c:pt>
                <c:pt idx="1">
                  <c:v>1094.5374651034367</c:v>
                </c:pt>
                <c:pt idx="2">
                  <c:v>962.37119709791648</c:v>
                </c:pt>
                <c:pt idx="3">
                  <c:v>856.43651065579081</c:v>
                </c:pt>
                <c:pt idx="4">
                  <c:v>769.94111872087933</c:v>
                </c:pt>
                <c:pt idx="5">
                  <c:v>698.19552542077577</c:v>
                </c:pt>
                <c:pt idx="6">
                  <c:v>637.87049948331492</c:v>
                </c:pt>
                <c:pt idx="7">
                  <c:v>586.54498546844536</c:v>
                </c:pt>
                <c:pt idx="8">
                  <c:v>542.42108507403918</c:v>
                </c:pt>
                <c:pt idx="9">
                  <c:v>504.138841421856</c:v>
                </c:pt>
                <c:pt idx="10">
                  <c:v>470.6526377526726</c:v>
                </c:pt>
                <c:pt idx="11">
                  <c:v>441.14675185618341</c:v>
                </c:pt>
                <c:pt idx="12">
                  <c:v>414.9764409849933</c:v>
                </c:pt>
                <c:pt idx="13">
                  <c:v>391.62605935381214</c:v>
                </c:pt>
                <c:pt idx="14">
                  <c:v>370.67877543412305</c:v>
                </c:pt>
                <c:pt idx="15">
                  <c:v>351.79433758067415</c:v>
                </c:pt>
                <c:pt idx="16">
                  <c:v>334.69251908328295</c:v>
                </c:pt>
                <c:pt idx="17">
                  <c:v>319.14063328446366</c:v>
                </c:pt>
                <c:pt idx="18">
                  <c:v>304.94400694210765</c:v>
                </c:pt>
                <c:pt idx="19">
                  <c:v>291.93863184354564</c:v>
                </c:pt>
                <c:pt idx="20">
                  <c:v>279.9854396720819</c:v>
                </c:pt>
                <c:pt idx="21">
                  <c:v>268.9658000255256</c:v>
                </c:pt>
                <c:pt idx="22">
                  <c:v>258.77794963907422</c:v>
                </c:pt>
                <c:pt idx="23">
                  <c:v>249.33413737203671</c:v>
                </c:pt>
                <c:pt idx="24">
                  <c:v>240.55832430046937</c:v>
                </c:pt>
                <c:pt idx="25">
                  <c:v>232.38431793159643</c:v>
                </c:pt>
                <c:pt idx="26">
                  <c:v>224.75424859373686</c:v>
                </c:pt>
                <c:pt idx="27">
                  <c:v>217.61731752062235</c:v>
                </c:pt>
                <c:pt idx="28">
                  <c:v>210.92876216480806</c:v>
                </c:pt>
                <c:pt idx="29">
                  <c:v>204.64899632993482</c:v>
                </c:pt>
                <c:pt idx="30">
                  <c:v>198.74289186062725</c:v>
                </c:pt>
                <c:pt idx="31">
                  <c:v>193.17917562667986</c:v>
                </c:pt>
                <c:pt idx="32">
                  <c:v>187.92992093026629</c:v>
                </c:pt>
                <c:pt idx="33">
                  <c:v>182.97011664877982</c:v>
                </c:pt>
                <c:pt idx="34">
                  <c:v>178.27730069385666</c:v>
                </c:pt>
                <c:pt idx="35">
                  <c:v>173.8312469357505</c:v>
                </c:pt>
                <c:pt idx="36">
                  <c:v>169.61369677327809</c:v>
                </c:pt>
                <c:pt idx="37">
                  <c:v>165.60812814470034</c:v>
                </c:pt>
                <c:pt idx="38">
                  <c:v>161.79955606629778</c:v>
                </c:pt>
                <c:pt idx="39">
                  <c:v>158.17435982329459</c:v>
                </c:pt>
                <c:pt idx="40">
                  <c:v>154.72013277607311</c:v>
                </c:pt>
                <c:pt idx="41">
                  <c:v>151.42555142490471</c:v>
                </c:pt>
                <c:pt idx="42">
                  <c:v>148.28026093097921</c:v>
                </c:pt>
                <c:pt idx="43">
                  <c:v>145.27477474555397</c:v>
                </c:pt>
                <c:pt idx="44">
                  <c:v>142.40038637232243</c:v>
                </c:pt>
                <c:pt idx="45">
                  <c:v>139.64909159622385</c:v>
                </c:pt>
                <c:pt idx="46">
                  <c:v>137.01351976721995</c:v>
                </c:pt>
                <c:pt idx="47">
                  <c:v>134.48687293989343</c:v>
                </c:pt>
                <c:pt idx="48">
                  <c:v>132.06287184693332</c:v>
                </c:pt>
                <c:pt idx="49">
                  <c:v>129.73570783298032</c:v>
                </c:pt>
                <c:pt idx="50">
                  <c:v>127.50000000000001</c:v>
                </c:pt>
                <c:pt idx="51">
                  <c:v>125.35075692045461</c:v>
                </c:pt>
                <c:pt idx="52">
                  <c:v>123.28334236340827</c:v>
                </c:pt>
                <c:pt idx="53">
                  <c:v>121.29344455404991</c:v>
                </c:pt>
                <c:pt idx="54">
                  <c:v>119.37704855119777</c:v>
                </c:pt>
                <c:pt idx="55">
                  <c:v>117.53041138199116</c:v>
                </c:pt>
                <c:pt idx="56">
                  <c:v>115.75003961969324</c:v>
                </c:pt>
                <c:pt idx="57">
                  <c:v>114.03266913057742</c:v>
                </c:pt>
                <c:pt idx="58">
                  <c:v>112.37524675028568</c:v>
                </c:pt>
                <c:pt idx="59">
                  <c:v>110.77491367969365</c:v>
                </c:pt>
                <c:pt idx="60">
                  <c:v>109.22899041591502</c:v>
                </c:pt>
                <c:pt idx="61">
                  <c:v>107.73496305623377</c:v>
                </c:pt>
                <c:pt idx="62">
                  <c:v>106.29047083196377</c:v>
                </c:pt>
                <c:pt idx="63">
                  <c:v>104.89329474593853</c:v>
                </c:pt>
                <c:pt idx="64">
                  <c:v>103.5413472018781</c:v>
                </c:pt>
                <c:pt idx="65">
                  <c:v>102.23266252657604</c:v>
                </c:pt>
                <c:pt idx="66">
                  <c:v>100.96538829694948</c:v>
                </c:pt>
                <c:pt idx="67">
                  <c:v>99.737777393721814</c:v>
                </c:pt>
                <c:pt idx="68">
                  <c:v>98.548180712043632</c:v>
                </c:pt>
                <c:pt idx="69">
                  <c:v>97.395040466864131</c:v>
                </c:pt>
                <c:pt idx="70">
                  <c:v>96.2768840374777</c:v>
                </c:pt>
                <c:pt idx="71">
                  <c:v>95.192318301503832</c:v>
                </c:pt>
                <c:pt idx="72">
                  <c:v>94.140024413716276</c:v>
                </c:pt>
                <c:pt idx="73">
                  <c:v>93.118752989700482</c:v>
                </c:pt>
                <c:pt idx="74">
                  <c:v>92.127319658368066</c:v>
                </c:pt>
                <c:pt idx="75">
                  <c:v>91.164600950949023</c:v>
                </c:pt>
                <c:pt idx="76">
                  <c:v>90.229530497280322</c:v>
                </c:pt>
                <c:pt idx="77">
                  <c:v>89.321095503056597</c:v>
                </c:pt>
                <c:pt idx="78">
                  <c:v>88.438333484246613</c:v>
                </c:pt>
                <c:pt idx="79">
                  <c:v>87.580329237148959</c:v>
                </c:pt>
                <c:pt idx="80">
                  <c:v>86.746212024587493</c:v>
                </c:pt>
                <c:pt idx="81">
                  <c:v>86.169922010142514</c:v>
                </c:pt>
                <c:pt idx="82">
                  <c:v>85.613166342886473</c:v>
                </c:pt>
                <c:pt idx="83">
                  <c:v>85.075496272201718</c:v>
                </c:pt>
                <c:pt idx="84">
                  <c:v>84.556489999840551</c:v>
                </c:pt>
                <c:pt idx="85">
                  <c:v>84.055751703201963</c:v>
                </c:pt>
                <c:pt idx="86">
                  <c:v>83.572910650615484</c:v>
                </c:pt>
                <c:pt idx="87">
                  <c:v>83.107620404568294</c:v>
                </c:pt>
                <c:pt idx="88">
                  <c:v>82.659558109391284</c:v>
                </c:pt>
                <c:pt idx="89">
                  <c:v>82.228423860475175</c:v>
                </c:pt>
                <c:pt idx="90">
                  <c:v>81.813940152622408</c:v>
                </c:pt>
                <c:pt idx="91">
                  <c:v>81.415851405662636</c:v>
                </c:pt>
                <c:pt idx="92">
                  <c:v>81.033923565973026</c:v>
                </c:pt>
                <c:pt idx="93">
                  <c:v>80.667943783055108</c:v>
                </c:pt>
                <c:pt idx="94">
                  <c:v>80.317720160834781</c:v>
                </c:pt>
                <c:pt idx="95">
                  <c:v>79.983081583875503</c:v>
                </c:pt>
                <c:pt idx="96">
                  <c:v>79.663877619233517</c:v>
                </c:pt>
                <c:pt idx="97">
                  <c:v>79.359978495245826</c:v>
                </c:pt>
                <c:pt idx="98">
                  <c:v>79.071275159132355</c:v>
                </c:pt>
                <c:pt idx="99">
                  <c:v>78.797679415921664</c:v>
                </c:pt>
                <c:pt idx="100">
                  <c:v>78.539124151884664</c:v>
                </c:pt>
                <c:pt idx="101">
                  <c:v>78.295563646390832</c:v>
                </c:pt>
                <c:pt idx="102">
                  <c:v>78.066973976899604</c:v>
                </c:pt>
                <c:pt idx="103">
                  <c:v>77.85335352267694</c:v>
                </c:pt>
                <c:pt idx="104">
                  <c:v>77.654723573799487</c:v>
                </c:pt>
                <c:pt idx="105">
                  <c:v>77.471129053091886</c:v>
                </c:pt>
                <c:pt idx="106">
                  <c:v>77.302639359856357</c:v>
                </c:pt>
                <c:pt idx="107">
                  <c:v>77.149349345621403</c:v>
                </c:pt>
                <c:pt idx="108">
                  <c:v>77.011380433682803</c:v>
                </c:pt>
                <c:pt idx="109">
                  <c:v>76.88888189596733</c:v>
                </c:pt>
                <c:pt idx="110">
                  <c:v>76.782032302755098</c:v>
                </c:pt>
                <c:pt idx="111">
                  <c:v>76.691041163091228</c:v>
                </c:pt>
                <c:pt idx="112">
                  <c:v>76.616150776355255</c:v>
                </c:pt>
                <c:pt idx="113">
                  <c:v>76.557638318496998</c:v>
                </c:pt>
                <c:pt idx="114">
                  <c:v>76.51581818996479</c:v>
                </c:pt>
                <c:pt idx="115">
                  <c:v>76.491044656432194</c:v>
                </c:pt>
                <c:pt idx="116">
                  <c:v>76.483714818179109</c:v>
                </c:pt>
                <c:pt idx="117">
                  <c:v>76.494271949530031</c:v>
                </c:pt>
                <c:pt idx="118">
                  <c:v>76.523209256247384</c:v>
                </c:pt>
                <c:pt idx="119">
                  <c:v>76.571074106412937</c:v>
                </c:pt>
                <c:pt idx="120">
                  <c:v>76.638472799328611</c:v>
                </c:pt>
                <c:pt idx="121">
                  <c:v>76.726075947613026</c:v>
                </c:pt>
                <c:pt idx="122">
                  <c:v>76.834624560301691</c:v>
                </c:pt>
                <c:pt idx="123">
                  <c:v>76.964936929804026</c:v>
                </c:pt>
                <c:pt idx="124">
                  <c:v>77.117916443550229</c:v>
                </c:pt>
                <c:pt idx="125">
                  <c:v>77.294560462732534</c:v>
                </c:pt>
                <c:pt idx="126">
                  <c:v>77.495970436521475</c:v>
                </c:pt>
                <c:pt idx="127">
                  <c:v>77.723363451546277</c:v>
                </c:pt>
                <c:pt idx="128">
                  <c:v>77.978085454560869</c:v>
                </c:pt>
                <c:pt idx="129">
                  <c:v>78.261626432715275</c:v>
                </c:pt>
                <c:pt idx="130">
                  <c:v>78.57563789280745</c:v>
                </c:pt>
                <c:pt idx="131">
                  <c:v>78.921953050984669</c:v>
                </c:pt>
                <c:pt idx="132">
                  <c:v>79.302610231054089</c:v>
                </c:pt>
                <c:pt idx="133">
                  <c:v>79.719880077335759</c:v>
                </c:pt>
                <c:pt idx="134">
                  <c:v>80.176297322703633</c:v>
                </c:pt>
                <c:pt idx="135">
                  <c:v>80.674698021809121</c:v>
                </c:pt>
                <c:pt idx="136">
                  <c:v>81.21826337365458</c:v>
                </c:pt>
                <c:pt idx="137">
                  <c:v>81.810571530263928</c:v>
                </c:pt>
                <c:pt idx="138">
                  <c:v>82.455659137436939</c:v>
                </c:pt>
                <c:pt idx="139">
                  <c:v>83.158094804201909</c:v>
                </c:pt>
                <c:pt idx="140">
                  <c:v>83.923067283394829</c:v>
                </c:pt>
                <c:pt idx="141">
                  <c:v>84.756491913406876</c:v>
                </c:pt>
                <c:pt idx="142">
                  <c:v>85.665139885486909</c:v>
                </c:pt>
                <c:pt idx="143">
                  <c:v>86.656796253441058</c:v>
                </c:pt>
                <c:pt idx="144">
                  <c:v>87.740454423182697</c:v>
                </c:pt>
                <c:pt idx="145">
                  <c:v>88.926557335613694</c:v>
                </c:pt>
                <c:pt idx="146">
                  <c:v>90.227298960854171</c:v>
                </c:pt>
                <c:pt idx="147">
                  <c:v>91.657004458579195</c:v>
                </c:pt>
                <c:pt idx="148">
                  <c:v>93.232614033720452</c:v>
                </c:pt>
                <c:pt idx="149">
                  <c:v>94.974305051784228</c:v>
                </c:pt>
                <c:pt idx="150">
                  <c:v>96.906300803777185</c:v>
                </c:pt>
                <c:pt idx="151">
                  <c:v>99.057934685503113</c:v>
                </c:pt>
                <c:pt idx="152">
                  <c:v>101.46506911814718</c:v>
                </c:pt>
                <c:pt idx="153">
                  <c:v>104.17201527918226</c:v>
                </c:pt>
                <c:pt idx="154">
                  <c:v>107.23417274718319</c:v>
                </c:pt>
                <c:pt idx="155">
                  <c:v>110.72172501942129</c:v>
                </c:pt>
                <c:pt idx="156">
                  <c:v>114.7249188376426</c:v>
                </c:pt>
                <c:pt idx="157">
                  <c:v>119.36178014079863</c:v>
                </c:pt>
                <c:pt idx="158">
                  <c:v>124.78968800938119</c:v>
                </c:pt>
                <c:pt idx="159">
                  <c:v>131.2232616857932</c:v>
                </c:pt>
                <c:pt idx="160">
                  <c:v>138.96297982277838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D0A-49F3-9A47-5A3DFBAE63F5}"/>
            </c:ext>
          </c:extLst>
        </c:ser>
        <c:ser>
          <c:idx val="7"/>
          <c:order val="8"/>
          <c:xVal>
            <c:numRef>
              <c:f>Data!$H$14:$H$174</c:f>
              <c:numCache>
                <c:formatCode>General</c:formatCode>
                <c:ptCount val="1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</c:numCache>
            </c:numRef>
          </c:xVal>
          <c:yVal>
            <c:numRef>
              <c:f>Data!$AD$14:$AD$174</c:f>
              <c:numCache>
                <c:formatCode>General</c:formatCode>
                <c:ptCount val="1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D0A-49F3-9A47-5A3DFBAE63F5}"/>
            </c:ext>
          </c:extLst>
        </c:ser>
        <c:ser>
          <c:idx val="8"/>
          <c:order val="9"/>
          <c:xVal>
            <c:numRef>
              <c:f>Data!$H$14:$H$174</c:f>
              <c:numCache>
                <c:formatCode>General</c:formatCode>
                <c:ptCount val="1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</c:numCache>
            </c:numRef>
          </c:xVal>
          <c:yVal>
            <c:numRef>
              <c:f>Data!$AE$14:$AE$174</c:f>
              <c:numCache>
                <c:formatCode>General</c:formatCode>
                <c:ptCount val="1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D0A-49F3-9A47-5A3DFBAE63F5}"/>
            </c:ext>
          </c:extLst>
        </c:ser>
        <c:ser>
          <c:idx val="9"/>
          <c:order val="10"/>
          <c:xVal>
            <c:numRef>
              <c:f>Data!$H$14:$H$174</c:f>
              <c:numCache>
                <c:formatCode>General</c:formatCode>
                <c:ptCount val="1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</c:numCache>
            </c:numRef>
          </c:xVal>
          <c:yVal>
            <c:numRef>
              <c:f>Data!$AF$14:$AF$174</c:f>
              <c:numCache>
                <c:formatCode>General</c:formatCode>
                <c:ptCount val="1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D0A-49F3-9A47-5A3DFBAE63F5}"/>
            </c:ext>
          </c:extLst>
        </c:ser>
        <c:ser>
          <c:idx val="10"/>
          <c:order val="11"/>
          <c:tx>
            <c:v>Control zone radius for Buffer coef. (B=20)</c:v>
          </c:tx>
          <c:spPr>
            <a:ln w="50800">
              <a:solidFill>
                <a:srgbClr val="FF0000"/>
              </a:solidFill>
            </a:ln>
          </c:spPr>
          <c:marker>
            <c:symbol val="squar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Data!$H$14:$H$174</c:f>
              <c:numCache>
                <c:formatCode>General</c:formatCode>
                <c:ptCount val="1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</c:numCache>
            </c:numRef>
          </c:xVal>
          <c:yVal>
            <c:numRef>
              <c:f>Data!$AG$14:$AG$174</c:f>
              <c:numCache>
                <c:formatCode>General</c:formatCode>
                <c:ptCount val="161"/>
                <c:pt idx="0">
                  <c:v>1836.7860859004595</c:v>
                </c:pt>
                <c:pt idx="1">
                  <c:v>1616.2089913346042</c:v>
                </c:pt>
                <c:pt idx="2">
                  <c:v>1440.7098087731979</c:v>
                </c:pt>
                <c:pt idx="3">
                  <c:v>1298.1200842556693</c:v>
                </c:pt>
                <c:pt idx="4">
                  <c:v>1180.2165711271332</c:v>
                </c:pt>
                <c:pt idx="5">
                  <c:v>1081.2604041977952</c:v>
                </c:pt>
                <c:pt idx="6">
                  <c:v>997.13532619970101</c:v>
                </c:pt>
                <c:pt idx="7">
                  <c:v>924.81843922137432</c:v>
                </c:pt>
                <c:pt idx="8">
                  <c:v>862.04374614902224</c:v>
                </c:pt>
                <c:pt idx="9">
                  <c:v>807.08173925587073</c:v>
                </c:pt>
                <c:pt idx="10">
                  <c:v>758.59116190985424</c:v>
                </c:pt>
                <c:pt idx="11">
                  <c:v>715.51696515553544</c:v>
                </c:pt>
                <c:pt idx="12">
                  <c:v>677.01859419338575</c:v>
                </c:pt>
                <c:pt idx="13">
                  <c:v>642.41864616654425</c:v>
                </c:pt>
                <c:pt idx="14">
                  <c:v>611.16549267132962</c:v>
                </c:pt>
                <c:pt idx="15">
                  <c:v>582.80565334793914</c:v>
                </c:pt>
                <c:pt idx="16">
                  <c:v>556.96309321257297</c:v>
                </c:pt>
                <c:pt idx="17">
                  <c:v>533.32351177102282</c:v>
                </c:pt>
                <c:pt idx="18">
                  <c:v>511.62228166404509</c:v>
                </c:pt>
                <c:pt idx="19">
                  <c:v>491.6350899885349</c:v>
                </c:pt>
                <c:pt idx="20">
                  <c:v>473.17060492989555</c:v>
                </c:pt>
                <c:pt idx="21">
                  <c:v>456.06467681767549</c:v>
                </c:pt>
                <c:pt idx="22">
                  <c:v>440.17571356623927</c:v>
                </c:pt>
                <c:pt idx="23">
                  <c:v>425.38096347618074</c:v>
                </c:pt>
                <c:pt idx="24">
                  <c:v>411.57350529213278</c:v>
                </c:pt>
                <c:pt idx="25">
                  <c:v>398.65979410274849</c:v>
                </c:pt>
                <c:pt idx="26">
                  <c:v>386.55764746872637</c:v>
                </c:pt>
                <c:pt idx="27">
                  <c:v>375.19458274728413</c:v>
                </c:pt>
                <c:pt idx="28">
                  <c:v>364.50643650267017</c:v>
                </c:pt>
                <c:pt idx="29">
                  <c:v>354.43621195148114</c:v>
                </c:pt>
                <c:pt idx="30">
                  <c:v>344.93311186878162</c:v>
                </c:pt>
                <c:pt idx="31">
                  <c:v>335.95172319601613</c:v>
                </c:pt>
                <c:pt idx="32">
                  <c:v>327.4513264115331</c:v>
                </c:pt>
                <c:pt idx="33">
                  <c:v>319.39530803732811</c:v>
                </c:pt>
                <c:pt idx="34">
                  <c:v>311.75065882155741</c:v>
                </c:pt>
                <c:pt idx="35">
                  <c:v>304.48754342338816</c:v>
                </c:pt>
                <c:pt idx="36">
                  <c:v>297.57893003565073</c:v>
                </c:pt>
                <c:pt idx="37">
                  <c:v>291.00027046309037</c:v>
                </c:pt>
                <c:pt idx="38">
                  <c:v>284.7292228450097</c:v>
                </c:pt>
                <c:pt idx="39">
                  <c:v>278.74541055885629</c:v>
                </c:pt>
                <c:pt idx="40">
                  <c:v>273.03021193369807</c:v>
                </c:pt>
                <c:pt idx="41">
                  <c:v>267.56657629206347</c:v>
                </c:pt>
                <c:pt idx="42">
                  <c:v>262.33886256622219</c:v>
                </c:pt>
                <c:pt idx="43">
                  <c:v>257.33269733267127</c:v>
                </c:pt>
                <c:pt idx="44">
                  <c:v>252.53484960158579</c:v>
                </c:pt>
                <c:pt idx="45">
                  <c:v>247.93312010623387</c:v>
                </c:pt>
                <c:pt idx="46">
                  <c:v>243.51624317669558</c:v>
                </c:pt>
                <c:pt idx="47">
                  <c:v>239.27379956531354</c:v>
                </c:pt>
                <c:pt idx="48">
                  <c:v>235.19613882829901</c:v>
                </c:pt>
                <c:pt idx="49">
                  <c:v>231.27431006698816</c:v>
                </c:pt>
                <c:pt idx="50">
                  <c:v>227.50000000000003</c:v>
                </c:pt>
                <c:pt idx="51">
                  <c:v>223.86547747936385</c:v>
                </c:pt>
                <c:pt idx="52">
                  <c:v>220.36354368392608</c:v>
                </c:pt>
                <c:pt idx="53">
                  <c:v>216.98748732559707</c:v>
                </c:pt>
                <c:pt idx="54">
                  <c:v>213.7310442911907</c:v>
                </c:pt>
                <c:pt idx="55">
                  <c:v>210.58836121717002</c:v>
                </c:pt>
                <c:pt idx="56">
                  <c:v>207.55396255852639</c:v>
                </c:pt>
                <c:pt idx="57">
                  <c:v>204.62272076795887</c:v>
                </c:pt>
                <c:pt idx="58">
                  <c:v>201.78982924885568</c:v>
                </c:pt>
                <c:pt idx="59">
                  <c:v>199.05077778645745</c:v>
                </c:pt>
                <c:pt idx="60">
                  <c:v>196.40133019696992</c:v>
                </c:pt>
                <c:pt idx="61">
                  <c:v>193.83750396509873</c:v>
                </c:pt>
                <c:pt idx="62">
                  <c:v>191.35555166716779</c:v>
                </c:pt>
                <c:pt idx="63">
                  <c:v>188.95194400024479</c:v>
                </c:pt>
                <c:pt idx="64">
                  <c:v>186.62335425800225</c:v>
                </c:pt>
                <c:pt idx="65">
                  <c:v>184.3666441118051</c:v>
                </c:pt>
                <c:pt idx="66">
                  <c:v>182.17885057108668</c:v>
                </c:pt>
                <c:pt idx="67">
                  <c:v>180.05717401074656</c:v>
                </c:pt>
                <c:pt idx="68">
                  <c:v>177.99896716533112</c:v>
                </c:pt>
                <c:pt idx="69">
                  <c:v>176.00172500035734</c:v>
                </c:pt>
                <c:pt idx="70">
                  <c:v>174.06307538049833</c:v>
                </c:pt>
                <c:pt idx="71">
                  <c:v>172.18077046262215</c:v>
                </c:pt>
                <c:pt idx="72">
                  <c:v>170.352678749007</c:v>
                </c:pt>
                <c:pt idx="73">
                  <c:v>168.57677774255382</c:v>
                </c:pt>
                <c:pt idx="74">
                  <c:v>166.8511471515985</c:v>
                </c:pt>
                <c:pt idx="75">
                  <c:v>165.17396259706209</c:v>
                </c:pt>
                <c:pt idx="76">
                  <c:v>163.54348977926159</c:v>
                </c:pt>
                <c:pt idx="77">
                  <c:v>161.95807906579068</c:v>
                </c:pt>
                <c:pt idx="78">
                  <c:v>160.41616046553295</c:v>
                </c:pt>
                <c:pt idx="79">
                  <c:v>158.91623895714071</c:v>
                </c:pt>
                <c:pt idx="80">
                  <c:v>157.45689014324225</c:v>
                </c:pt>
                <c:pt idx="81">
                  <c:v>156.27152525384636</c:v>
                </c:pt>
                <c:pt idx="82">
                  <c:v>155.12134589372042</c:v>
                </c:pt>
                <c:pt idx="83">
                  <c:v>154.0054199062875</c:v>
                </c:pt>
                <c:pt idx="84">
                  <c:v>152.92286305477032</c:v>
                </c:pt>
                <c:pt idx="85">
                  <c:v>151.8728369486648</c:v>
                </c:pt>
                <c:pt idx="86">
                  <c:v>150.85454713093429</c:v>
                </c:pt>
                <c:pt idx="87">
                  <c:v>149.86724131690542</c:v>
                </c:pt>
                <c:pt idx="88">
                  <c:v>148.91020777683184</c:v>
                </c:pt>
                <c:pt idx="89">
                  <c:v>147.98277385501441</c:v>
                </c:pt>
                <c:pt idx="90">
                  <c:v>147.08430461923632</c:v>
                </c:pt>
                <c:pt idx="91">
                  <c:v>146.21420163509848</c:v>
                </c:pt>
                <c:pt idx="92">
                  <c:v>145.3719018606314</c:v>
                </c:pt>
                <c:pt idx="93">
                  <c:v>144.55687665732506</c:v>
                </c:pt>
                <c:pt idx="94">
                  <c:v>143.76863091446373</c:v>
                </c:pt>
                <c:pt idx="95">
                  <c:v>143.00670228438872</c:v>
                </c:pt>
                <c:pt idx="96">
                  <c:v>142.27066052704481</c:v>
                </c:pt>
                <c:pt idx="97">
                  <c:v>141.56010696290488</c:v>
                </c:pt>
                <c:pt idx="98">
                  <c:v>140.87467403412182</c:v>
                </c:pt>
                <c:pt idx="99">
                  <c:v>140.21402497453337</c:v>
                </c:pt>
                <c:pt idx="100">
                  <c:v>139.57785358995747</c:v>
                </c:pt>
                <c:pt idx="101">
                  <c:v>138.9658841510732</c:v>
                </c:pt>
                <c:pt idx="102">
                  <c:v>138.37787140209485</c:v>
                </c:pt>
                <c:pt idx="103">
                  <c:v>137.81360068943184</c:v>
                </c:pt>
                <c:pt idx="104">
                  <c:v>137.27288821559688</c:v>
                </c:pt>
                <c:pt idx="105">
                  <c:v>136.75558142479991</c:v>
                </c:pt>
                <c:pt idx="106">
                  <c:v>136.26155952796117</c:v>
                </c:pt>
                <c:pt idx="107">
                  <c:v>135.79073417632185</c:v>
                </c:pt>
                <c:pt idx="108">
                  <c:v>135.34305029444931</c:v>
                </c:pt>
                <c:pt idx="109">
                  <c:v>134.918487085256</c:v>
                </c:pt>
                <c:pt idx="110">
                  <c:v>134.51705922171769</c:v>
                </c:pt>
                <c:pt idx="111">
                  <c:v>134.13881824232877</c:v>
                </c:pt>
                <c:pt idx="112">
                  <c:v>133.78385417002124</c:v>
                </c:pt>
                <c:pt idx="113">
                  <c:v>133.45229737736349</c:v>
                </c:pt>
                <c:pt idx="114">
                  <c:v>133.14432072441676</c:v>
                </c:pt>
                <c:pt idx="115">
                  <c:v>132.86014199974932</c:v>
                </c:pt>
                <c:pt idx="116">
                  <c:v>132.60002669989717</c:v>
                </c:pt>
                <c:pt idx="117">
                  <c:v>132.36429118814192</c:v>
                </c:pt>
                <c:pt idx="118">
                  <c:v>132.1533062800068</c:v>
                </c:pt>
                <c:pt idx="119">
                  <c:v>131.96750131053625</c:v>
                </c:pt>
                <c:pt idx="120">
                  <c:v>131.80736874745321</c:v>
                </c:pt>
                <c:pt idx="121">
                  <c:v>131.67346942495985</c:v>
                </c:pt>
                <c:pt idx="122">
                  <c:v>131.56643848560401</c:v>
                </c:pt>
                <c:pt idx="123">
                  <c:v>131.4869921327026</c:v>
                </c:pt>
                <c:pt idx="124">
                  <c:v>131.43593531381504</c:v>
                </c:pt>
                <c:pt idx="125">
                  <c:v>131.41417047735223</c:v>
                </c:pt>
                <c:pt idx="126">
                  <c:v>131.42270757040063</c:v>
                </c:pt>
                <c:pt idx="127">
                  <c:v>131.46267547726887</c:v>
                </c:pt>
                <c:pt idx="128">
                  <c:v>131.5353351364123</c:v>
                </c:pt>
                <c:pt idx="129">
                  <c:v>131.64209461990561</c:v>
                </c:pt>
                <c:pt idx="130">
                  <c:v>131.78452651660305</c:v>
                </c:pt>
                <c:pt idx="131">
                  <c:v>131.96438803023452</c:v>
                </c:pt>
                <c:pt idx="132">
                  <c:v>132.18364429038763</c:v>
                </c:pt>
                <c:pt idx="133">
                  <c:v>132.44449548211361</c:v>
                </c:pt>
                <c:pt idx="134">
                  <c:v>132.749408534617</c:v>
                </c:pt>
                <c:pt idx="135">
                  <c:v>133.10115427884966</c:v>
                </c:pt>
                <c:pt idx="136">
                  <c:v>133.50285119801197</c:v>
                </c:pt>
                <c:pt idx="137">
                  <c:v>133.95801716755403</c:v>
                </c:pt>
                <c:pt idx="138">
                  <c:v>134.47063093051705</c:v>
                </c:pt>
                <c:pt idx="139">
                  <c:v>135.04520550469277</c:v>
                </c:pt>
                <c:pt idx="140">
                  <c:v>135.686876303899</c:v>
                </c:pt>
                <c:pt idx="141">
                  <c:v>136.40150752329114</c:v>
                </c:pt>
                <c:pt idx="142">
                  <c:v>137.1958213529818</c:v>
                </c:pt>
                <c:pt idx="143">
                  <c:v>138.07755593670149</c:v>
                </c:pt>
                <c:pt idx="144">
                  <c:v>139.0556598128523</c:v>
                </c:pt>
                <c:pt idx="145">
                  <c:v>140.14053305133916</c:v>
                </c:pt>
                <c:pt idx="146">
                  <c:v>141.34432870410564</c:v>
                </c:pt>
                <c:pt idx="147">
                  <c:v>142.6813329240473</c:v>
                </c:pt>
                <c:pt idx="148">
                  <c:v>144.16844878148117</c:v>
                </c:pt>
                <c:pt idx="149">
                  <c:v>145.8258183423475</c:v>
                </c:pt>
                <c:pt idx="150">
                  <c:v>147.67763139806442</c:v>
                </c:pt>
                <c:pt idx="151">
                  <c:v>149.75318961173306</c:v>
                </c:pt>
                <c:pt idx="152">
                  <c:v>152.08832540754733</c:v>
                </c:pt>
                <c:pt idx="153">
                  <c:v>154.72732167238536</c:v>
                </c:pt>
                <c:pt idx="154">
                  <c:v>157.72555137311411</c:v>
                </c:pt>
                <c:pt idx="155">
                  <c:v>161.15317304842893</c:v>
                </c:pt>
                <c:pt idx="156">
                  <c:v>165.10041011058502</c:v>
                </c:pt>
                <c:pt idx="157">
                  <c:v>169.68526677574539</c:v>
                </c:pt>
                <c:pt idx="158">
                  <c:v>175.06510198755703</c:v>
                </c:pt>
                <c:pt idx="159">
                  <c:v>181.45451641834961</c:v>
                </c:pt>
                <c:pt idx="160">
                  <c:v>189.15397169994577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D0A-49F3-9A47-5A3DFBAE63F5}"/>
            </c:ext>
          </c:extLst>
        </c:ser>
        <c:ser>
          <c:idx val="11"/>
          <c:order val="12"/>
          <c:xVal>
            <c:numRef>
              <c:f>Data!$H$14:$H$174</c:f>
              <c:numCache>
                <c:formatCode>General</c:formatCode>
                <c:ptCount val="1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</c:numCache>
            </c:numRef>
          </c:xVal>
          <c:yVal>
            <c:numRef>
              <c:f>Data!$AH$14:$AH$174</c:f>
              <c:numCache>
                <c:formatCode>General</c:formatCode>
                <c:ptCount val="1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D0A-49F3-9A47-5A3DFBAE63F5}"/>
            </c:ext>
          </c:extLst>
        </c:ser>
        <c:ser>
          <c:idx val="12"/>
          <c:order val="13"/>
          <c:xVal>
            <c:numRef>
              <c:f>Data!$H$14:$H$174</c:f>
              <c:numCache>
                <c:formatCode>General</c:formatCode>
                <c:ptCount val="1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</c:numCache>
            </c:numRef>
          </c:xVal>
          <c:yVal>
            <c:numRef>
              <c:f>Data!$AI$14:$AI$174</c:f>
              <c:numCache>
                <c:formatCode>General</c:formatCode>
                <c:ptCount val="1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D0A-49F3-9A47-5A3DFBAE63F5}"/>
            </c:ext>
          </c:extLst>
        </c:ser>
        <c:ser>
          <c:idx val="13"/>
          <c:order val="14"/>
          <c:xVal>
            <c:numRef>
              <c:f>Data!$H$14:$H$174</c:f>
              <c:numCache>
                <c:formatCode>General</c:formatCode>
                <c:ptCount val="1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</c:numCache>
            </c:numRef>
          </c:xVal>
          <c:yVal>
            <c:numRef>
              <c:f>Data!$AJ$14:$AJ$174</c:f>
              <c:numCache>
                <c:formatCode>General</c:formatCode>
                <c:ptCount val="1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1D0A-49F3-9A47-5A3DFBAE63F5}"/>
            </c:ext>
          </c:extLst>
        </c:ser>
        <c:ser>
          <c:idx val="15"/>
          <c:order val="15"/>
          <c:xVal>
            <c:numRef>
              <c:f>Data!$H$14:$H$174</c:f>
              <c:numCache>
                <c:formatCode>General</c:formatCode>
                <c:ptCount val="1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</c:numCache>
            </c:numRef>
          </c:xVal>
          <c:yVal>
            <c:numRef>
              <c:f>Data!$V$14:$V$174</c:f>
              <c:numCache>
                <c:formatCode>General</c:formatCode>
                <c:ptCount val="1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D0A-49F3-9A47-5A3DFBAE63F5}"/>
            </c:ext>
          </c:extLst>
        </c:ser>
        <c:ser>
          <c:idx val="16"/>
          <c:order val="16"/>
          <c:xVal>
            <c:numRef>
              <c:f>Data!$H$14:$H$174</c:f>
              <c:numCache>
                <c:formatCode>General</c:formatCode>
                <c:ptCount val="1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</c:numCache>
            </c:numRef>
          </c:xVal>
          <c:yVal>
            <c:numRef>
              <c:f>Data!$W$14:$W$174</c:f>
              <c:numCache>
                <c:formatCode>General</c:formatCode>
                <c:ptCount val="1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D0A-49F3-9A47-5A3DFBAE63F5}"/>
            </c:ext>
          </c:extLst>
        </c:ser>
        <c:ser>
          <c:idx val="17"/>
          <c:order val="17"/>
          <c:xVal>
            <c:numRef>
              <c:f>Data!$H$14:$H$174</c:f>
              <c:numCache>
                <c:formatCode>General</c:formatCode>
                <c:ptCount val="1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</c:numCache>
            </c:numRef>
          </c:xVal>
          <c:yVal>
            <c:numRef>
              <c:f>Data!$X$14:$X$174</c:f>
              <c:numCache>
                <c:formatCode>General</c:formatCode>
                <c:ptCount val="1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1D0A-49F3-9A47-5A3DFBAE6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34688"/>
        <c:axId val="41835264"/>
      </c:scatterChart>
      <c:valAx>
        <c:axId val="41834688"/>
        <c:scaling>
          <c:orientation val="minMax"/>
          <c:max val="17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b="1"/>
                </a:pPr>
                <a:r>
                  <a:rPr lang="en-US" sz="1800" b="1" i="0">
                    <a:effectLst/>
                  </a:rPr>
                  <a:t>𝜃 [°]</a:t>
                </a:r>
                <a:endParaRPr lang="en-US" b="1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35264"/>
        <c:crosses val="autoZero"/>
        <c:crossBetween val="midCat"/>
        <c:majorUnit val="2"/>
      </c:valAx>
      <c:valAx>
        <c:axId val="41835264"/>
        <c:scaling>
          <c:orientation val="minMax"/>
          <c:max val="5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 b="1"/>
                </a:pPr>
                <a:r>
                  <a:rPr lang="en-US" sz="1800" b="1" i="0" u="none" strike="noStrike" baseline="0">
                    <a:effectLst/>
                  </a:rPr>
                  <a:t>𝐶𝑜𝑛𝑡𝑟𝑜𝑙 𝑧𝑜𝑛𝑒 𝑟𝑎𝑑𝑖𝑢𝑠 − 𝑟 [𝑁𝑚]  </a:t>
                </a:r>
                <a:endParaRPr lang="en-US" sz="1800" b="1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34688"/>
        <c:crosses val="autoZero"/>
        <c:crossBetween val="midCat"/>
        <c:majorUnit val="50"/>
      </c:valAx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ayout>
        <c:manualLayout>
          <c:xMode val="edge"/>
          <c:yMode val="edge"/>
          <c:x val="0.74999987978601923"/>
          <c:y val="1.8126359205099363E-2"/>
          <c:w val="0.23839706677886638"/>
          <c:h val="0.27023609548806399"/>
        </c:manualLayout>
      </c:layout>
      <c:overlay val="1"/>
      <c:txPr>
        <a:bodyPr/>
        <a:lstStyle/>
        <a:p>
          <a:pPr>
            <a:defRPr sz="2000"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Weather cell</c:v>
          </c:tx>
          <c:spPr>
            <a:ln w="25400"/>
          </c:spPr>
          <c:marker>
            <c:symbol val="circle"/>
            <c:size val="2"/>
            <c:spPr>
              <a:ln w="6350">
                <a:solidFill>
                  <a:schemeClr val="accent1">
                    <a:shade val="95000"/>
                    <a:satMod val="105000"/>
                  </a:schemeClr>
                </a:solidFill>
              </a:ln>
            </c:spPr>
          </c:marker>
          <c:xVal>
            <c:numRef>
              <c:f>'θ ϵ (90,180)'!$AE$8:$AE$368</c:f>
              <c:numCache>
                <c:formatCode>General</c:formatCode>
                <c:ptCount val="361"/>
                <c:pt idx="0">
                  <c:v>65</c:v>
                </c:pt>
                <c:pt idx="1">
                  <c:v>64.990100185165431</c:v>
                </c:pt>
                <c:pt idx="2">
                  <c:v>64.96040375624122</c:v>
                </c:pt>
                <c:pt idx="3">
                  <c:v>64.910919759047303</c:v>
                </c:pt>
                <c:pt idx="4">
                  <c:v>64.841663266888574</c:v>
                </c:pt>
                <c:pt idx="5">
                  <c:v>64.752655375963457</c:v>
                </c:pt>
                <c:pt idx="6">
                  <c:v>64.64392319893777</c:v>
                </c:pt>
                <c:pt idx="7">
                  <c:v>64.515499856685935</c:v>
                </c:pt>
                <c:pt idx="8">
                  <c:v>64.367424468202074</c:v>
                </c:pt>
                <c:pt idx="9">
                  <c:v>64.199742138683959</c:v>
                </c:pt>
                <c:pt idx="10">
                  <c:v>64.012503945793526</c:v>
                </c:pt>
                <c:pt idx="11">
                  <c:v>63.805766924098158</c:v>
                </c:pt>
                <c:pt idx="12">
                  <c:v>63.57959404769737</c:v>
                </c:pt>
                <c:pt idx="13">
                  <c:v>63.334054211040289</c:v>
                </c:pt>
                <c:pt idx="14">
                  <c:v>63.069222207939774</c:v>
                </c:pt>
                <c:pt idx="15">
                  <c:v>62.785178708789438</c:v>
                </c:pt>
                <c:pt idx="16">
                  <c:v>62.482010235990728</c:v>
                </c:pt>
                <c:pt idx="17">
                  <c:v>62.1598091375973</c:v>
                </c:pt>
                <c:pt idx="18">
                  <c:v>61.81867355918498</c:v>
                </c:pt>
                <c:pt idx="19">
                  <c:v>61.458707413955594</c:v>
                </c:pt>
                <c:pt idx="20">
                  <c:v>61.080020351084045</c:v>
                </c:pt>
                <c:pt idx="21">
                  <c:v>60.682727722318113</c:v>
                </c:pt>
                <c:pt idx="22">
                  <c:v>60.26695054684118</c:v>
                </c:pt>
                <c:pt idx="23">
                  <c:v>59.832815474408626</c:v>
                </c:pt>
                <c:pt idx="24">
                  <c:v>59.380454746769054</c:v>
                </c:pt>
                <c:pt idx="25">
                  <c:v>58.910006157382249</c:v>
                </c:pt>
                <c:pt idx="26">
                  <c:v>58.421613009445856</c:v>
                </c:pt>
                <c:pt idx="27">
                  <c:v>57.915424072243916</c:v>
                </c:pt>
                <c:pt idx="28">
                  <c:v>57.391593535830253</c:v>
                </c:pt>
                <c:pt idx="29">
                  <c:v>56.850280964060723</c:v>
                </c:pt>
                <c:pt idx="30">
                  <c:v>56.291651245988518</c:v>
                </c:pt>
                <c:pt idx="31">
                  <c:v>55.715874545637298</c:v>
                </c:pt>
                <c:pt idx="32">
                  <c:v>55.123126250167687</c:v>
                </c:pt>
                <c:pt idx="33">
                  <c:v>54.51358691645256</c:v>
                </c:pt>
                <c:pt idx="34">
                  <c:v>53.887442216077709</c:v>
                </c:pt>
                <c:pt idx="35">
                  <c:v>53.244882878784466</c:v>
                </c:pt>
                <c:pt idx="36">
                  <c:v>52.586104634371587</c:v>
                </c:pt>
                <c:pt idx="37">
                  <c:v>51.911308153074032</c:v>
                </c:pt>
                <c:pt idx="38">
                  <c:v>51.220698984436929</c:v>
                </c:pt>
                <c:pt idx="39">
                  <c:v>50.514487494703111</c:v>
                </c:pt>
                <c:pt idx="40">
                  <c:v>49.792888802733572</c:v>
                </c:pt>
                <c:pt idx="41">
                  <c:v>49.056122714480189</c:v>
                </c:pt>
                <c:pt idx="42">
                  <c:v>48.304413656030626</c:v>
                </c:pt>
                <c:pt idx="43">
                  <c:v>47.537990605246087</c:v>
                </c:pt>
                <c:pt idx="44">
                  <c:v>46.757087022012328</c:v>
                </c:pt>
                <c:pt idx="45">
                  <c:v>45.961940777125591</c:v>
                </c:pt>
                <c:pt idx="46">
                  <c:v>45.152794079834827</c:v>
                </c:pt>
                <c:pt idx="47">
                  <c:v>44.329893404062403</c:v>
                </c:pt>
                <c:pt idx="48">
                  <c:v>43.493489413325783</c:v>
                </c:pt>
                <c:pt idx="49">
                  <c:v>42.643836884382971</c:v>
                </c:pt>
                <c:pt idx="50">
                  <c:v>41.781194629625055</c:v>
                </c:pt>
                <c:pt idx="51">
                  <c:v>40.905825418239438</c:v>
                </c:pt>
                <c:pt idx="52">
                  <c:v>40.01799589616779</c:v>
                </c:pt>
                <c:pt idx="53">
                  <c:v>39.117976504883146</c:v>
                </c:pt>
                <c:pt idx="54">
                  <c:v>38.206041399010751</c:v>
                </c:pt>
                <c:pt idx="55">
                  <c:v>37.282468362818001</c:v>
                </c:pt>
                <c:pt idx="56">
                  <c:v>36.34753872559854</c:v>
                </c:pt>
                <c:pt idx="57">
                  <c:v>35.401537275976764</c:v>
                </c:pt>
                <c:pt idx="58">
                  <c:v>34.444752175158321</c:v>
                </c:pt>
                <c:pt idx="59">
                  <c:v>33.477474869153532</c:v>
                </c:pt>
                <c:pt idx="60">
                  <c:v>32.500000000000007</c:v>
                </c:pt>
                <c:pt idx="61">
                  <c:v>31.512625316011913</c:v>
                </c:pt>
                <c:pt idx="62">
                  <c:v>30.515651581082906</c:v>
                </c:pt>
                <c:pt idx="63">
                  <c:v>29.509382483070542</c:v>
                </c:pt>
                <c:pt idx="64">
                  <c:v>28.494124541290034</c:v>
                </c:pt>
                <c:pt idx="65">
                  <c:v>27.470187013145463</c:v>
                </c:pt>
                <c:pt idx="66">
                  <c:v>26.437881799927013</c:v>
                </c:pt>
                <c:pt idx="67">
                  <c:v>25.397523351802807</c:v>
                </c:pt>
                <c:pt idx="68">
                  <c:v>24.349428572034277</c:v>
                </c:pt>
                <c:pt idx="69">
                  <c:v>23.293916720444525</c:v>
                </c:pt>
                <c:pt idx="70">
                  <c:v>22.231309316168474</c:v>
                </c:pt>
                <c:pt idx="71">
                  <c:v>21.161930039715187</c:v>
                </c:pt>
                <c:pt idx="72">
                  <c:v>20.086104634371583</c:v>
                </c:pt>
                <c:pt idx="73">
                  <c:v>19.00416080697789</c:v>
                </c:pt>
                <c:pt idx="74">
                  <c:v>17.916428128104947</c:v>
                </c:pt>
                <c:pt idx="75">
                  <c:v>16.823237931663847</c:v>
                </c:pt>
                <c:pt idx="76">
                  <c:v>15.724923213978414</c:v>
                </c:pt>
                <c:pt idx="77">
                  <c:v>14.62181853235122</c:v>
                </c:pt>
                <c:pt idx="78">
                  <c:v>13.514259903154365</c:v>
                </c:pt>
                <c:pt idx="79">
                  <c:v>12.402584699475419</c:v>
                </c:pt>
                <c:pt idx="80">
                  <c:v>11.287131548350477</c:v>
                </c:pt>
                <c:pt idx="81">
                  <c:v>10.16824022761501</c:v>
                </c:pt>
                <c:pt idx="82">
                  <c:v>9.0462515624042705</c:v>
                </c:pt>
                <c:pt idx="83">
                  <c:v>7.9215073213345866</c:v>
                </c:pt>
                <c:pt idx="84">
                  <c:v>6.794350112397475</c:v>
                </c:pt>
                <c:pt idx="85">
                  <c:v>5.665123278597779</c:v>
                </c:pt>
                <c:pt idx="86">
                  <c:v>4.5341707933681548</c:v>
                </c:pt>
                <c:pt idx="87">
                  <c:v>3.401837155791358</c:v>
                </c:pt>
                <c:pt idx="88">
                  <c:v>2.2684672856625703</c:v>
                </c:pt>
                <c:pt idx="89">
                  <c:v>1.1344064184234195</c:v>
                </c:pt>
                <c:pt idx="90">
                  <c:v>3.981732478453015E-15</c:v>
                </c:pt>
                <c:pt idx="91">
                  <c:v>-1.1344064184234259</c:v>
                </c:pt>
                <c:pt idx="92">
                  <c:v>-2.2684672856625476</c:v>
                </c:pt>
                <c:pt idx="93">
                  <c:v>-3.4018371557913354</c:v>
                </c:pt>
                <c:pt idx="94">
                  <c:v>-4.5341707933681468</c:v>
                </c:pt>
                <c:pt idx="95">
                  <c:v>-5.6651232785977852</c:v>
                </c:pt>
                <c:pt idx="96">
                  <c:v>-6.794350112397467</c:v>
                </c:pt>
                <c:pt idx="97">
                  <c:v>-7.9215073213345786</c:v>
                </c:pt>
                <c:pt idx="98">
                  <c:v>-9.0462515624042474</c:v>
                </c:pt>
                <c:pt idx="99">
                  <c:v>-10.168240227615017</c:v>
                </c:pt>
                <c:pt idx="100">
                  <c:v>-11.28713154835047</c:v>
                </c:pt>
                <c:pt idx="101">
                  <c:v>-12.402584699475412</c:v>
                </c:pt>
                <c:pt idx="102">
                  <c:v>-13.514259903154343</c:v>
                </c:pt>
                <c:pt idx="103">
                  <c:v>-14.621818532351213</c:v>
                </c:pt>
                <c:pt idx="104">
                  <c:v>-15.724923213978405</c:v>
                </c:pt>
                <c:pt idx="105">
                  <c:v>-16.823237931663854</c:v>
                </c:pt>
                <c:pt idx="106">
                  <c:v>-17.91642812810494</c:v>
                </c:pt>
                <c:pt idx="107">
                  <c:v>-19.004160806977882</c:v>
                </c:pt>
                <c:pt idx="108">
                  <c:v>-20.086104634371576</c:v>
                </c:pt>
                <c:pt idx="109">
                  <c:v>-21.161930039715166</c:v>
                </c:pt>
                <c:pt idx="110">
                  <c:v>-22.231309316168467</c:v>
                </c:pt>
                <c:pt idx="111">
                  <c:v>-23.293916720444518</c:v>
                </c:pt>
                <c:pt idx="112">
                  <c:v>-24.349428572034284</c:v>
                </c:pt>
                <c:pt idx="113">
                  <c:v>-25.397523351802786</c:v>
                </c:pt>
                <c:pt idx="114">
                  <c:v>-26.437881799927002</c:v>
                </c:pt>
                <c:pt idx="115">
                  <c:v>-27.470187013145456</c:v>
                </c:pt>
                <c:pt idx="116">
                  <c:v>-28.494124541290038</c:v>
                </c:pt>
                <c:pt idx="117">
                  <c:v>-29.509382483070535</c:v>
                </c:pt>
                <c:pt idx="118">
                  <c:v>-30.515651581082885</c:v>
                </c:pt>
                <c:pt idx="119">
                  <c:v>-31.512625316011906</c:v>
                </c:pt>
                <c:pt idx="120">
                  <c:v>-32.499999999999986</c:v>
                </c:pt>
                <c:pt idx="121">
                  <c:v>-33.477474869153525</c:v>
                </c:pt>
                <c:pt idx="122">
                  <c:v>-34.444752175158314</c:v>
                </c:pt>
                <c:pt idx="123">
                  <c:v>-35.401537275976757</c:v>
                </c:pt>
                <c:pt idx="124">
                  <c:v>-36.347538725598532</c:v>
                </c:pt>
                <c:pt idx="125">
                  <c:v>-37.28246836281798</c:v>
                </c:pt>
                <c:pt idx="126">
                  <c:v>-38.206041399010743</c:v>
                </c:pt>
                <c:pt idx="127">
                  <c:v>-39.117976504883146</c:v>
                </c:pt>
                <c:pt idx="128">
                  <c:v>-40.01799589616779</c:v>
                </c:pt>
                <c:pt idx="129">
                  <c:v>-40.905825418239424</c:v>
                </c:pt>
                <c:pt idx="130">
                  <c:v>-41.781194629625055</c:v>
                </c:pt>
                <c:pt idx="131">
                  <c:v>-42.643836884382985</c:v>
                </c:pt>
                <c:pt idx="132">
                  <c:v>-43.493489413325783</c:v>
                </c:pt>
                <c:pt idx="133">
                  <c:v>-44.329893404062396</c:v>
                </c:pt>
                <c:pt idx="134">
                  <c:v>-45.152794079834806</c:v>
                </c:pt>
                <c:pt idx="135">
                  <c:v>-45.961940777125584</c:v>
                </c:pt>
                <c:pt idx="136">
                  <c:v>-46.757087022012328</c:v>
                </c:pt>
                <c:pt idx="137">
                  <c:v>-47.53799060524608</c:v>
                </c:pt>
                <c:pt idx="138">
                  <c:v>-48.304413656030611</c:v>
                </c:pt>
                <c:pt idx="139">
                  <c:v>-49.056122714480182</c:v>
                </c:pt>
                <c:pt idx="140">
                  <c:v>-49.792888802733565</c:v>
                </c:pt>
                <c:pt idx="141">
                  <c:v>-50.514487494703097</c:v>
                </c:pt>
                <c:pt idx="142">
                  <c:v>-51.220698984436922</c:v>
                </c:pt>
                <c:pt idx="143">
                  <c:v>-51.911308153074039</c:v>
                </c:pt>
                <c:pt idx="144">
                  <c:v>-52.58610463437158</c:v>
                </c:pt>
                <c:pt idx="145">
                  <c:v>-53.244882878784452</c:v>
                </c:pt>
                <c:pt idx="146">
                  <c:v>-53.887442216077709</c:v>
                </c:pt>
                <c:pt idx="147">
                  <c:v>-54.513586916452567</c:v>
                </c:pt>
                <c:pt idx="148">
                  <c:v>-55.123126250167687</c:v>
                </c:pt>
                <c:pt idx="149">
                  <c:v>-55.715874545637291</c:v>
                </c:pt>
                <c:pt idx="150">
                  <c:v>-56.291651245988518</c:v>
                </c:pt>
                <c:pt idx="151">
                  <c:v>-56.850280964060723</c:v>
                </c:pt>
                <c:pt idx="152">
                  <c:v>-57.391593535830239</c:v>
                </c:pt>
                <c:pt idx="153">
                  <c:v>-57.915424072243908</c:v>
                </c:pt>
                <c:pt idx="154">
                  <c:v>-58.421613009445856</c:v>
                </c:pt>
                <c:pt idx="155">
                  <c:v>-58.910006157382249</c:v>
                </c:pt>
                <c:pt idx="156">
                  <c:v>-59.380454746769047</c:v>
                </c:pt>
                <c:pt idx="157">
                  <c:v>-59.832815474408612</c:v>
                </c:pt>
                <c:pt idx="158">
                  <c:v>-60.266950546841173</c:v>
                </c:pt>
                <c:pt idx="159">
                  <c:v>-60.682727722318113</c:v>
                </c:pt>
                <c:pt idx="160">
                  <c:v>-61.080020351084038</c:v>
                </c:pt>
                <c:pt idx="161">
                  <c:v>-61.458707413955587</c:v>
                </c:pt>
                <c:pt idx="162">
                  <c:v>-61.81867355918498</c:v>
                </c:pt>
                <c:pt idx="163">
                  <c:v>-62.1598091375973</c:v>
                </c:pt>
                <c:pt idx="164">
                  <c:v>-62.482010235990714</c:v>
                </c:pt>
                <c:pt idx="165">
                  <c:v>-62.785178708789431</c:v>
                </c:pt>
                <c:pt idx="166">
                  <c:v>-63.069222207939774</c:v>
                </c:pt>
                <c:pt idx="167">
                  <c:v>-63.334054211040289</c:v>
                </c:pt>
                <c:pt idx="168">
                  <c:v>-63.57959404769737</c:v>
                </c:pt>
                <c:pt idx="169">
                  <c:v>-63.805766924098158</c:v>
                </c:pt>
                <c:pt idx="170">
                  <c:v>-64.012503945793526</c:v>
                </c:pt>
                <c:pt idx="171">
                  <c:v>-64.199742138683945</c:v>
                </c:pt>
                <c:pt idx="172">
                  <c:v>-64.36742446820206</c:v>
                </c:pt>
                <c:pt idx="173">
                  <c:v>-64.515499856685935</c:v>
                </c:pt>
                <c:pt idx="174">
                  <c:v>-64.64392319893777</c:v>
                </c:pt>
                <c:pt idx="175">
                  <c:v>-64.752655375963457</c:v>
                </c:pt>
                <c:pt idx="176">
                  <c:v>-64.841663266888574</c:v>
                </c:pt>
                <c:pt idx="177">
                  <c:v>-64.910919759047303</c:v>
                </c:pt>
                <c:pt idx="178">
                  <c:v>-64.96040375624122</c:v>
                </c:pt>
                <c:pt idx="179">
                  <c:v>-64.990100185165431</c:v>
                </c:pt>
                <c:pt idx="180">
                  <c:v>-65</c:v>
                </c:pt>
                <c:pt idx="181">
                  <c:v>-64.990100185165431</c:v>
                </c:pt>
                <c:pt idx="182">
                  <c:v>-64.96040375624122</c:v>
                </c:pt>
                <c:pt idx="183">
                  <c:v>-64.910919759047303</c:v>
                </c:pt>
                <c:pt idx="184">
                  <c:v>-64.841663266888574</c:v>
                </c:pt>
                <c:pt idx="185">
                  <c:v>-64.752655375963457</c:v>
                </c:pt>
                <c:pt idx="186">
                  <c:v>-64.64392319893777</c:v>
                </c:pt>
                <c:pt idx="187">
                  <c:v>-64.515499856685935</c:v>
                </c:pt>
                <c:pt idx="188">
                  <c:v>-64.36742446820206</c:v>
                </c:pt>
                <c:pt idx="189">
                  <c:v>-64.199742138683959</c:v>
                </c:pt>
                <c:pt idx="190">
                  <c:v>-64.012503945793526</c:v>
                </c:pt>
                <c:pt idx="191">
                  <c:v>-63.805766924098158</c:v>
                </c:pt>
                <c:pt idx="192">
                  <c:v>-63.57959404769737</c:v>
                </c:pt>
                <c:pt idx="193">
                  <c:v>-63.334054211040289</c:v>
                </c:pt>
                <c:pt idx="194">
                  <c:v>-63.069222207939774</c:v>
                </c:pt>
                <c:pt idx="195">
                  <c:v>-62.785178708789445</c:v>
                </c:pt>
                <c:pt idx="196">
                  <c:v>-62.482010235990728</c:v>
                </c:pt>
                <c:pt idx="197">
                  <c:v>-62.159809137597307</c:v>
                </c:pt>
                <c:pt idx="198">
                  <c:v>-61.81867355918498</c:v>
                </c:pt>
                <c:pt idx="199">
                  <c:v>-61.458707413955587</c:v>
                </c:pt>
                <c:pt idx="200">
                  <c:v>-61.080020351084045</c:v>
                </c:pt>
                <c:pt idx="201">
                  <c:v>-60.682727722318113</c:v>
                </c:pt>
                <c:pt idx="202">
                  <c:v>-60.26695054684118</c:v>
                </c:pt>
                <c:pt idx="203">
                  <c:v>-59.832815474408626</c:v>
                </c:pt>
                <c:pt idx="204">
                  <c:v>-59.380454746769068</c:v>
                </c:pt>
                <c:pt idx="205">
                  <c:v>-58.910006157382256</c:v>
                </c:pt>
                <c:pt idx="206">
                  <c:v>-58.421613009445863</c:v>
                </c:pt>
                <c:pt idx="207">
                  <c:v>-57.91542407224393</c:v>
                </c:pt>
                <c:pt idx="208">
                  <c:v>-57.391593535830246</c:v>
                </c:pt>
                <c:pt idx="209">
                  <c:v>-56.85028096406073</c:v>
                </c:pt>
                <c:pt idx="210">
                  <c:v>-56.291651245988511</c:v>
                </c:pt>
                <c:pt idx="211">
                  <c:v>-55.715874545637298</c:v>
                </c:pt>
                <c:pt idx="212">
                  <c:v>-55.123126250167694</c:v>
                </c:pt>
                <c:pt idx="213">
                  <c:v>-54.51358691645256</c:v>
                </c:pt>
                <c:pt idx="214">
                  <c:v>-53.887442216077723</c:v>
                </c:pt>
                <c:pt idx="215">
                  <c:v>-53.24488287878448</c:v>
                </c:pt>
                <c:pt idx="216">
                  <c:v>-52.586104634371594</c:v>
                </c:pt>
                <c:pt idx="217">
                  <c:v>-51.911308153074046</c:v>
                </c:pt>
                <c:pt idx="218">
                  <c:v>-51.220698984436943</c:v>
                </c:pt>
                <c:pt idx="219">
                  <c:v>-50.514487494703104</c:v>
                </c:pt>
                <c:pt idx="220">
                  <c:v>-49.792888802733572</c:v>
                </c:pt>
                <c:pt idx="221">
                  <c:v>-49.056122714480175</c:v>
                </c:pt>
                <c:pt idx="222">
                  <c:v>-48.304413656030626</c:v>
                </c:pt>
                <c:pt idx="223">
                  <c:v>-47.537990605246087</c:v>
                </c:pt>
                <c:pt idx="224">
                  <c:v>-46.757087022012321</c:v>
                </c:pt>
                <c:pt idx="225">
                  <c:v>-45.961940777125598</c:v>
                </c:pt>
                <c:pt idx="226">
                  <c:v>-45.152794079834841</c:v>
                </c:pt>
                <c:pt idx="227">
                  <c:v>-44.329893404062432</c:v>
                </c:pt>
                <c:pt idx="228">
                  <c:v>-43.493489413325797</c:v>
                </c:pt>
                <c:pt idx="229">
                  <c:v>-42.643836884382992</c:v>
                </c:pt>
                <c:pt idx="230">
                  <c:v>-41.781194629625062</c:v>
                </c:pt>
                <c:pt idx="231">
                  <c:v>-40.905825418239417</c:v>
                </c:pt>
                <c:pt idx="232">
                  <c:v>-40.017995896167776</c:v>
                </c:pt>
                <c:pt idx="233">
                  <c:v>-39.117976504883138</c:v>
                </c:pt>
                <c:pt idx="234">
                  <c:v>-38.206041399010758</c:v>
                </c:pt>
                <c:pt idx="235">
                  <c:v>-37.282468362818015</c:v>
                </c:pt>
                <c:pt idx="236">
                  <c:v>-36.347538725598568</c:v>
                </c:pt>
                <c:pt idx="237">
                  <c:v>-35.40153727597675</c:v>
                </c:pt>
                <c:pt idx="238">
                  <c:v>-34.444752175158328</c:v>
                </c:pt>
                <c:pt idx="239">
                  <c:v>-33.477474869153539</c:v>
                </c:pt>
                <c:pt idx="240">
                  <c:v>-32.500000000000028</c:v>
                </c:pt>
                <c:pt idx="241">
                  <c:v>-31.512625316011896</c:v>
                </c:pt>
                <c:pt idx="242">
                  <c:v>-30.515651581082899</c:v>
                </c:pt>
                <c:pt idx="243">
                  <c:v>-29.509382483070549</c:v>
                </c:pt>
                <c:pt idx="244">
                  <c:v>-28.494124541290052</c:v>
                </c:pt>
                <c:pt idx="245">
                  <c:v>-27.470187013145495</c:v>
                </c:pt>
                <c:pt idx="246">
                  <c:v>-26.437881799927005</c:v>
                </c:pt>
                <c:pt idx="247">
                  <c:v>-25.3975233518028</c:v>
                </c:pt>
                <c:pt idx="248">
                  <c:v>-24.349428572034299</c:v>
                </c:pt>
                <c:pt idx="249">
                  <c:v>-23.293916720444546</c:v>
                </c:pt>
                <c:pt idx="250">
                  <c:v>-22.23130931616851</c:v>
                </c:pt>
                <c:pt idx="251">
                  <c:v>-21.16193003971518</c:v>
                </c:pt>
                <c:pt idx="252">
                  <c:v>-20.086104634371591</c:v>
                </c:pt>
                <c:pt idx="253">
                  <c:v>-19.004160806977911</c:v>
                </c:pt>
                <c:pt idx="254">
                  <c:v>-17.916428128104929</c:v>
                </c:pt>
                <c:pt idx="255">
                  <c:v>-16.82323793166384</c:v>
                </c:pt>
                <c:pt idx="256">
                  <c:v>-15.724923213978405</c:v>
                </c:pt>
                <c:pt idx="257">
                  <c:v>-14.621818532351242</c:v>
                </c:pt>
                <c:pt idx="258">
                  <c:v>-13.514259903154386</c:v>
                </c:pt>
                <c:pt idx="259">
                  <c:v>-12.402584699475456</c:v>
                </c:pt>
                <c:pt idx="260">
                  <c:v>-11.287131548350471</c:v>
                </c:pt>
                <c:pt idx="261">
                  <c:v>-10.168240227615017</c:v>
                </c:pt>
                <c:pt idx="262">
                  <c:v>-9.0462515624042208</c:v>
                </c:pt>
                <c:pt idx="263">
                  <c:v>-7.9215073213345661</c:v>
                </c:pt>
                <c:pt idx="264">
                  <c:v>-6.7943501123974688</c:v>
                </c:pt>
                <c:pt idx="265">
                  <c:v>-5.6651232785977861</c:v>
                </c:pt>
                <c:pt idx="266">
                  <c:v>-4.5341707933681628</c:v>
                </c:pt>
                <c:pt idx="267">
                  <c:v>-3.4018371557913798</c:v>
                </c:pt>
                <c:pt idx="268">
                  <c:v>-2.2684672856626071</c:v>
                </c:pt>
                <c:pt idx="269">
                  <c:v>-1.1344064184234273</c:v>
                </c:pt>
                <c:pt idx="270">
                  <c:v>-1.1945197435359045E-14</c:v>
                </c:pt>
                <c:pt idx="271">
                  <c:v>1.1344064184234035</c:v>
                </c:pt>
                <c:pt idx="272">
                  <c:v>2.2684672856625832</c:v>
                </c:pt>
                <c:pt idx="273">
                  <c:v>3.4018371557913563</c:v>
                </c:pt>
                <c:pt idx="274">
                  <c:v>4.5341707933681397</c:v>
                </c:pt>
                <c:pt idx="275">
                  <c:v>5.665123278597763</c:v>
                </c:pt>
                <c:pt idx="276">
                  <c:v>6.7943501123974439</c:v>
                </c:pt>
                <c:pt idx="277">
                  <c:v>7.9215073213345999</c:v>
                </c:pt>
                <c:pt idx="278">
                  <c:v>9.0462515624042545</c:v>
                </c:pt>
                <c:pt idx="279">
                  <c:v>10.168240227614994</c:v>
                </c:pt>
                <c:pt idx="280">
                  <c:v>11.287131548350448</c:v>
                </c:pt>
                <c:pt idx="281">
                  <c:v>12.402584699475376</c:v>
                </c:pt>
                <c:pt idx="282">
                  <c:v>13.514259903154306</c:v>
                </c:pt>
                <c:pt idx="283">
                  <c:v>14.62181853235122</c:v>
                </c:pt>
                <c:pt idx="284">
                  <c:v>15.724923213978384</c:v>
                </c:pt>
                <c:pt idx="285">
                  <c:v>16.823237931663872</c:v>
                </c:pt>
                <c:pt idx="286">
                  <c:v>17.916428128104961</c:v>
                </c:pt>
                <c:pt idx="287">
                  <c:v>19.004160806977886</c:v>
                </c:pt>
                <c:pt idx="288">
                  <c:v>20.086104634371569</c:v>
                </c:pt>
                <c:pt idx="289">
                  <c:v>21.161930039715159</c:v>
                </c:pt>
                <c:pt idx="290">
                  <c:v>22.231309316168431</c:v>
                </c:pt>
                <c:pt idx="291">
                  <c:v>23.293916720444471</c:v>
                </c:pt>
                <c:pt idx="292">
                  <c:v>24.349428572034277</c:v>
                </c:pt>
                <c:pt idx="293">
                  <c:v>25.397523351802779</c:v>
                </c:pt>
                <c:pt idx="294">
                  <c:v>26.437881799927034</c:v>
                </c:pt>
                <c:pt idx="295">
                  <c:v>27.470187013145473</c:v>
                </c:pt>
                <c:pt idx="296">
                  <c:v>28.494124541290031</c:v>
                </c:pt>
                <c:pt idx="297">
                  <c:v>29.509382483070532</c:v>
                </c:pt>
                <c:pt idx="298">
                  <c:v>30.515651581082878</c:v>
                </c:pt>
                <c:pt idx="299">
                  <c:v>31.512625316011874</c:v>
                </c:pt>
                <c:pt idx="300">
                  <c:v>32.500000000000007</c:v>
                </c:pt>
                <c:pt idx="301">
                  <c:v>33.477474869153518</c:v>
                </c:pt>
                <c:pt idx="302">
                  <c:v>34.444752175158307</c:v>
                </c:pt>
                <c:pt idx="303">
                  <c:v>35.401537275976729</c:v>
                </c:pt>
                <c:pt idx="304">
                  <c:v>36.347538725598504</c:v>
                </c:pt>
                <c:pt idx="305">
                  <c:v>37.282468362817994</c:v>
                </c:pt>
                <c:pt idx="306">
                  <c:v>38.206041399010736</c:v>
                </c:pt>
                <c:pt idx="307">
                  <c:v>39.117976504883117</c:v>
                </c:pt>
                <c:pt idx="308">
                  <c:v>40.017995896167804</c:v>
                </c:pt>
                <c:pt idx="309">
                  <c:v>40.905825418239438</c:v>
                </c:pt>
                <c:pt idx="310">
                  <c:v>41.781194629625048</c:v>
                </c:pt>
                <c:pt idx="311">
                  <c:v>42.643836884382956</c:v>
                </c:pt>
                <c:pt idx="312">
                  <c:v>43.493489413325754</c:v>
                </c:pt>
                <c:pt idx="313">
                  <c:v>44.329893404062375</c:v>
                </c:pt>
                <c:pt idx="314">
                  <c:v>45.152794079834777</c:v>
                </c:pt>
                <c:pt idx="315">
                  <c:v>45.961940777125577</c:v>
                </c:pt>
                <c:pt idx="316">
                  <c:v>46.757087022012307</c:v>
                </c:pt>
                <c:pt idx="317">
                  <c:v>47.537990605246094</c:v>
                </c:pt>
                <c:pt idx="318">
                  <c:v>48.304413656030626</c:v>
                </c:pt>
                <c:pt idx="319">
                  <c:v>49.056122714480175</c:v>
                </c:pt>
                <c:pt idx="320">
                  <c:v>49.792888802733557</c:v>
                </c:pt>
                <c:pt idx="321">
                  <c:v>50.51448749470309</c:v>
                </c:pt>
                <c:pt idx="322">
                  <c:v>51.220698984436901</c:v>
                </c:pt>
                <c:pt idx="323">
                  <c:v>51.911308153074032</c:v>
                </c:pt>
                <c:pt idx="324">
                  <c:v>52.58610463437158</c:v>
                </c:pt>
                <c:pt idx="325">
                  <c:v>53.244882878784452</c:v>
                </c:pt>
                <c:pt idx="326">
                  <c:v>53.887442216077694</c:v>
                </c:pt>
                <c:pt idx="327">
                  <c:v>54.51358691645256</c:v>
                </c:pt>
                <c:pt idx="328">
                  <c:v>55.123126250167651</c:v>
                </c:pt>
                <c:pt idx="329">
                  <c:v>55.715874545637284</c:v>
                </c:pt>
                <c:pt idx="330">
                  <c:v>56.291651245988497</c:v>
                </c:pt>
                <c:pt idx="331">
                  <c:v>56.85028096406073</c:v>
                </c:pt>
                <c:pt idx="332">
                  <c:v>57.391593535830246</c:v>
                </c:pt>
                <c:pt idx="333">
                  <c:v>57.915424072243908</c:v>
                </c:pt>
                <c:pt idx="334">
                  <c:v>58.421613009445863</c:v>
                </c:pt>
                <c:pt idx="335">
                  <c:v>58.910006157382234</c:v>
                </c:pt>
                <c:pt idx="336">
                  <c:v>59.380454746769061</c:v>
                </c:pt>
                <c:pt idx="337">
                  <c:v>59.832815474408598</c:v>
                </c:pt>
                <c:pt idx="338">
                  <c:v>60.266950546841173</c:v>
                </c:pt>
                <c:pt idx="339">
                  <c:v>60.682727722318099</c:v>
                </c:pt>
                <c:pt idx="340">
                  <c:v>61.080020351084045</c:v>
                </c:pt>
                <c:pt idx="341">
                  <c:v>61.458707413955572</c:v>
                </c:pt>
                <c:pt idx="342">
                  <c:v>61.81867355918498</c:v>
                </c:pt>
                <c:pt idx="343">
                  <c:v>62.159809137597321</c:v>
                </c:pt>
                <c:pt idx="344">
                  <c:v>62.482010235990714</c:v>
                </c:pt>
                <c:pt idx="345">
                  <c:v>62.785178708789438</c:v>
                </c:pt>
                <c:pt idx="346">
                  <c:v>63.069222207939774</c:v>
                </c:pt>
                <c:pt idx="347">
                  <c:v>63.334054211040282</c:v>
                </c:pt>
                <c:pt idx="348">
                  <c:v>63.579594047697363</c:v>
                </c:pt>
                <c:pt idx="349">
                  <c:v>63.805766924098158</c:v>
                </c:pt>
                <c:pt idx="350">
                  <c:v>64.012503945793512</c:v>
                </c:pt>
                <c:pt idx="351">
                  <c:v>64.199742138683945</c:v>
                </c:pt>
                <c:pt idx="352">
                  <c:v>64.36742446820206</c:v>
                </c:pt>
                <c:pt idx="353">
                  <c:v>64.515499856685935</c:v>
                </c:pt>
                <c:pt idx="354">
                  <c:v>64.64392319893777</c:v>
                </c:pt>
                <c:pt idx="355">
                  <c:v>64.752655375963457</c:v>
                </c:pt>
                <c:pt idx="356">
                  <c:v>64.841663266888574</c:v>
                </c:pt>
                <c:pt idx="357">
                  <c:v>64.910919759047303</c:v>
                </c:pt>
                <c:pt idx="358">
                  <c:v>64.96040375624122</c:v>
                </c:pt>
                <c:pt idx="359">
                  <c:v>64.990100185165431</c:v>
                </c:pt>
                <c:pt idx="360">
                  <c:v>65</c:v>
                </c:pt>
              </c:numCache>
            </c:numRef>
          </c:xVal>
          <c:yVal>
            <c:numRef>
              <c:f>'θ ϵ (90,180)'!$AF$8:$AF$368</c:f>
              <c:numCache>
                <c:formatCode>General</c:formatCode>
                <c:ptCount val="361"/>
                <c:pt idx="0">
                  <c:v>0</c:v>
                </c:pt>
                <c:pt idx="1">
                  <c:v>1.1344064184234282</c:v>
                </c:pt>
                <c:pt idx="2">
                  <c:v>2.2684672856625632</c:v>
                </c:pt>
                <c:pt idx="3">
                  <c:v>3.4018371557913487</c:v>
                </c:pt>
                <c:pt idx="4">
                  <c:v>4.534170793368145</c:v>
                </c:pt>
                <c:pt idx="5">
                  <c:v>5.6651232785977808</c:v>
                </c:pt>
                <c:pt idx="6">
                  <c:v>6.794350112397475</c:v>
                </c:pt>
                <c:pt idx="7">
                  <c:v>7.9215073213345857</c:v>
                </c:pt>
                <c:pt idx="8">
                  <c:v>9.0462515624042528</c:v>
                </c:pt>
                <c:pt idx="9">
                  <c:v>10.168240227615007</c:v>
                </c:pt>
                <c:pt idx="10">
                  <c:v>11.287131548350471</c:v>
                </c:pt>
                <c:pt idx="11">
                  <c:v>12.402584699475412</c:v>
                </c:pt>
                <c:pt idx="12">
                  <c:v>13.514259903154356</c:v>
                </c:pt>
                <c:pt idx="13">
                  <c:v>14.621818532351226</c:v>
                </c:pt>
                <c:pt idx="14">
                  <c:v>15.724923213978402</c:v>
                </c:pt>
                <c:pt idx="15">
                  <c:v>16.823237931663847</c:v>
                </c:pt>
                <c:pt idx="16">
                  <c:v>17.916428128104947</c:v>
                </c:pt>
                <c:pt idx="17">
                  <c:v>19.00416080697789</c:v>
                </c:pt>
                <c:pt idx="18">
                  <c:v>20.08610463437158</c:v>
                </c:pt>
                <c:pt idx="19">
                  <c:v>21.16193003971518</c:v>
                </c:pt>
                <c:pt idx="20">
                  <c:v>22.231309316168467</c:v>
                </c:pt>
                <c:pt idx="21">
                  <c:v>23.293916720444518</c:v>
                </c:pt>
                <c:pt idx="22">
                  <c:v>24.349428572034281</c:v>
                </c:pt>
                <c:pt idx="23">
                  <c:v>25.397523351802793</c:v>
                </c:pt>
                <c:pt idx="24">
                  <c:v>26.437881799927009</c:v>
                </c:pt>
                <c:pt idx="25">
                  <c:v>27.470187013145463</c:v>
                </c:pt>
                <c:pt idx="26">
                  <c:v>28.494124541290031</c:v>
                </c:pt>
                <c:pt idx="27">
                  <c:v>29.509382483070539</c:v>
                </c:pt>
                <c:pt idx="28">
                  <c:v>30.515651581082903</c:v>
                </c:pt>
                <c:pt idx="29">
                  <c:v>31.51262531601191</c:v>
                </c:pt>
                <c:pt idx="30">
                  <c:v>32.499999999999993</c:v>
                </c:pt>
                <c:pt idx="31">
                  <c:v>33.477474869153518</c:v>
                </c:pt>
                <c:pt idx="32">
                  <c:v>34.444752175158321</c:v>
                </c:pt>
                <c:pt idx="33">
                  <c:v>35.401537275976757</c:v>
                </c:pt>
                <c:pt idx="34">
                  <c:v>36.347538725598547</c:v>
                </c:pt>
                <c:pt idx="35">
                  <c:v>37.282468362817994</c:v>
                </c:pt>
                <c:pt idx="36">
                  <c:v>38.206041399010751</c:v>
                </c:pt>
                <c:pt idx="37">
                  <c:v>39.117976504883138</c:v>
                </c:pt>
                <c:pt idx="38">
                  <c:v>40.017995896167783</c:v>
                </c:pt>
                <c:pt idx="39">
                  <c:v>40.905825418239431</c:v>
                </c:pt>
                <c:pt idx="40">
                  <c:v>41.781194629625048</c:v>
                </c:pt>
                <c:pt idx="41">
                  <c:v>42.643836884382964</c:v>
                </c:pt>
                <c:pt idx="42">
                  <c:v>43.493489413325783</c:v>
                </c:pt>
                <c:pt idx="43">
                  <c:v>44.329893404062403</c:v>
                </c:pt>
                <c:pt idx="44">
                  <c:v>45.15279407983482</c:v>
                </c:pt>
                <c:pt idx="45">
                  <c:v>45.961940777125584</c:v>
                </c:pt>
                <c:pt idx="46">
                  <c:v>46.757087022012321</c:v>
                </c:pt>
                <c:pt idx="47">
                  <c:v>47.53799060524608</c:v>
                </c:pt>
                <c:pt idx="48">
                  <c:v>48.304413656030619</c:v>
                </c:pt>
                <c:pt idx="49">
                  <c:v>49.056122714480182</c:v>
                </c:pt>
                <c:pt idx="50">
                  <c:v>49.792888802733572</c:v>
                </c:pt>
                <c:pt idx="51">
                  <c:v>50.514487494703104</c:v>
                </c:pt>
                <c:pt idx="52">
                  <c:v>51.220698984436929</c:v>
                </c:pt>
                <c:pt idx="53">
                  <c:v>51.911308153074032</c:v>
                </c:pt>
                <c:pt idx="54">
                  <c:v>52.586104634371587</c:v>
                </c:pt>
                <c:pt idx="55">
                  <c:v>53.244882878784466</c:v>
                </c:pt>
                <c:pt idx="56">
                  <c:v>53.887442216077716</c:v>
                </c:pt>
                <c:pt idx="57">
                  <c:v>54.513586916452553</c:v>
                </c:pt>
                <c:pt idx="58">
                  <c:v>55.123126250167687</c:v>
                </c:pt>
                <c:pt idx="59">
                  <c:v>55.715874545637291</c:v>
                </c:pt>
                <c:pt idx="60">
                  <c:v>56.291651245988511</c:v>
                </c:pt>
                <c:pt idx="61">
                  <c:v>56.850280964060723</c:v>
                </c:pt>
                <c:pt idx="62">
                  <c:v>57.391593535830246</c:v>
                </c:pt>
                <c:pt idx="63">
                  <c:v>57.915424072243908</c:v>
                </c:pt>
                <c:pt idx="64">
                  <c:v>58.421613009445856</c:v>
                </c:pt>
                <c:pt idx="65">
                  <c:v>58.910006157382249</c:v>
                </c:pt>
                <c:pt idx="66">
                  <c:v>59.380454746769054</c:v>
                </c:pt>
                <c:pt idx="67">
                  <c:v>59.832815474408619</c:v>
                </c:pt>
                <c:pt idx="68">
                  <c:v>60.26695054684118</c:v>
                </c:pt>
                <c:pt idx="69">
                  <c:v>60.682727722318113</c:v>
                </c:pt>
                <c:pt idx="70">
                  <c:v>61.080020351084038</c:v>
                </c:pt>
                <c:pt idx="71">
                  <c:v>61.458707413955587</c:v>
                </c:pt>
                <c:pt idx="72">
                  <c:v>61.81867355918498</c:v>
                </c:pt>
                <c:pt idx="73">
                  <c:v>62.1598091375973</c:v>
                </c:pt>
                <c:pt idx="74">
                  <c:v>62.482010235990728</c:v>
                </c:pt>
                <c:pt idx="75">
                  <c:v>62.785178708789438</c:v>
                </c:pt>
                <c:pt idx="76">
                  <c:v>63.069222207939774</c:v>
                </c:pt>
                <c:pt idx="77">
                  <c:v>63.334054211040289</c:v>
                </c:pt>
                <c:pt idx="78">
                  <c:v>63.579594047697363</c:v>
                </c:pt>
                <c:pt idx="79">
                  <c:v>63.805766924098158</c:v>
                </c:pt>
                <c:pt idx="80">
                  <c:v>64.012503945793526</c:v>
                </c:pt>
                <c:pt idx="81">
                  <c:v>64.199742138683959</c:v>
                </c:pt>
                <c:pt idx="82">
                  <c:v>64.36742446820206</c:v>
                </c:pt>
                <c:pt idx="83">
                  <c:v>64.515499856685935</c:v>
                </c:pt>
                <c:pt idx="84">
                  <c:v>64.64392319893777</c:v>
                </c:pt>
                <c:pt idx="85">
                  <c:v>64.752655375963457</c:v>
                </c:pt>
                <c:pt idx="86">
                  <c:v>64.841663266888574</c:v>
                </c:pt>
                <c:pt idx="87">
                  <c:v>64.910919759047303</c:v>
                </c:pt>
                <c:pt idx="88">
                  <c:v>64.96040375624122</c:v>
                </c:pt>
                <c:pt idx="89">
                  <c:v>64.990100185165431</c:v>
                </c:pt>
                <c:pt idx="90">
                  <c:v>65</c:v>
                </c:pt>
                <c:pt idx="91">
                  <c:v>64.990100185165431</c:v>
                </c:pt>
                <c:pt idx="92">
                  <c:v>64.96040375624122</c:v>
                </c:pt>
                <c:pt idx="93">
                  <c:v>64.910919759047303</c:v>
                </c:pt>
                <c:pt idx="94">
                  <c:v>64.841663266888574</c:v>
                </c:pt>
                <c:pt idx="95">
                  <c:v>64.752655375963457</c:v>
                </c:pt>
                <c:pt idx="96">
                  <c:v>64.64392319893777</c:v>
                </c:pt>
                <c:pt idx="97">
                  <c:v>64.515499856685935</c:v>
                </c:pt>
                <c:pt idx="98">
                  <c:v>64.367424468202074</c:v>
                </c:pt>
                <c:pt idx="99">
                  <c:v>64.199742138683945</c:v>
                </c:pt>
                <c:pt idx="100">
                  <c:v>64.012503945793526</c:v>
                </c:pt>
                <c:pt idx="101">
                  <c:v>63.805766924098158</c:v>
                </c:pt>
                <c:pt idx="102">
                  <c:v>63.57959404769737</c:v>
                </c:pt>
                <c:pt idx="103">
                  <c:v>63.334054211040289</c:v>
                </c:pt>
                <c:pt idx="104">
                  <c:v>63.069222207939774</c:v>
                </c:pt>
                <c:pt idx="105">
                  <c:v>62.785178708789438</c:v>
                </c:pt>
                <c:pt idx="106">
                  <c:v>62.482010235990728</c:v>
                </c:pt>
                <c:pt idx="107">
                  <c:v>62.159809137597307</c:v>
                </c:pt>
                <c:pt idx="108">
                  <c:v>61.818673559184987</c:v>
                </c:pt>
                <c:pt idx="109">
                  <c:v>61.458707413955594</c:v>
                </c:pt>
                <c:pt idx="110">
                  <c:v>61.080020351084045</c:v>
                </c:pt>
                <c:pt idx="111">
                  <c:v>60.682727722318113</c:v>
                </c:pt>
                <c:pt idx="112">
                  <c:v>60.26695054684118</c:v>
                </c:pt>
                <c:pt idx="113">
                  <c:v>59.832815474408626</c:v>
                </c:pt>
                <c:pt idx="114">
                  <c:v>59.380454746769061</c:v>
                </c:pt>
                <c:pt idx="115">
                  <c:v>58.910006157382256</c:v>
                </c:pt>
                <c:pt idx="116">
                  <c:v>58.421613009445849</c:v>
                </c:pt>
                <c:pt idx="117">
                  <c:v>57.915424072243916</c:v>
                </c:pt>
                <c:pt idx="118">
                  <c:v>57.39159353583026</c:v>
                </c:pt>
                <c:pt idx="119">
                  <c:v>56.85028096406073</c:v>
                </c:pt>
                <c:pt idx="120">
                  <c:v>56.291651245988518</c:v>
                </c:pt>
                <c:pt idx="121">
                  <c:v>55.715874545637298</c:v>
                </c:pt>
                <c:pt idx="122">
                  <c:v>55.123126250167694</c:v>
                </c:pt>
                <c:pt idx="123">
                  <c:v>54.513586916452553</c:v>
                </c:pt>
                <c:pt idx="124">
                  <c:v>53.887442216077716</c:v>
                </c:pt>
                <c:pt idx="125">
                  <c:v>53.24488287878448</c:v>
                </c:pt>
                <c:pt idx="126">
                  <c:v>52.586104634371587</c:v>
                </c:pt>
                <c:pt idx="127">
                  <c:v>51.911308153074025</c:v>
                </c:pt>
                <c:pt idx="128">
                  <c:v>51.220698984436929</c:v>
                </c:pt>
                <c:pt idx="129">
                  <c:v>50.514487494703118</c:v>
                </c:pt>
                <c:pt idx="130">
                  <c:v>49.792888802733572</c:v>
                </c:pt>
                <c:pt idx="131">
                  <c:v>49.056122714480168</c:v>
                </c:pt>
                <c:pt idx="132">
                  <c:v>48.304413656030626</c:v>
                </c:pt>
                <c:pt idx="133">
                  <c:v>47.537990605246087</c:v>
                </c:pt>
                <c:pt idx="134">
                  <c:v>46.757087022012342</c:v>
                </c:pt>
                <c:pt idx="135">
                  <c:v>45.961940777125591</c:v>
                </c:pt>
                <c:pt idx="136">
                  <c:v>45.152794079834813</c:v>
                </c:pt>
                <c:pt idx="137">
                  <c:v>44.32989340406241</c:v>
                </c:pt>
                <c:pt idx="138">
                  <c:v>43.49348941332579</c:v>
                </c:pt>
                <c:pt idx="139">
                  <c:v>42.643836884382971</c:v>
                </c:pt>
                <c:pt idx="140">
                  <c:v>41.781194629625062</c:v>
                </c:pt>
                <c:pt idx="141">
                  <c:v>40.905825418239452</c:v>
                </c:pt>
                <c:pt idx="142">
                  <c:v>40.017995896167797</c:v>
                </c:pt>
                <c:pt idx="143">
                  <c:v>39.117976504883131</c:v>
                </c:pt>
                <c:pt idx="144">
                  <c:v>38.206041399010758</c:v>
                </c:pt>
                <c:pt idx="145">
                  <c:v>37.282468362818015</c:v>
                </c:pt>
                <c:pt idx="146">
                  <c:v>36.347538725598547</c:v>
                </c:pt>
                <c:pt idx="147">
                  <c:v>35.40153727597675</c:v>
                </c:pt>
                <c:pt idx="148">
                  <c:v>34.444752175158321</c:v>
                </c:pt>
                <c:pt idx="149">
                  <c:v>33.477474869153532</c:v>
                </c:pt>
                <c:pt idx="150">
                  <c:v>32.499999999999993</c:v>
                </c:pt>
                <c:pt idx="151">
                  <c:v>31.512625316011917</c:v>
                </c:pt>
                <c:pt idx="152">
                  <c:v>30.515651581082921</c:v>
                </c:pt>
                <c:pt idx="153">
                  <c:v>29.509382483070546</c:v>
                </c:pt>
                <c:pt idx="154">
                  <c:v>28.494124541290024</c:v>
                </c:pt>
                <c:pt idx="155">
                  <c:v>27.470187013145466</c:v>
                </c:pt>
                <c:pt idx="156">
                  <c:v>26.437881799927027</c:v>
                </c:pt>
                <c:pt idx="157">
                  <c:v>25.397523351802821</c:v>
                </c:pt>
                <c:pt idx="158">
                  <c:v>24.349428572034295</c:v>
                </c:pt>
                <c:pt idx="159">
                  <c:v>23.293916720444514</c:v>
                </c:pt>
                <c:pt idx="160">
                  <c:v>22.231309316168478</c:v>
                </c:pt>
                <c:pt idx="161">
                  <c:v>21.161930039715209</c:v>
                </c:pt>
                <c:pt idx="162">
                  <c:v>20.086104634371587</c:v>
                </c:pt>
                <c:pt idx="163">
                  <c:v>19.004160806977907</c:v>
                </c:pt>
                <c:pt idx="164">
                  <c:v>17.916428128104979</c:v>
                </c:pt>
                <c:pt idx="165">
                  <c:v>16.823237931663865</c:v>
                </c:pt>
                <c:pt idx="166">
                  <c:v>15.724923213978402</c:v>
                </c:pt>
                <c:pt idx="167">
                  <c:v>14.621818532351211</c:v>
                </c:pt>
                <c:pt idx="168">
                  <c:v>13.514259903154356</c:v>
                </c:pt>
                <c:pt idx="169">
                  <c:v>12.402584699475423</c:v>
                </c:pt>
                <c:pt idx="170">
                  <c:v>11.287131548350468</c:v>
                </c:pt>
                <c:pt idx="171">
                  <c:v>10.168240227615014</c:v>
                </c:pt>
                <c:pt idx="172">
                  <c:v>9.0462515624042741</c:v>
                </c:pt>
                <c:pt idx="173">
                  <c:v>7.9215073213345901</c:v>
                </c:pt>
                <c:pt idx="174">
                  <c:v>6.7943501123974928</c:v>
                </c:pt>
                <c:pt idx="175">
                  <c:v>5.6651232785978118</c:v>
                </c:pt>
                <c:pt idx="176">
                  <c:v>4.5341707933681592</c:v>
                </c:pt>
                <c:pt idx="177">
                  <c:v>3.4018371557913474</c:v>
                </c:pt>
                <c:pt idx="178">
                  <c:v>2.2684672856625454</c:v>
                </c:pt>
                <c:pt idx="179">
                  <c:v>1.1344064184234235</c:v>
                </c:pt>
                <c:pt idx="180">
                  <c:v>7.9634649569060301E-15</c:v>
                </c:pt>
                <c:pt idx="181">
                  <c:v>-1.1344064184234075</c:v>
                </c:pt>
                <c:pt idx="182">
                  <c:v>-2.2684672856625583</c:v>
                </c:pt>
                <c:pt idx="183">
                  <c:v>-3.4018371557913314</c:v>
                </c:pt>
                <c:pt idx="184">
                  <c:v>-4.5341707933681139</c:v>
                </c:pt>
                <c:pt idx="185">
                  <c:v>-5.6651232785977665</c:v>
                </c:pt>
                <c:pt idx="186">
                  <c:v>-6.7943501123974483</c:v>
                </c:pt>
                <c:pt idx="187">
                  <c:v>-7.9215073213346034</c:v>
                </c:pt>
                <c:pt idx="188">
                  <c:v>-9.0462515624042581</c:v>
                </c:pt>
                <c:pt idx="189">
                  <c:v>-10.168240227614998</c:v>
                </c:pt>
                <c:pt idx="190">
                  <c:v>-11.28713154835048</c:v>
                </c:pt>
                <c:pt idx="191">
                  <c:v>-12.402584699475407</c:v>
                </c:pt>
                <c:pt idx="192">
                  <c:v>-13.51425990315434</c:v>
                </c:pt>
                <c:pt idx="193">
                  <c:v>-14.621818532351224</c:v>
                </c:pt>
                <c:pt idx="194">
                  <c:v>-15.724923213978387</c:v>
                </c:pt>
                <c:pt idx="195">
                  <c:v>-16.823237931663822</c:v>
                </c:pt>
                <c:pt idx="196">
                  <c:v>-17.916428128104936</c:v>
                </c:pt>
                <c:pt idx="197">
                  <c:v>-19.004160806977865</c:v>
                </c:pt>
                <c:pt idx="198">
                  <c:v>-20.086104634371601</c:v>
                </c:pt>
                <c:pt idx="199">
                  <c:v>-21.161930039715187</c:v>
                </c:pt>
                <c:pt idx="200">
                  <c:v>-22.231309316168463</c:v>
                </c:pt>
                <c:pt idx="201">
                  <c:v>-23.293916720444528</c:v>
                </c:pt>
                <c:pt idx="202">
                  <c:v>-24.349428572034281</c:v>
                </c:pt>
                <c:pt idx="203">
                  <c:v>-25.397523351802782</c:v>
                </c:pt>
                <c:pt idx="204">
                  <c:v>-26.437881799926988</c:v>
                </c:pt>
                <c:pt idx="205">
                  <c:v>-27.470187013145452</c:v>
                </c:pt>
                <c:pt idx="206">
                  <c:v>-28.494124541290009</c:v>
                </c:pt>
                <c:pt idx="207">
                  <c:v>-29.509382483070507</c:v>
                </c:pt>
                <c:pt idx="208">
                  <c:v>-30.515651581082906</c:v>
                </c:pt>
                <c:pt idx="209">
                  <c:v>-31.512625316011903</c:v>
                </c:pt>
                <c:pt idx="210">
                  <c:v>-32.500000000000007</c:v>
                </c:pt>
                <c:pt idx="211">
                  <c:v>-33.477474869153518</c:v>
                </c:pt>
                <c:pt idx="212">
                  <c:v>-34.444752175158314</c:v>
                </c:pt>
                <c:pt idx="213">
                  <c:v>-35.401537275976757</c:v>
                </c:pt>
                <c:pt idx="214">
                  <c:v>-36.347538725598532</c:v>
                </c:pt>
                <c:pt idx="215">
                  <c:v>-37.28246836281798</c:v>
                </c:pt>
                <c:pt idx="216">
                  <c:v>-38.206041399010743</c:v>
                </c:pt>
                <c:pt idx="217">
                  <c:v>-39.117976504883124</c:v>
                </c:pt>
                <c:pt idx="218">
                  <c:v>-40.017995896167761</c:v>
                </c:pt>
                <c:pt idx="219">
                  <c:v>-40.905825418239445</c:v>
                </c:pt>
                <c:pt idx="220">
                  <c:v>-41.781194629625048</c:v>
                </c:pt>
                <c:pt idx="221">
                  <c:v>-42.643836884382978</c:v>
                </c:pt>
                <c:pt idx="222">
                  <c:v>-43.493489413325783</c:v>
                </c:pt>
                <c:pt idx="223">
                  <c:v>-44.329893404062396</c:v>
                </c:pt>
                <c:pt idx="224">
                  <c:v>-45.152794079834827</c:v>
                </c:pt>
                <c:pt idx="225">
                  <c:v>-45.961940777125584</c:v>
                </c:pt>
                <c:pt idx="226">
                  <c:v>-46.757087022012307</c:v>
                </c:pt>
                <c:pt idx="227">
                  <c:v>-47.537990605246058</c:v>
                </c:pt>
                <c:pt idx="228">
                  <c:v>-48.304413656030611</c:v>
                </c:pt>
                <c:pt idx="229">
                  <c:v>-49.056122714480161</c:v>
                </c:pt>
                <c:pt idx="230">
                  <c:v>-49.792888802733565</c:v>
                </c:pt>
                <c:pt idx="231">
                  <c:v>-50.514487494703125</c:v>
                </c:pt>
                <c:pt idx="232">
                  <c:v>-51.220698984436936</c:v>
                </c:pt>
                <c:pt idx="233">
                  <c:v>-51.911308153074032</c:v>
                </c:pt>
                <c:pt idx="234">
                  <c:v>-52.58610463437158</c:v>
                </c:pt>
                <c:pt idx="235">
                  <c:v>-53.244882878784452</c:v>
                </c:pt>
                <c:pt idx="236">
                  <c:v>-53.887442216077694</c:v>
                </c:pt>
                <c:pt idx="237">
                  <c:v>-54.51358691645256</c:v>
                </c:pt>
                <c:pt idx="238">
                  <c:v>-55.123126250167687</c:v>
                </c:pt>
                <c:pt idx="239">
                  <c:v>-55.715874545637284</c:v>
                </c:pt>
                <c:pt idx="240">
                  <c:v>-56.291651245988497</c:v>
                </c:pt>
                <c:pt idx="241">
                  <c:v>-56.850280964060737</c:v>
                </c:pt>
                <c:pt idx="242">
                  <c:v>-57.391593535830253</c:v>
                </c:pt>
                <c:pt idx="243">
                  <c:v>-57.915424072243908</c:v>
                </c:pt>
                <c:pt idx="244">
                  <c:v>-58.421613009445842</c:v>
                </c:pt>
                <c:pt idx="245">
                  <c:v>-58.910006157382234</c:v>
                </c:pt>
                <c:pt idx="246">
                  <c:v>-59.380454746769061</c:v>
                </c:pt>
                <c:pt idx="247">
                  <c:v>-59.832815474408619</c:v>
                </c:pt>
                <c:pt idx="248">
                  <c:v>-60.266950546841173</c:v>
                </c:pt>
                <c:pt idx="249">
                  <c:v>-60.682727722318106</c:v>
                </c:pt>
                <c:pt idx="250">
                  <c:v>-61.08002035108403</c:v>
                </c:pt>
                <c:pt idx="251">
                  <c:v>-61.458707413955594</c:v>
                </c:pt>
                <c:pt idx="252">
                  <c:v>-61.81867355918498</c:v>
                </c:pt>
                <c:pt idx="253">
                  <c:v>-62.159809137597293</c:v>
                </c:pt>
                <c:pt idx="254">
                  <c:v>-62.482010235990735</c:v>
                </c:pt>
                <c:pt idx="255">
                  <c:v>-62.785178708789438</c:v>
                </c:pt>
                <c:pt idx="256">
                  <c:v>-63.069222207939774</c:v>
                </c:pt>
                <c:pt idx="257">
                  <c:v>-63.334054211040282</c:v>
                </c:pt>
                <c:pt idx="258">
                  <c:v>-63.579594047697363</c:v>
                </c:pt>
                <c:pt idx="259">
                  <c:v>-63.805766924098151</c:v>
                </c:pt>
                <c:pt idx="260">
                  <c:v>-64.012503945793526</c:v>
                </c:pt>
                <c:pt idx="261">
                  <c:v>-64.199742138683945</c:v>
                </c:pt>
                <c:pt idx="262">
                  <c:v>-64.367424468202074</c:v>
                </c:pt>
                <c:pt idx="263">
                  <c:v>-64.515499856685935</c:v>
                </c:pt>
                <c:pt idx="264">
                  <c:v>-64.64392319893777</c:v>
                </c:pt>
                <c:pt idx="265">
                  <c:v>-64.752655375963457</c:v>
                </c:pt>
                <c:pt idx="266">
                  <c:v>-64.841663266888574</c:v>
                </c:pt>
                <c:pt idx="267">
                  <c:v>-64.910919759047303</c:v>
                </c:pt>
                <c:pt idx="268">
                  <c:v>-64.96040375624122</c:v>
                </c:pt>
                <c:pt idx="269">
                  <c:v>-64.990100185165431</c:v>
                </c:pt>
                <c:pt idx="270">
                  <c:v>-65</c:v>
                </c:pt>
                <c:pt idx="271">
                  <c:v>-64.990100185165431</c:v>
                </c:pt>
                <c:pt idx="272">
                  <c:v>-64.96040375624122</c:v>
                </c:pt>
                <c:pt idx="273">
                  <c:v>-64.910919759047303</c:v>
                </c:pt>
                <c:pt idx="274">
                  <c:v>-64.841663266888574</c:v>
                </c:pt>
                <c:pt idx="275">
                  <c:v>-64.752655375963457</c:v>
                </c:pt>
                <c:pt idx="276">
                  <c:v>-64.64392319893777</c:v>
                </c:pt>
                <c:pt idx="277">
                  <c:v>-64.515499856685935</c:v>
                </c:pt>
                <c:pt idx="278">
                  <c:v>-64.367424468202074</c:v>
                </c:pt>
                <c:pt idx="279">
                  <c:v>-64.199742138683959</c:v>
                </c:pt>
                <c:pt idx="280">
                  <c:v>-64.012503945793526</c:v>
                </c:pt>
                <c:pt idx="281">
                  <c:v>-63.805766924098165</c:v>
                </c:pt>
                <c:pt idx="282">
                  <c:v>-63.579594047697377</c:v>
                </c:pt>
                <c:pt idx="283">
                  <c:v>-63.334054211040289</c:v>
                </c:pt>
                <c:pt idx="284">
                  <c:v>-63.069222207939781</c:v>
                </c:pt>
                <c:pt idx="285">
                  <c:v>-62.785178708789431</c:v>
                </c:pt>
                <c:pt idx="286">
                  <c:v>-62.482010235990721</c:v>
                </c:pt>
                <c:pt idx="287">
                  <c:v>-62.1598091375973</c:v>
                </c:pt>
                <c:pt idx="288">
                  <c:v>-61.818673559184987</c:v>
                </c:pt>
                <c:pt idx="289">
                  <c:v>-61.458707413955601</c:v>
                </c:pt>
                <c:pt idx="290">
                  <c:v>-61.080020351084052</c:v>
                </c:pt>
                <c:pt idx="291">
                  <c:v>-60.682727722318134</c:v>
                </c:pt>
                <c:pt idx="292">
                  <c:v>-60.26695054684118</c:v>
                </c:pt>
                <c:pt idx="293">
                  <c:v>-59.832815474408633</c:v>
                </c:pt>
                <c:pt idx="294">
                  <c:v>-59.380454746769047</c:v>
                </c:pt>
                <c:pt idx="295">
                  <c:v>-58.910006157382249</c:v>
                </c:pt>
                <c:pt idx="296">
                  <c:v>-58.421613009445856</c:v>
                </c:pt>
                <c:pt idx="297">
                  <c:v>-57.915424072243916</c:v>
                </c:pt>
                <c:pt idx="298">
                  <c:v>-57.39159353583026</c:v>
                </c:pt>
                <c:pt idx="299">
                  <c:v>-56.850280964060744</c:v>
                </c:pt>
                <c:pt idx="300">
                  <c:v>-56.291651245988511</c:v>
                </c:pt>
                <c:pt idx="301">
                  <c:v>-55.715874545637298</c:v>
                </c:pt>
                <c:pt idx="302">
                  <c:v>-55.123126250167701</c:v>
                </c:pt>
                <c:pt idx="303">
                  <c:v>-54.513586916452574</c:v>
                </c:pt>
                <c:pt idx="304">
                  <c:v>-53.887442216077737</c:v>
                </c:pt>
                <c:pt idx="305">
                  <c:v>-53.244882878784466</c:v>
                </c:pt>
                <c:pt idx="306">
                  <c:v>-52.586104634371594</c:v>
                </c:pt>
                <c:pt idx="307">
                  <c:v>-51.911308153074046</c:v>
                </c:pt>
                <c:pt idx="308">
                  <c:v>-51.220698984436915</c:v>
                </c:pt>
                <c:pt idx="309">
                  <c:v>-50.514487494703104</c:v>
                </c:pt>
                <c:pt idx="310">
                  <c:v>-49.792888802733579</c:v>
                </c:pt>
                <c:pt idx="311">
                  <c:v>-49.056122714480196</c:v>
                </c:pt>
                <c:pt idx="312">
                  <c:v>-48.304413656030647</c:v>
                </c:pt>
                <c:pt idx="313">
                  <c:v>-47.537990605246115</c:v>
                </c:pt>
                <c:pt idx="314">
                  <c:v>-46.757087022012364</c:v>
                </c:pt>
                <c:pt idx="315">
                  <c:v>-45.961940777125598</c:v>
                </c:pt>
                <c:pt idx="316">
                  <c:v>-45.152794079834841</c:v>
                </c:pt>
                <c:pt idx="317">
                  <c:v>-44.329893404062389</c:v>
                </c:pt>
                <c:pt idx="318">
                  <c:v>-43.493489413325776</c:v>
                </c:pt>
                <c:pt idx="319">
                  <c:v>-42.643836884382978</c:v>
                </c:pt>
                <c:pt idx="320">
                  <c:v>-41.78119462962507</c:v>
                </c:pt>
                <c:pt idx="321">
                  <c:v>-40.905825418239459</c:v>
                </c:pt>
                <c:pt idx="322">
                  <c:v>-40.017995896167825</c:v>
                </c:pt>
                <c:pt idx="323">
                  <c:v>-39.117976504883138</c:v>
                </c:pt>
                <c:pt idx="324">
                  <c:v>-38.206041399010772</c:v>
                </c:pt>
                <c:pt idx="325">
                  <c:v>-37.282468362818022</c:v>
                </c:pt>
                <c:pt idx="326">
                  <c:v>-36.347538725598575</c:v>
                </c:pt>
                <c:pt idx="327">
                  <c:v>-35.40153727597675</c:v>
                </c:pt>
                <c:pt idx="328">
                  <c:v>-34.444752175158378</c:v>
                </c:pt>
                <c:pt idx="329">
                  <c:v>-33.477474869153539</c:v>
                </c:pt>
                <c:pt idx="330">
                  <c:v>-32.500000000000028</c:v>
                </c:pt>
                <c:pt idx="331">
                  <c:v>-31.512625316011899</c:v>
                </c:pt>
                <c:pt idx="332">
                  <c:v>-30.515651581082903</c:v>
                </c:pt>
                <c:pt idx="333">
                  <c:v>-29.509382483070553</c:v>
                </c:pt>
                <c:pt idx="334">
                  <c:v>-28.494124541290006</c:v>
                </c:pt>
                <c:pt idx="335">
                  <c:v>-27.470187013145498</c:v>
                </c:pt>
                <c:pt idx="336">
                  <c:v>-26.437881799927009</c:v>
                </c:pt>
                <c:pt idx="337">
                  <c:v>-25.397523351802857</c:v>
                </c:pt>
                <c:pt idx="338">
                  <c:v>-24.349428572034302</c:v>
                </c:pt>
                <c:pt idx="339">
                  <c:v>-23.29391672044455</c:v>
                </c:pt>
                <c:pt idx="340">
                  <c:v>-22.23130931616846</c:v>
                </c:pt>
                <c:pt idx="341">
                  <c:v>-21.161930039715241</c:v>
                </c:pt>
                <c:pt idx="342">
                  <c:v>-20.086104634371594</c:v>
                </c:pt>
                <c:pt idx="343">
                  <c:v>-19.004160806977858</c:v>
                </c:pt>
                <c:pt idx="344">
                  <c:v>-17.916428128104986</c:v>
                </c:pt>
                <c:pt idx="345">
                  <c:v>-16.823237931663844</c:v>
                </c:pt>
                <c:pt idx="346">
                  <c:v>-15.724923213978412</c:v>
                </c:pt>
                <c:pt idx="347">
                  <c:v>-14.621818532351247</c:v>
                </c:pt>
                <c:pt idx="348">
                  <c:v>-13.514259903154391</c:v>
                </c:pt>
                <c:pt idx="349">
                  <c:v>-12.402584699475403</c:v>
                </c:pt>
                <c:pt idx="350">
                  <c:v>-11.287131548350533</c:v>
                </c:pt>
                <c:pt idx="351">
                  <c:v>-10.168240227615023</c:v>
                </c:pt>
                <c:pt idx="352">
                  <c:v>-9.046251562404283</c:v>
                </c:pt>
                <c:pt idx="353">
                  <c:v>-7.9215073213346274</c:v>
                </c:pt>
                <c:pt idx="354">
                  <c:v>-6.7943501123974723</c:v>
                </c:pt>
                <c:pt idx="355">
                  <c:v>-5.6651232785977905</c:v>
                </c:pt>
                <c:pt idx="356">
                  <c:v>-4.5341707933681095</c:v>
                </c:pt>
                <c:pt idx="357">
                  <c:v>-3.4018371557913838</c:v>
                </c:pt>
                <c:pt idx="358">
                  <c:v>-2.2684672856625534</c:v>
                </c:pt>
                <c:pt idx="359">
                  <c:v>-1.1344064184234892</c:v>
                </c:pt>
                <c:pt idx="360">
                  <c:v>-1.592692991381206E-14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6C-40EE-9CBA-DD877CBCCF54}"/>
            </c:ext>
          </c:extLst>
        </c:ser>
        <c:ser>
          <c:idx val="1"/>
          <c:order val="1"/>
          <c:tx>
            <c:v>Flow 1</c:v>
          </c:tx>
          <c:spPr>
            <a:ln w="25400">
              <a:tailEnd type="stealth" w="lg" len="lg"/>
            </a:ln>
          </c:spPr>
          <c:marker>
            <c:symbol val="diamond"/>
            <c:size val="2"/>
            <c:spPr>
              <a:ln w="3175"/>
            </c:spPr>
          </c:marker>
          <c:xVal>
            <c:numRef>
              <c:f>'θ ϵ (90,180)'!$D$11:$D$171</c:f>
              <c:numCache>
                <c:formatCode>General</c:formatCode>
                <c:ptCount val="161"/>
                <c:pt idx="0">
                  <c:v>59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55</c:v>
                </c:pt>
                <c:pt idx="5">
                  <c:v>54</c:v>
                </c:pt>
                <c:pt idx="6">
                  <c:v>53</c:v>
                </c:pt>
                <c:pt idx="7">
                  <c:v>52</c:v>
                </c:pt>
                <c:pt idx="8">
                  <c:v>51</c:v>
                </c:pt>
                <c:pt idx="9">
                  <c:v>50</c:v>
                </c:pt>
                <c:pt idx="10">
                  <c:v>49</c:v>
                </c:pt>
                <c:pt idx="11">
                  <c:v>48</c:v>
                </c:pt>
                <c:pt idx="12">
                  <c:v>47</c:v>
                </c:pt>
                <c:pt idx="13">
                  <c:v>46</c:v>
                </c:pt>
                <c:pt idx="14">
                  <c:v>45</c:v>
                </c:pt>
                <c:pt idx="15">
                  <c:v>44</c:v>
                </c:pt>
                <c:pt idx="16">
                  <c:v>43</c:v>
                </c:pt>
                <c:pt idx="17">
                  <c:v>42</c:v>
                </c:pt>
                <c:pt idx="18">
                  <c:v>41</c:v>
                </c:pt>
                <c:pt idx="19">
                  <c:v>40</c:v>
                </c:pt>
                <c:pt idx="20">
                  <c:v>39</c:v>
                </c:pt>
                <c:pt idx="21">
                  <c:v>38</c:v>
                </c:pt>
                <c:pt idx="22">
                  <c:v>37</c:v>
                </c:pt>
                <c:pt idx="23">
                  <c:v>36</c:v>
                </c:pt>
                <c:pt idx="24">
                  <c:v>35</c:v>
                </c:pt>
                <c:pt idx="25">
                  <c:v>34</c:v>
                </c:pt>
                <c:pt idx="26">
                  <c:v>33</c:v>
                </c:pt>
                <c:pt idx="27">
                  <c:v>32</c:v>
                </c:pt>
                <c:pt idx="28">
                  <c:v>31</c:v>
                </c:pt>
                <c:pt idx="29">
                  <c:v>30</c:v>
                </c:pt>
                <c:pt idx="30">
                  <c:v>29</c:v>
                </c:pt>
                <c:pt idx="31">
                  <c:v>28</c:v>
                </c:pt>
                <c:pt idx="32">
                  <c:v>27</c:v>
                </c:pt>
                <c:pt idx="33">
                  <c:v>26</c:v>
                </c:pt>
                <c:pt idx="34">
                  <c:v>25</c:v>
                </c:pt>
                <c:pt idx="35">
                  <c:v>24</c:v>
                </c:pt>
                <c:pt idx="36">
                  <c:v>23</c:v>
                </c:pt>
                <c:pt idx="37">
                  <c:v>22</c:v>
                </c:pt>
                <c:pt idx="38">
                  <c:v>21</c:v>
                </c:pt>
                <c:pt idx="39">
                  <c:v>20</c:v>
                </c:pt>
                <c:pt idx="40">
                  <c:v>19</c:v>
                </c:pt>
                <c:pt idx="41">
                  <c:v>18</c:v>
                </c:pt>
                <c:pt idx="42">
                  <c:v>17</c:v>
                </c:pt>
                <c:pt idx="43">
                  <c:v>16</c:v>
                </c:pt>
                <c:pt idx="44">
                  <c:v>15</c:v>
                </c:pt>
                <c:pt idx="45">
                  <c:v>14</c:v>
                </c:pt>
                <c:pt idx="46">
                  <c:v>13</c:v>
                </c:pt>
                <c:pt idx="47">
                  <c:v>12</c:v>
                </c:pt>
                <c:pt idx="48">
                  <c:v>11</c:v>
                </c:pt>
                <c:pt idx="49">
                  <c:v>10</c:v>
                </c:pt>
                <c:pt idx="50">
                  <c:v>9</c:v>
                </c:pt>
                <c:pt idx="51">
                  <c:v>8</c:v>
                </c:pt>
                <c:pt idx="52">
                  <c:v>7</c:v>
                </c:pt>
                <c:pt idx="53">
                  <c:v>6</c:v>
                </c:pt>
                <c:pt idx="54">
                  <c:v>5</c:v>
                </c:pt>
                <c:pt idx="55">
                  <c:v>4</c:v>
                </c:pt>
                <c:pt idx="56">
                  <c:v>3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-1</c:v>
                </c:pt>
                <c:pt idx="61">
                  <c:v>-2</c:v>
                </c:pt>
                <c:pt idx="62">
                  <c:v>-3</c:v>
                </c:pt>
                <c:pt idx="63">
                  <c:v>-4</c:v>
                </c:pt>
                <c:pt idx="64">
                  <c:v>-5</c:v>
                </c:pt>
                <c:pt idx="65">
                  <c:v>-6</c:v>
                </c:pt>
                <c:pt idx="66">
                  <c:v>-7</c:v>
                </c:pt>
                <c:pt idx="67">
                  <c:v>-8</c:v>
                </c:pt>
                <c:pt idx="68">
                  <c:v>-9</c:v>
                </c:pt>
                <c:pt idx="69">
                  <c:v>-10</c:v>
                </c:pt>
                <c:pt idx="70">
                  <c:v>-11</c:v>
                </c:pt>
                <c:pt idx="71">
                  <c:v>-12</c:v>
                </c:pt>
                <c:pt idx="72">
                  <c:v>-13</c:v>
                </c:pt>
                <c:pt idx="73">
                  <c:v>-14</c:v>
                </c:pt>
                <c:pt idx="74">
                  <c:v>-15</c:v>
                </c:pt>
                <c:pt idx="75">
                  <c:v>-16</c:v>
                </c:pt>
                <c:pt idx="76">
                  <c:v>-17</c:v>
                </c:pt>
                <c:pt idx="77">
                  <c:v>-18</c:v>
                </c:pt>
                <c:pt idx="78">
                  <c:v>-19</c:v>
                </c:pt>
                <c:pt idx="79">
                  <c:v>-20</c:v>
                </c:pt>
                <c:pt idx="80">
                  <c:v>-21</c:v>
                </c:pt>
                <c:pt idx="81">
                  <c:v>-22</c:v>
                </c:pt>
                <c:pt idx="82">
                  <c:v>-23</c:v>
                </c:pt>
                <c:pt idx="83">
                  <c:v>-24</c:v>
                </c:pt>
                <c:pt idx="84">
                  <c:v>-25</c:v>
                </c:pt>
                <c:pt idx="85">
                  <c:v>-26</c:v>
                </c:pt>
                <c:pt idx="86">
                  <c:v>-27</c:v>
                </c:pt>
                <c:pt idx="87">
                  <c:v>-28</c:v>
                </c:pt>
                <c:pt idx="88">
                  <c:v>-29</c:v>
                </c:pt>
                <c:pt idx="89">
                  <c:v>-30</c:v>
                </c:pt>
                <c:pt idx="90">
                  <c:v>-31</c:v>
                </c:pt>
                <c:pt idx="91">
                  <c:v>-32</c:v>
                </c:pt>
                <c:pt idx="92">
                  <c:v>-33</c:v>
                </c:pt>
                <c:pt idx="93">
                  <c:v>-34</c:v>
                </c:pt>
                <c:pt idx="94">
                  <c:v>-35</c:v>
                </c:pt>
                <c:pt idx="95">
                  <c:v>-36</c:v>
                </c:pt>
                <c:pt idx="96">
                  <c:v>-37</c:v>
                </c:pt>
                <c:pt idx="97">
                  <c:v>-38</c:v>
                </c:pt>
                <c:pt idx="98">
                  <c:v>-39</c:v>
                </c:pt>
                <c:pt idx="99">
                  <c:v>-40</c:v>
                </c:pt>
                <c:pt idx="100">
                  <c:v>-41</c:v>
                </c:pt>
                <c:pt idx="101">
                  <c:v>-42</c:v>
                </c:pt>
                <c:pt idx="102">
                  <c:v>-43</c:v>
                </c:pt>
                <c:pt idx="103">
                  <c:v>-44</c:v>
                </c:pt>
                <c:pt idx="104">
                  <c:v>-45</c:v>
                </c:pt>
                <c:pt idx="105">
                  <c:v>-46</c:v>
                </c:pt>
                <c:pt idx="106">
                  <c:v>-47</c:v>
                </c:pt>
                <c:pt idx="107">
                  <c:v>-48</c:v>
                </c:pt>
                <c:pt idx="108">
                  <c:v>-49</c:v>
                </c:pt>
                <c:pt idx="109">
                  <c:v>-50</c:v>
                </c:pt>
                <c:pt idx="110">
                  <c:v>-51</c:v>
                </c:pt>
                <c:pt idx="111">
                  <c:v>-52</c:v>
                </c:pt>
                <c:pt idx="112">
                  <c:v>-53</c:v>
                </c:pt>
                <c:pt idx="113">
                  <c:v>-54</c:v>
                </c:pt>
                <c:pt idx="114">
                  <c:v>-55</c:v>
                </c:pt>
                <c:pt idx="115">
                  <c:v>-56</c:v>
                </c:pt>
                <c:pt idx="116">
                  <c:v>-57</c:v>
                </c:pt>
                <c:pt idx="117">
                  <c:v>-58</c:v>
                </c:pt>
                <c:pt idx="118">
                  <c:v>-59</c:v>
                </c:pt>
                <c:pt idx="119">
                  <c:v>-60</c:v>
                </c:pt>
                <c:pt idx="120">
                  <c:v>-61</c:v>
                </c:pt>
                <c:pt idx="121">
                  <c:v>-62</c:v>
                </c:pt>
                <c:pt idx="122">
                  <c:v>-63</c:v>
                </c:pt>
                <c:pt idx="123">
                  <c:v>-64</c:v>
                </c:pt>
                <c:pt idx="124">
                  <c:v>-65</c:v>
                </c:pt>
                <c:pt idx="125">
                  <c:v>-66</c:v>
                </c:pt>
                <c:pt idx="126">
                  <c:v>-67</c:v>
                </c:pt>
                <c:pt idx="127">
                  <c:v>-68</c:v>
                </c:pt>
                <c:pt idx="128">
                  <c:v>-69</c:v>
                </c:pt>
                <c:pt idx="129">
                  <c:v>-70</c:v>
                </c:pt>
                <c:pt idx="130">
                  <c:v>-71</c:v>
                </c:pt>
                <c:pt idx="131">
                  <c:v>-72</c:v>
                </c:pt>
                <c:pt idx="132">
                  <c:v>-73</c:v>
                </c:pt>
                <c:pt idx="133">
                  <c:v>-74</c:v>
                </c:pt>
                <c:pt idx="134">
                  <c:v>-75</c:v>
                </c:pt>
                <c:pt idx="135">
                  <c:v>-76</c:v>
                </c:pt>
                <c:pt idx="136">
                  <c:v>-77</c:v>
                </c:pt>
                <c:pt idx="137">
                  <c:v>-78</c:v>
                </c:pt>
                <c:pt idx="138">
                  <c:v>-79</c:v>
                </c:pt>
                <c:pt idx="139">
                  <c:v>-80</c:v>
                </c:pt>
                <c:pt idx="140">
                  <c:v>-81</c:v>
                </c:pt>
                <c:pt idx="141">
                  <c:v>-82</c:v>
                </c:pt>
                <c:pt idx="142">
                  <c:v>-83</c:v>
                </c:pt>
                <c:pt idx="143">
                  <c:v>-84</c:v>
                </c:pt>
                <c:pt idx="144">
                  <c:v>-85</c:v>
                </c:pt>
                <c:pt idx="145">
                  <c:v>-86</c:v>
                </c:pt>
                <c:pt idx="146">
                  <c:v>-87</c:v>
                </c:pt>
                <c:pt idx="147">
                  <c:v>-88</c:v>
                </c:pt>
                <c:pt idx="148">
                  <c:v>-89</c:v>
                </c:pt>
                <c:pt idx="149">
                  <c:v>-90</c:v>
                </c:pt>
                <c:pt idx="150">
                  <c:v>-91</c:v>
                </c:pt>
                <c:pt idx="151">
                  <c:v>-92</c:v>
                </c:pt>
                <c:pt idx="152">
                  <c:v>-93</c:v>
                </c:pt>
                <c:pt idx="153">
                  <c:v>-94</c:v>
                </c:pt>
                <c:pt idx="154">
                  <c:v>-95</c:v>
                </c:pt>
                <c:pt idx="155">
                  <c:v>-96</c:v>
                </c:pt>
                <c:pt idx="156">
                  <c:v>-97</c:v>
                </c:pt>
                <c:pt idx="157">
                  <c:v>-98</c:v>
                </c:pt>
                <c:pt idx="158">
                  <c:v>-99</c:v>
                </c:pt>
                <c:pt idx="159">
                  <c:v>-100</c:v>
                </c:pt>
                <c:pt idx="160">
                  <c:v>-101</c:v>
                </c:pt>
              </c:numCache>
            </c:numRef>
          </c:xVal>
          <c:yVal>
            <c:numRef>
              <c:f>'θ ϵ (90,180)'!$C$11:$C$171</c:f>
              <c:numCache>
                <c:formatCode>General</c:formatCode>
                <c:ptCount val="161"/>
                <c:pt idx="0">
                  <c:v>-684.37308586291886</c:v>
                </c:pt>
                <c:pt idx="1">
                  <c:v>-672.94303356015746</c:v>
                </c:pt>
                <c:pt idx="2">
                  <c:v>-661.51298125739618</c:v>
                </c:pt>
                <c:pt idx="3">
                  <c:v>-650.08292895463478</c:v>
                </c:pt>
                <c:pt idx="4">
                  <c:v>-638.6528766518735</c:v>
                </c:pt>
                <c:pt idx="5">
                  <c:v>-627.2228243491121</c:v>
                </c:pt>
                <c:pt idx="6">
                  <c:v>-615.79277204635082</c:v>
                </c:pt>
                <c:pt idx="7">
                  <c:v>-604.36271974358942</c:v>
                </c:pt>
                <c:pt idx="8">
                  <c:v>-592.93266744082814</c:v>
                </c:pt>
                <c:pt idx="9">
                  <c:v>-581.50261513806674</c:v>
                </c:pt>
                <c:pt idx="10">
                  <c:v>-570.07256283530546</c:v>
                </c:pt>
                <c:pt idx="11">
                  <c:v>-558.64251053254407</c:v>
                </c:pt>
                <c:pt idx="12">
                  <c:v>-547.21245822978278</c:v>
                </c:pt>
                <c:pt idx="13">
                  <c:v>-535.7824059270215</c:v>
                </c:pt>
                <c:pt idx="14">
                  <c:v>-524.3523536242601</c:v>
                </c:pt>
                <c:pt idx="15">
                  <c:v>-512.92230132149871</c:v>
                </c:pt>
                <c:pt idx="16">
                  <c:v>-501.49224901873743</c:v>
                </c:pt>
                <c:pt idx="17">
                  <c:v>-490.06219671597609</c:v>
                </c:pt>
                <c:pt idx="18">
                  <c:v>-478.63214441321475</c:v>
                </c:pt>
                <c:pt idx="19">
                  <c:v>-467.20209211045346</c:v>
                </c:pt>
                <c:pt idx="20">
                  <c:v>-455.77203980769212</c:v>
                </c:pt>
                <c:pt idx="21">
                  <c:v>-444.34198750493078</c:v>
                </c:pt>
                <c:pt idx="22">
                  <c:v>-432.91193520216945</c:v>
                </c:pt>
                <c:pt idx="23">
                  <c:v>-421.48188289940811</c:v>
                </c:pt>
                <c:pt idx="24">
                  <c:v>-410.05183059664677</c:v>
                </c:pt>
                <c:pt idx="25">
                  <c:v>-398.62177829388543</c:v>
                </c:pt>
                <c:pt idx="26">
                  <c:v>-387.19172599112409</c:v>
                </c:pt>
                <c:pt idx="27">
                  <c:v>-375.76167368836275</c:v>
                </c:pt>
                <c:pt idx="28">
                  <c:v>-364.33162138560141</c:v>
                </c:pt>
                <c:pt idx="29">
                  <c:v>-352.90156908284007</c:v>
                </c:pt>
                <c:pt idx="30">
                  <c:v>-341.47151678007873</c:v>
                </c:pt>
                <c:pt idx="31">
                  <c:v>-330.04146447731739</c:v>
                </c:pt>
                <c:pt idx="32">
                  <c:v>-318.61141217455605</c:v>
                </c:pt>
                <c:pt idx="33">
                  <c:v>-307.18135987179471</c:v>
                </c:pt>
                <c:pt idx="34">
                  <c:v>-295.75130756903337</c:v>
                </c:pt>
                <c:pt idx="35">
                  <c:v>-284.32125526627203</c:v>
                </c:pt>
                <c:pt idx="36">
                  <c:v>-272.89120296351075</c:v>
                </c:pt>
                <c:pt idx="37">
                  <c:v>-261.46115066074935</c:v>
                </c:pt>
                <c:pt idx="38">
                  <c:v>-250.03109835798804</c:v>
                </c:pt>
                <c:pt idx="39">
                  <c:v>-238.60104605522673</c:v>
                </c:pt>
                <c:pt idx="40">
                  <c:v>-227.17099375246539</c:v>
                </c:pt>
                <c:pt idx="41">
                  <c:v>-215.74094144970405</c:v>
                </c:pt>
                <c:pt idx="42">
                  <c:v>-204.31088914694271</c:v>
                </c:pt>
                <c:pt idx="43">
                  <c:v>-192.88083684418137</c:v>
                </c:pt>
                <c:pt idx="44">
                  <c:v>-181.45078454142003</c:v>
                </c:pt>
                <c:pt idx="45">
                  <c:v>-170.0207322386587</c:v>
                </c:pt>
                <c:pt idx="46">
                  <c:v>-158.59067993589736</c:v>
                </c:pt>
                <c:pt idx="47">
                  <c:v>-147.16062763313602</c:v>
                </c:pt>
                <c:pt idx="48">
                  <c:v>-135.73057533037468</c:v>
                </c:pt>
                <c:pt idx="49">
                  <c:v>-124.30052302761337</c:v>
                </c:pt>
                <c:pt idx="50">
                  <c:v>-112.87047072485203</c:v>
                </c:pt>
                <c:pt idx="51">
                  <c:v>-101.44041842209069</c:v>
                </c:pt>
                <c:pt idx="52">
                  <c:v>-90.010366119329348</c:v>
                </c:pt>
                <c:pt idx="53">
                  <c:v>-78.580313816568008</c:v>
                </c:pt>
                <c:pt idx="54">
                  <c:v>-67.150261513806683</c:v>
                </c:pt>
                <c:pt idx="55">
                  <c:v>-55.720209211045344</c:v>
                </c:pt>
                <c:pt idx="56">
                  <c:v>-44.290156908284004</c:v>
                </c:pt>
                <c:pt idx="57">
                  <c:v>-32.860104605522672</c:v>
                </c:pt>
                <c:pt idx="58">
                  <c:v>-21.430052302761336</c:v>
                </c:pt>
                <c:pt idx="59">
                  <c:v>-10</c:v>
                </c:pt>
                <c:pt idx="60">
                  <c:v>1.4300523027613359</c:v>
                </c:pt>
                <c:pt idx="61">
                  <c:v>12.860104605522672</c:v>
                </c:pt>
                <c:pt idx="62">
                  <c:v>24.290156908284004</c:v>
                </c:pt>
                <c:pt idx="63">
                  <c:v>35.720209211045344</c:v>
                </c:pt>
                <c:pt idx="64">
                  <c:v>47.150261513806683</c:v>
                </c:pt>
                <c:pt idx="65">
                  <c:v>58.580313816568008</c:v>
                </c:pt>
                <c:pt idx="66">
                  <c:v>70.010366119329348</c:v>
                </c:pt>
                <c:pt idx="67">
                  <c:v>81.440418422090687</c:v>
                </c:pt>
                <c:pt idx="68">
                  <c:v>92.870470724852026</c:v>
                </c:pt>
                <c:pt idx="69">
                  <c:v>104.30052302761337</c:v>
                </c:pt>
                <c:pt idx="70">
                  <c:v>115.73057533037469</c:v>
                </c:pt>
                <c:pt idx="71">
                  <c:v>127.16062763313602</c:v>
                </c:pt>
                <c:pt idx="72">
                  <c:v>138.59067993589736</c:v>
                </c:pt>
                <c:pt idx="73">
                  <c:v>150.0207322386587</c:v>
                </c:pt>
                <c:pt idx="74">
                  <c:v>161.45078454142003</c:v>
                </c:pt>
                <c:pt idx="75">
                  <c:v>172.88083684418137</c:v>
                </c:pt>
                <c:pt idx="76">
                  <c:v>184.31088914694271</c:v>
                </c:pt>
                <c:pt idx="77">
                  <c:v>195.74094144970405</c:v>
                </c:pt>
                <c:pt idx="78">
                  <c:v>207.17099375246539</c:v>
                </c:pt>
                <c:pt idx="79">
                  <c:v>218.60104605522673</c:v>
                </c:pt>
                <c:pt idx="80">
                  <c:v>230.03109835798804</c:v>
                </c:pt>
                <c:pt idx="81">
                  <c:v>241.46115066074938</c:v>
                </c:pt>
                <c:pt idx="82">
                  <c:v>252.89120296351075</c:v>
                </c:pt>
                <c:pt idx="83">
                  <c:v>264.32125526627203</c:v>
                </c:pt>
                <c:pt idx="84">
                  <c:v>275.75130756903337</c:v>
                </c:pt>
                <c:pt idx="85">
                  <c:v>287.18135987179471</c:v>
                </c:pt>
                <c:pt idx="86">
                  <c:v>298.61141217455605</c:v>
                </c:pt>
                <c:pt idx="87">
                  <c:v>310.04146447731739</c:v>
                </c:pt>
                <c:pt idx="88">
                  <c:v>321.47151678007873</c:v>
                </c:pt>
                <c:pt idx="89">
                  <c:v>332.90156908284007</c:v>
                </c:pt>
                <c:pt idx="90">
                  <c:v>344.33162138560141</c:v>
                </c:pt>
                <c:pt idx="91">
                  <c:v>355.76167368836275</c:v>
                </c:pt>
                <c:pt idx="92">
                  <c:v>367.19172599112409</c:v>
                </c:pt>
                <c:pt idx="93">
                  <c:v>378.62177829388543</c:v>
                </c:pt>
                <c:pt idx="94">
                  <c:v>390.05183059664677</c:v>
                </c:pt>
                <c:pt idx="95">
                  <c:v>401.48188289940811</c:v>
                </c:pt>
                <c:pt idx="96">
                  <c:v>412.91193520216945</c:v>
                </c:pt>
                <c:pt idx="97">
                  <c:v>424.34198750493078</c:v>
                </c:pt>
                <c:pt idx="98">
                  <c:v>435.77203980769212</c:v>
                </c:pt>
                <c:pt idx="99">
                  <c:v>447.20209211045346</c:v>
                </c:pt>
                <c:pt idx="100">
                  <c:v>458.63214441321475</c:v>
                </c:pt>
                <c:pt idx="101">
                  <c:v>470.06219671597609</c:v>
                </c:pt>
                <c:pt idx="102">
                  <c:v>481.49224901873743</c:v>
                </c:pt>
                <c:pt idx="103">
                  <c:v>492.92230132149876</c:v>
                </c:pt>
                <c:pt idx="104">
                  <c:v>504.3523536242601</c:v>
                </c:pt>
                <c:pt idx="105">
                  <c:v>515.7824059270215</c:v>
                </c:pt>
                <c:pt idx="106">
                  <c:v>527.21245822978278</c:v>
                </c:pt>
                <c:pt idx="107">
                  <c:v>538.64251053254407</c:v>
                </c:pt>
                <c:pt idx="108">
                  <c:v>550.07256283530546</c:v>
                </c:pt>
                <c:pt idx="109">
                  <c:v>561.50261513806674</c:v>
                </c:pt>
                <c:pt idx="110">
                  <c:v>572.93266744082814</c:v>
                </c:pt>
                <c:pt idx="111">
                  <c:v>584.36271974358942</c:v>
                </c:pt>
                <c:pt idx="112">
                  <c:v>595.79277204635082</c:v>
                </c:pt>
                <c:pt idx="113">
                  <c:v>607.2228243491121</c:v>
                </c:pt>
                <c:pt idx="114">
                  <c:v>618.6528766518735</c:v>
                </c:pt>
                <c:pt idx="115">
                  <c:v>630.08292895463478</c:v>
                </c:pt>
                <c:pt idx="116">
                  <c:v>641.51298125739618</c:v>
                </c:pt>
                <c:pt idx="117">
                  <c:v>652.94303356015746</c:v>
                </c:pt>
                <c:pt idx="118">
                  <c:v>664.37308586291886</c:v>
                </c:pt>
                <c:pt idx="119">
                  <c:v>675.80313816568014</c:v>
                </c:pt>
                <c:pt idx="120">
                  <c:v>687.23319046844153</c:v>
                </c:pt>
                <c:pt idx="121">
                  <c:v>698.66324277120282</c:v>
                </c:pt>
                <c:pt idx="122">
                  <c:v>710.09329507396421</c:v>
                </c:pt>
                <c:pt idx="123">
                  <c:v>721.5233473767255</c:v>
                </c:pt>
                <c:pt idx="124">
                  <c:v>732.95339967948678</c:v>
                </c:pt>
                <c:pt idx="125">
                  <c:v>744.38345198224818</c:v>
                </c:pt>
                <c:pt idx="126">
                  <c:v>755.81350428500946</c:v>
                </c:pt>
                <c:pt idx="127">
                  <c:v>767.24355658777085</c:v>
                </c:pt>
                <c:pt idx="128">
                  <c:v>778.67360889053214</c:v>
                </c:pt>
                <c:pt idx="129">
                  <c:v>790.10366119329353</c:v>
                </c:pt>
                <c:pt idx="130">
                  <c:v>801.53371349605482</c:v>
                </c:pt>
                <c:pt idx="131">
                  <c:v>812.96376579881621</c:v>
                </c:pt>
                <c:pt idx="132">
                  <c:v>824.39381810157749</c:v>
                </c:pt>
                <c:pt idx="133">
                  <c:v>835.82387040433889</c:v>
                </c:pt>
                <c:pt idx="134">
                  <c:v>847.25392270710017</c:v>
                </c:pt>
                <c:pt idx="135">
                  <c:v>858.68397500986157</c:v>
                </c:pt>
                <c:pt idx="136">
                  <c:v>870.11402731262285</c:v>
                </c:pt>
                <c:pt idx="137">
                  <c:v>881.54407961538425</c:v>
                </c:pt>
                <c:pt idx="138">
                  <c:v>892.97413191814553</c:v>
                </c:pt>
                <c:pt idx="139">
                  <c:v>904.40418422090693</c:v>
                </c:pt>
                <c:pt idx="140">
                  <c:v>915.83423652366821</c:v>
                </c:pt>
                <c:pt idx="141">
                  <c:v>927.26428882642949</c:v>
                </c:pt>
                <c:pt idx="142">
                  <c:v>938.69434112919089</c:v>
                </c:pt>
                <c:pt idx="143">
                  <c:v>950.12439343195217</c:v>
                </c:pt>
                <c:pt idx="144">
                  <c:v>961.55444573471357</c:v>
                </c:pt>
                <c:pt idx="145">
                  <c:v>972.98449803747485</c:v>
                </c:pt>
                <c:pt idx="146">
                  <c:v>984.41455034023625</c:v>
                </c:pt>
                <c:pt idx="147">
                  <c:v>995.84460264299753</c:v>
                </c:pt>
                <c:pt idx="148">
                  <c:v>1007.2746549457589</c:v>
                </c:pt>
                <c:pt idx="149">
                  <c:v>1018.7047072485202</c:v>
                </c:pt>
                <c:pt idx="150">
                  <c:v>1030.1347595512816</c:v>
                </c:pt>
                <c:pt idx="151">
                  <c:v>1041.564811854043</c:v>
                </c:pt>
                <c:pt idx="152">
                  <c:v>1052.9948641568042</c:v>
                </c:pt>
                <c:pt idx="153">
                  <c:v>1064.4249164595656</c:v>
                </c:pt>
                <c:pt idx="154">
                  <c:v>1075.854968762327</c:v>
                </c:pt>
                <c:pt idx="155">
                  <c:v>1087.2850210650881</c:v>
                </c:pt>
                <c:pt idx="156">
                  <c:v>1098.7150733678495</c:v>
                </c:pt>
                <c:pt idx="157">
                  <c:v>1110.1451256706109</c:v>
                </c:pt>
                <c:pt idx="158">
                  <c:v>1121.5751779733723</c:v>
                </c:pt>
                <c:pt idx="159">
                  <c:v>1133.0052302761335</c:v>
                </c:pt>
                <c:pt idx="160">
                  <c:v>1144.4352825788949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6C-40EE-9CBA-DD877CBCCF54}"/>
            </c:ext>
          </c:extLst>
        </c:ser>
        <c:ser>
          <c:idx val="2"/>
          <c:order val="2"/>
          <c:tx>
            <c:v>Flow 1 tangent line</c:v>
          </c:tx>
          <c:spPr>
            <a:ln w="25400">
              <a:prstDash val="sysDash"/>
              <a:tailEnd type="stealth" w="lg" len="lg"/>
            </a:ln>
          </c:spPr>
          <c:marker>
            <c:symbol val="x"/>
            <c:size val="2"/>
            <c:spPr>
              <a:ln w="3175"/>
            </c:spPr>
          </c:marker>
          <c:xVal>
            <c:numRef>
              <c:f>'θ ϵ (90,180)'!$H$11:$H$171</c:f>
              <c:numCache>
                <c:formatCode>General</c:formatCode>
                <c:ptCount val="161"/>
                <c:pt idx="0">
                  <c:v>74</c:v>
                </c:pt>
                <c:pt idx="1">
                  <c:v>73</c:v>
                </c:pt>
                <c:pt idx="2">
                  <c:v>72</c:v>
                </c:pt>
                <c:pt idx="3">
                  <c:v>71</c:v>
                </c:pt>
                <c:pt idx="4">
                  <c:v>70</c:v>
                </c:pt>
                <c:pt idx="5">
                  <c:v>69</c:v>
                </c:pt>
                <c:pt idx="6">
                  <c:v>68</c:v>
                </c:pt>
                <c:pt idx="7">
                  <c:v>67</c:v>
                </c:pt>
                <c:pt idx="8">
                  <c:v>66</c:v>
                </c:pt>
                <c:pt idx="9">
                  <c:v>65</c:v>
                </c:pt>
                <c:pt idx="10">
                  <c:v>64</c:v>
                </c:pt>
                <c:pt idx="11">
                  <c:v>63</c:v>
                </c:pt>
                <c:pt idx="12">
                  <c:v>62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58</c:v>
                </c:pt>
                <c:pt idx="17">
                  <c:v>57</c:v>
                </c:pt>
                <c:pt idx="18">
                  <c:v>56</c:v>
                </c:pt>
                <c:pt idx="19">
                  <c:v>55</c:v>
                </c:pt>
                <c:pt idx="20">
                  <c:v>54</c:v>
                </c:pt>
                <c:pt idx="21">
                  <c:v>53</c:v>
                </c:pt>
                <c:pt idx="22">
                  <c:v>52</c:v>
                </c:pt>
                <c:pt idx="23">
                  <c:v>51</c:v>
                </c:pt>
                <c:pt idx="24">
                  <c:v>50</c:v>
                </c:pt>
                <c:pt idx="25">
                  <c:v>49</c:v>
                </c:pt>
                <c:pt idx="26">
                  <c:v>48</c:v>
                </c:pt>
                <c:pt idx="27">
                  <c:v>47</c:v>
                </c:pt>
                <c:pt idx="28">
                  <c:v>46</c:v>
                </c:pt>
                <c:pt idx="29">
                  <c:v>45</c:v>
                </c:pt>
                <c:pt idx="30">
                  <c:v>44</c:v>
                </c:pt>
                <c:pt idx="31">
                  <c:v>43</c:v>
                </c:pt>
                <c:pt idx="32">
                  <c:v>42</c:v>
                </c:pt>
                <c:pt idx="33">
                  <c:v>41</c:v>
                </c:pt>
                <c:pt idx="34">
                  <c:v>40</c:v>
                </c:pt>
                <c:pt idx="35">
                  <c:v>39</c:v>
                </c:pt>
                <c:pt idx="36">
                  <c:v>38</c:v>
                </c:pt>
                <c:pt idx="37">
                  <c:v>37</c:v>
                </c:pt>
                <c:pt idx="38">
                  <c:v>36</c:v>
                </c:pt>
                <c:pt idx="39">
                  <c:v>35</c:v>
                </c:pt>
                <c:pt idx="40">
                  <c:v>34</c:v>
                </c:pt>
                <c:pt idx="41">
                  <c:v>33</c:v>
                </c:pt>
                <c:pt idx="42">
                  <c:v>32</c:v>
                </c:pt>
                <c:pt idx="43">
                  <c:v>31</c:v>
                </c:pt>
                <c:pt idx="44">
                  <c:v>30</c:v>
                </c:pt>
                <c:pt idx="45">
                  <c:v>29</c:v>
                </c:pt>
                <c:pt idx="46">
                  <c:v>28</c:v>
                </c:pt>
                <c:pt idx="47">
                  <c:v>27</c:v>
                </c:pt>
                <c:pt idx="48">
                  <c:v>26</c:v>
                </c:pt>
                <c:pt idx="49">
                  <c:v>25</c:v>
                </c:pt>
                <c:pt idx="50">
                  <c:v>24</c:v>
                </c:pt>
                <c:pt idx="51">
                  <c:v>23</c:v>
                </c:pt>
                <c:pt idx="52">
                  <c:v>22</c:v>
                </c:pt>
                <c:pt idx="53">
                  <c:v>21</c:v>
                </c:pt>
                <c:pt idx="54">
                  <c:v>20</c:v>
                </c:pt>
                <c:pt idx="55">
                  <c:v>19</c:v>
                </c:pt>
                <c:pt idx="56">
                  <c:v>18</c:v>
                </c:pt>
                <c:pt idx="57">
                  <c:v>17</c:v>
                </c:pt>
                <c:pt idx="58">
                  <c:v>16</c:v>
                </c:pt>
                <c:pt idx="59">
                  <c:v>15</c:v>
                </c:pt>
                <c:pt idx="60">
                  <c:v>14</c:v>
                </c:pt>
                <c:pt idx="61">
                  <c:v>13</c:v>
                </c:pt>
                <c:pt idx="62">
                  <c:v>12</c:v>
                </c:pt>
                <c:pt idx="63">
                  <c:v>11</c:v>
                </c:pt>
                <c:pt idx="64">
                  <c:v>10</c:v>
                </c:pt>
                <c:pt idx="65">
                  <c:v>9</c:v>
                </c:pt>
                <c:pt idx="66">
                  <c:v>8</c:v>
                </c:pt>
                <c:pt idx="67">
                  <c:v>7</c:v>
                </c:pt>
                <c:pt idx="68">
                  <c:v>6</c:v>
                </c:pt>
                <c:pt idx="69">
                  <c:v>5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-1</c:v>
                </c:pt>
                <c:pt idx="76">
                  <c:v>-2</c:v>
                </c:pt>
                <c:pt idx="77">
                  <c:v>-3</c:v>
                </c:pt>
                <c:pt idx="78">
                  <c:v>-4</c:v>
                </c:pt>
                <c:pt idx="79">
                  <c:v>-5</c:v>
                </c:pt>
                <c:pt idx="80">
                  <c:v>-6</c:v>
                </c:pt>
                <c:pt idx="81">
                  <c:v>-7</c:v>
                </c:pt>
                <c:pt idx="82">
                  <c:v>-8</c:v>
                </c:pt>
                <c:pt idx="83">
                  <c:v>-9</c:v>
                </c:pt>
                <c:pt idx="84">
                  <c:v>-10</c:v>
                </c:pt>
                <c:pt idx="85">
                  <c:v>-11</c:v>
                </c:pt>
                <c:pt idx="86">
                  <c:v>-12</c:v>
                </c:pt>
                <c:pt idx="87">
                  <c:v>-13</c:v>
                </c:pt>
                <c:pt idx="88">
                  <c:v>-14</c:v>
                </c:pt>
                <c:pt idx="89">
                  <c:v>-15</c:v>
                </c:pt>
                <c:pt idx="90">
                  <c:v>-16</c:v>
                </c:pt>
                <c:pt idx="91">
                  <c:v>-17</c:v>
                </c:pt>
                <c:pt idx="92">
                  <c:v>-18</c:v>
                </c:pt>
                <c:pt idx="93">
                  <c:v>-19</c:v>
                </c:pt>
                <c:pt idx="94">
                  <c:v>-20</c:v>
                </c:pt>
                <c:pt idx="95">
                  <c:v>-21</c:v>
                </c:pt>
                <c:pt idx="96">
                  <c:v>-22</c:v>
                </c:pt>
                <c:pt idx="97">
                  <c:v>-23</c:v>
                </c:pt>
                <c:pt idx="98">
                  <c:v>-24</c:v>
                </c:pt>
                <c:pt idx="99">
                  <c:v>-25</c:v>
                </c:pt>
                <c:pt idx="100">
                  <c:v>-26</c:v>
                </c:pt>
                <c:pt idx="101">
                  <c:v>-27</c:v>
                </c:pt>
                <c:pt idx="102">
                  <c:v>-28</c:v>
                </c:pt>
                <c:pt idx="103">
                  <c:v>-29</c:v>
                </c:pt>
                <c:pt idx="104">
                  <c:v>-30</c:v>
                </c:pt>
                <c:pt idx="105">
                  <c:v>-31</c:v>
                </c:pt>
                <c:pt idx="106">
                  <c:v>-32</c:v>
                </c:pt>
                <c:pt idx="107">
                  <c:v>-33</c:v>
                </c:pt>
                <c:pt idx="108">
                  <c:v>-34</c:v>
                </c:pt>
                <c:pt idx="109">
                  <c:v>-35</c:v>
                </c:pt>
                <c:pt idx="110">
                  <c:v>-36</c:v>
                </c:pt>
                <c:pt idx="111">
                  <c:v>-37</c:v>
                </c:pt>
                <c:pt idx="112">
                  <c:v>-38</c:v>
                </c:pt>
                <c:pt idx="113">
                  <c:v>-39</c:v>
                </c:pt>
                <c:pt idx="114">
                  <c:v>-40</c:v>
                </c:pt>
                <c:pt idx="115">
                  <c:v>-41</c:v>
                </c:pt>
                <c:pt idx="116">
                  <c:v>-42</c:v>
                </c:pt>
                <c:pt idx="117">
                  <c:v>-43</c:v>
                </c:pt>
                <c:pt idx="118">
                  <c:v>-44</c:v>
                </c:pt>
                <c:pt idx="119">
                  <c:v>-45</c:v>
                </c:pt>
                <c:pt idx="120">
                  <c:v>-46</c:v>
                </c:pt>
                <c:pt idx="121">
                  <c:v>-47</c:v>
                </c:pt>
                <c:pt idx="122">
                  <c:v>-48</c:v>
                </c:pt>
                <c:pt idx="123">
                  <c:v>-49</c:v>
                </c:pt>
                <c:pt idx="124">
                  <c:v>-50</c:v>
                </c:pt>
                <c:pt idx="125">
                  <c:v>-51</c:v>
                </c:pt>
                <c:pt idx="126">
                  <c:v>-52</c:v>
                </c:pt>
                <c:pt idx="127">
                  <c:v>-53</c:v>
                </c:pt>
                <c:pt idx="128">
                  <c:v>-54</c:v>
                </c:pt>
                <c:pt idx="129">
                  <c:v>-55</c:v>
                </c:pt>
                <c:pt idx="130">
                  <c:v>-56</c:v>
                </c:pt>
                <c:pt idx="131">
                  <c:v>-57</c:v>
                </c:pt>
                <c:pt idx="132">
                  <c:v>-58</c:v>
                </c:pt>
                <c:pt idx="133">
                  <c:v>-59</c:v>
                </c:pt>
                <c:pt idx="134">
                  <c:v>-60</c:v>
                </c:pt>
                <c:pt idx="135">
                  <c:v>-61</c:v>
                </c:pt>
                <c:pt idx="136">
                  <c:v>-62</c:v>
                </c:pt>
                <c:pt idx="137">
                  <c:v>-63</c:v>
                </c:pt>
                <c:pt idx="138">
                  <c:v>-64</c:v>
                </c:pt>
                <c:pt idx="139">
                  <c:v>-65</c:v>
                </c:pt>
                <c:pt idx="140">
                  <c:v>-66</c:v>
                </c:pt>
                <c:pt idx="141">
                  <c:v>-67</c:v>
                </c:pt>
                <c:pt idx="142">
                  <c:v>-68</c:v>
                </c:pt>
                <c:pt idx="143">
                  <c:v>-69</c:v>
                </c:pt>
                <c:pt idx="144">
                  <c:v>-70</c:v>
                </c:pt>
                <c:pt idx="145">
                  <c:v>-71</c:v>
                </c:pt>
                <c:pt idx="146">
                  <c:v>-72</c:v>
                </c:pt>
                <c:pt idx="147">
                  <c:v>-73</c:v>
                </c:pt>
                <c:pt idx="148">
                  <c:v>-74</c:v>
                </c:pt>
                <c:pt idx="149">
                  <c:v>-75</c:v>
                </c:pt>
                <c:pt idx="150">
                  <c:v>-76</c:v>
                </c:pt>
                <c:pt idx="151">
                  <c:v>-77</c:v>
                </c:pt>
                <c:pt idx="152">
                  <c:v>-78</c:v>
                </c:pt>
                <c:pt idx="153">
                  <c:v>-79</c:v>
                </c:pt>
                <c:pt idx="154">
                  <c:v>-80</c:v>
                </c:pt>
                <c:pt idx="155">
                  <c:v>-81</c:v>
                </c:pt>
                <c:pt idx="156">
                  <c:v>-82</c:v>
                </c:pt>
                <c:pt idx="157">
                  <c:v>-83</c:v>
                </c:pt>
                <c:pt idx="158">
                  <c:v>-84</c:v>
                </c:pt>
                <c:pt idx="159">
                  <c:v>-85</c:v>
                </c:pt>
                <c:pt idx="160">
                  <c:v>-86</c:v>
                </c:pt>
              </c:numCache>
            </c:numRef>
          </c:xVal>
          <c:yVal>
            <c:numRef>
              <c:f>'θ ϵ (90,180)'!$G$11:$G$171</c:f>
              <c:numCache>
                <c:formatCode>General</c:formatCode>
                <c:ptCount val="161"/>
                <c:pt idx="0">
                  <c:v>-1591.615231372879</c:v>
                </c:pt>
                <c:pt idx="1">
                  <c:v>-1580.1851790701176</c:v>
                </c:pt>
                <c:pt idx="2">
                  <c:v>-1568.7551267673562</c:v>
                </c:pt>
                <c:pt idx="3">
                  <c:v>-1557.3250744645948</c:v>
                </c:pt>
                <c:pt idx="4">
                  <c:v>-1545.8950221618336</c:v>
                </c:pt>
                <c:pt idx="5">
                  <c:v>-1534.4649698590722</c:v>
                </c:pt>
                <c:pt idx="6">
                  <c:v>-1523.034917556311</c:v>
                </c:pt>
                <c:pt idx="7">
                  <c:v>-1511.6048652535496</c:v>
                </c:pt>
                <c:pt idx="8">
                  <c:v>-1500.1748129507882</c:v>
                </c:pt>
                <c:pt idx="9">
                  <c:v>-1488.7447606480268</c:v>
                </c:pt>
                <c:pt idx="10">
                  <c:v>-1477.3147083452654</c:v>
                </c:pt>
                <c:pt idx="11">
                  <c:v>-1465.8846560425043</c:v>
                </c:pt>
                <c:pt idx="12">
                  <c:v>-1454.4546037397429</c:v>
                </c:pt>
                <c:pt idx="13">
                  <c:v>-1443.0245514369817</c:v>
                </c:pt>
                <c:pt idx="14">
                  <c:v>-1431.5944991342203</c:v>
                </c:pt>
                <c:pt idx="15">
                  <c:v>-1420.1644468314589</c:v>
                </c:pt>
                <c:pt idx="16">
                  <c:v>-1408.7343945286975</c:v>
                </c:pt>
                <c:pt idx="17">
                  <c:v>-1397.3043422259361</c:v>
                </c:pt>
                <c:pt idx="18">
                  <c:v>-1385.8742899231747</c:v>
                </c:pt>
                <c:pt idx="19">
                  <c:v>-1374.4442376204136</c:v>
                </c:pt>
                <c:pt idx="20">
                  <c:v>-1363.0141853176522</c:v>
                </c:pt>
                <c:pt idx="21">
                  <c:v>-1351.584133014891</c:v>
                </c:pt>
                <c:pt idx="22">
                  <c:v>-1340.1540807121296</c:v>
                </c:pt>
                <c:pt idx="23">
                  <c:v>-1328.7240284093682</c:v>
                </c:pt>
                <c:pt idx="24">
                  <c:v>-1317.2939761066068</c:v>
                </c:pt>
                <c:pt idx="25">
                  <c:v>-1305.8639238038454</c:v>
                </c:pt>
                <c:pt idx="26">
                  <c:v>-1294.433871501084</c:v>
                </c:pt>
                <c:pt idx="27">
                  <c:v>-1283.0038191983228</c:v>
                </c:pt>
                <c:pt idx="28">
                  <c:v>-1271.5737668955617</c:v>
                </c:pt>
                <c:pt idx="29">
                  <c:v>-1260.1437145928003</c:v>
                </c:pt>
                <c:pt idx="30">
                  <c:v>-1248.7136622900389</c:v>
                </c:pt>
                <c:pt idx="31">
                  <c:v>-1237.2836099872775</c:v>
                </c:pt>
                <c:pt idx="32">
                  <c:v>-1225.8535576845161</c:v>
                </c:pt>
                <c:pt idx="33">
                  <c:v>-1214.4235053817547</c:v>
                </c:pt>
                <c:pt idx="34">
                  <c:v>-1202.9934530789935</c:v>
                </c:pt>
                <c:pt idx="35">
                  <c:v>-1191.5634007762321</c:v>
                </c:pt>
                <c:pt idx="36">
                  <c:v>-1180.133348473471</c:v>
                </c:pt>
                <c:pt idx="37">
                  <c:v>-1168.7032961707096</c:v>
                </c:pt>
                <c:pt idx="38">
                  <c:v>-1157.2732438679482</c:v>
                </c:pt>
                <c:pt idx="39">
                  <c:v>-1145.8431915651868</c:v>
                </c:pt>
                <c:pt idx="40">
                  <c:v>-1134.4131392624254</c:v>
                </c:pt>
                <c:pt idx="41">
                  <c:v>-1122.9830869596642</c:v>
                </c:pt>
                <c:pt idx="42">
                  <c:v>-1111.5530346569028</c:v>
                </c:pt>
                <c:pt idx="43">
                  <c:v>-1100.1229823541414</c:v>
                </c:pt>
                <c:pt idx="44">
                  <c:v>-1088.6929300513802</c:v>
                </c:pt>
                <c:pt idx="45">
                  <c:v>-1077.2628777486188</c:v>
                </c:pt>
                <c:pt idx="46">
                  <c:v>-1065.8328254458575</c:v>
                </c:pt>
                <c:pt idx="47">
                  <c:v>-1054.4027731430961</c:v>
                </c:pt>
                <c:pt idx="48">
                  <c:v>-1042.9727208403347</c:v>
                </c:pt>
                <c:pt idx="49">
                  <c:v>-1031.5426685375735</c:v>
                </c:pt>
                <c:pt idx="50">
                  <c:v>-1020.1126162348121</c:v>
                </c:pt>
                <c:pt idx="51">
                  <c:v>-1008.6825639320508</c:v>
                </c:pt>
                <c:pt idx="52">
                  <c:v>-997.25251162928942</c:v>
                </c:pt>
                <c:pt idx="53">
                  <c:v>-985.82245932652813</c:v>
                </c:pt>
                <c:pt idx="54">
                  <c:v>-974.39240702376674</c:v>
                </c:pt>
                <c:pt idx="55">
                  <c:v>-962.96235472100545</c:v>
                </c:pt>
                <c:pt idx="56">
                  <c:v>-951.53230241824417</c:v>
                </c:pt>
                <c:pt idx="57">
                  <c:v>-940.10225011548278</c:v>
                </c:pt>
                <c:pt idx="58">
                  <c:v>-928.67219781272138</c:v>
                </c:pt>
                <c:pt idx="59">
                  <c:v>-917.2421455099601</c:v>
                </c:pt>
                <c:pt idx="60">
                  <c:v>-905.81209320719881</c:v>
                </c:pt>
                <c:pt idx="61">
                  <c:v>-894.38204090443742</c:v>
                </c:pt>
                <c:pt idx="62">
                  <c:v>-882.95198860167602</c:v>
                </c:pt>
                <c:pt idx="63">
                  <c:v>-871.52193629891474</c:v>
                </c:pt>
                <c:pt idx="64">
                  <c:v>-860.09188399615346</c:v>
                </c:pt>
                <c:pt idx="65">
                  <c:v>-848.66183169339206</c:v>
                </c:pt>
                <c:pt idx="66">
                  <c:v>-837.23177939063078</c:v>
                </c:pt>
                <c:pt idx="67">
                  <c:v>-825.80172708786938</c:v>
                </c:pt>
                <c:pt idx="68">
                  <c:v>-814.3716747851081</c:v>
                </c:pt>
                <c:pt idx="69">
                  <c:v>-802.9416224823467</c:v>
                </c:pt>
                <c:pt idx="70">
                  <c:v>-791.51157017958542</c:v>
                </c:pt>
                <c:pt idx="71">
                  <c:v>-780.08151787682402</c:v>
                </c:pt>
                <c:pt idx="72">
                  <c:v>-768.65146557406274</c:v>
                </c:pt>
                <c:pt idx="73">
                  <c:v>-757.22141327130134</c:v>
                </c:pt>
                <c:pt idx="74">
                  <c:v>-745.79136096854006</c:v>
                </c:pt>
                <c:pt idx="75">
                  <c:v>-734.36130866577878</c:v>
                </c:pt>
                <c:pt idx="76">
                  <c:v>-722.93125636301738</c:v>
                </c:pt>
                <c:pt idx="77">
                  <c:v>-711.5012040602561</c:v>
                </c:pt>
                <c:pt idx="78">
                  <c:v>-700.0711517574947</c:v>
                </c:pt>
                <c:pt idx="79">
                  <c:v>-688.64109945473342</c:v>
                </c:pt>
                <c:pt idx="80">
                  <c:v>-677.21104715197202</c:v>
                </c:pt>
                <c:pt idx="81">
                  <c:v>-665.78099484921074</c:v>
                </c:pt>
                <c:pt idx="82">
                  <c:v>-654.35094254644935</c:v>
                </c:pt>
                <c:pt idx="83">
                  <c:v>-642.92089024368806</c:v>
                </c:pt>
                <c:pt idx="84">
                  <c:v>-631.49083794092667</c:v>
                </c:pt>
                <c:pt idx="85">
                  <c:v>-620.06078563816538</c:v>
                </c:pt>
                <c:pt idx="86">
                  <c:v>-608.6307333354041</c:v>
                </c:pt>
                <c:pt idx="87">
                  <c:v>-597.20068103264271</c:v>
                </c:pt>
                <c:pt idx="88">
                  <c:v>-585.77062872988131</c:v>
                </c:pt>
                <c:pt idx="89">
                  <c:v>-574.34057642712003</c:v>
                </c:pt>
                <c:pt idx="90">
                  <c:v>-562.91052412435874</c:v>
                </c:pt>
                <c:pt idx="91">
                  <c:v>-551.48047182159735</c:v>
                </c:pt>
                <c:pt idx="92">
                  <c:v>-540.05041951883595</c:v>
                </c:pt>
                <c:pt idx="93">
                  <c:v>-528.62036721607467</c:v>
                </c:pt>
                <c:pt idx="94">
                  <c:v>-517.19031491331339</c:v>
                </c:pt>
                <c:pt idx="95">
                  <c:v>-505.76026261055199</c:v>
                </c:pt>
                <c:pt idx="96">
                  <c:v>-494.33021030779071</c:v>
                </c:pt>
                <c:pt idx="97">
                  <c:v>-482.90015800502931</c:v>
                </c:pt>
                <c:pt idx="98">
                  <c:v>-471.47010570226803</c:v>
                </c:pt>
                <c:pt idx="99">
                  <c:v>-460.04005339950669</c:v>
                </c:pt>
                <c:pt idx="100">
                  <c:v>-448.61000109674535</c:v>
                </c:pt>
                <c:pt idx="101">
                  <c:v>-437.17994879398401</c:v>
                </c:pt>
                <c:pt idx="102">
                  <c:v>-425.74989649122267</c:v>
                </c:pt>
                <c:pt idx="103">
                  <c:v>-414.31984418846133</c:v>
                </c:pt>
                <c:pt idx="104">
                  <c:v>-402.88979188569999</c:v>
                </c:pt>
                <c:pt idx="105">
                  <c:v>-391.45973958293865</c:v>
                </c:pt>
                <c:pt idx="106">
                  <c:v>-380.02968728017731</c:v>
                </c:pt>
                <c:pt idx="107">
                  <c:v>-368.59963497741597</c:v>
                </c:pt>
                <c:pt idx="108">
                  <c:v>-357.16958267465463</c:v>
                </c:pt>
                <c:pt idx="109">
                  <c:v>-345.7395303718933</c:v>
                </c:pt>
                <c:pt idx="110">
                  <c:v>-334.30947806913196</c:v>
                </c:pt>
                <c:pt idx="111">
                  <c:v>-322.87942576637062</c:v>
                </c:pt>
                <c:pt idx="112">
                  <c:v>-311.44937346360928</c:v>
                </c:pt>
                <c:pt idx="113">
                  <c:v>-300.01932116084794</c:v>
                </c:pt>
                <c:pt idx="114">
                  <c:v>-288.5892688580866</c:v>
                </c:pt>
                <c:pt idx="115">
                  <c:v>-277.15921655532532</c:v>
                </c:pt>
                <c:pt idx="116">
                  <c:v>-265.72916425256398</c:v>
                </c:pt>
                <c:pt idx="117">
                  <c:v>-254.29911194980264</c:v>
                </c:pt>
                <c:pt idx="118">
                  <c:v>-242.8690596470413</c:v>
                </c:pt>
                <c:pt idx="119">
                  <c:v>-231.43900734427996</c:v>
                </c:pt>
                <c:pt idx="120">
                  <c:v>-220.00895504151856</c:v>
                </c:pt>
                <c:pt idx="121">
                  <c:v>-208.57890273875728</c:v>
                </c:pt>
                <c:pt idx="122">
                  <c:v>-197.148850435996</c:v>
                </c:pt>
                <c:pt idx="123">
                  <c:v>-185.7187981332346</c:v>
                </c:pt>
                <c:pt idx="124">
                  <c:v>-174.28874583047332</c:v>
                </c:pt>
                <c:pt idx="125">
                  <c:v>-162.85869352771192</c:v>
                </c:pt>
                <c:pt idx="126">
                  <c:v>-151.42864122495064</c:v>
                </c:pt>
                <c:pt idx="127">
                  <c:v>-139.99858892218924</c:v>
                </c:pt>
                <c:pt idx="128">
                  <c:v>-128.56853661942796</c:v>
                </c:pt>
                <c:pt idx="129">
                  <c:v>-117.13848431666656</c:v>
                </c:pt>
                <c:pt idx="130">
                  <c:v>-105.70843201390528</c:v>
                </c:pt>
                <c:pt idx="131">
                  <c:v>-94.278379711143884</c:v>
                </c:pt>
                <c:pt idx="132">
                  <c:v>-82.848327408382602</c:v>
                </c:pt>
                <c:pt idx="133">
                  <c:v>-71.418275105621206</c:v>
                </c:pt>
                <c:pt idx="134">
                  <c:v>-59.988222802859923</c:v>
                </c:pt>
                <c:pt idx="135">
                  <c:v>-48.558170500098527</c:v>
                </c:pt>
                <c:pt idx="136">
                  <c:v>-37.128118197337244</c:v>
                </c:pt>
                <c:pt idx="137">
                  <c:v>-25.698065894575848</c:v>
                </c:pt>
                <c:pt idx="138">
                  <c:v>-14.268013591814565</c:v>
                </c:pt>
                <c:pt idx="139">
                  <c:v>-2.8379612890532826</c:v>
                </c:pt>
                <c:pt idx="140">
                  <c:v>8.5920910137081137</c:v>
                </c:pt>
                <c:pt idx="141">
                  <c:v>20.022143316469396</c:v>
                </c:pt>
                <c:pt idx="142">
                  <c:v>31.452195619230793</c:v>
                </c:pt>
                <c:pt idx="143">
                  <c:v>42.882247921992075</c:v>
                </c:pt>
                <c:pt idx="144">
                  <c:v>54.312300224753471</c:v>
                </c:pt>
                <c:pt idx="145">
                  <c:v>65.742352527514754</c:v>
                </c:pt>
                <c:pt idx="146">
                  <c:v>77.17240483027615</c:v>
                </c:pt>
                <c:pt idx="147">
                  <c:v>88.602457133037433</c:v>
                </c:pt>
                <c:pt idx="148">
                  <c:v>100.03250943579883</c:v>
                </c:pt>
                <c:pt idx="149">
                  <c:v>111.46256173856011</c:v>
                </c:pt>
                <c:pt idx="150">
                  <c:v>122.89261404132151</c:v>
                </c:pt>
                <c:pt idx="151">
                  <c:v>134.32266634408279</c:v>
                </c:pt>
                <c:pt idx="152">
                  <c:v>145.75271864684419</c:v>
                </c:pt>
                <c:pt idx="153">
                  <c:v>157.18277094960547</c:v>
                </c:pt>
                <c:pt idx="154">
                  <c:v>168.61282325236687</c:v>
                </c:pt>
                <c:pt idx="155">
                  <c:v>180.04287555512815</c:v>
                </c:pt>
                <c:pt idx="156">
                  <c:v>191.47292785788943</c:v>
                </c:pt>
                <c:pt idx="157">
                  <c:v>202.90298016065083</c:v>
                </c:pt>
                <c:pt idx="158">
                  <c:v>214.33303246341211</c:v>
                </c:pt>
                <c:pt idx="159">
                  <c:v>225.76308476617351</c:v>
                </c:pt>
                <c:pt idx="160">
                  <c:v>237.19313706893479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16C-40EE-9CBA-DD877CBCCF54}"/>
            </c:ext>
          </c:extLst>
        </c:ser>
        <c:ser>
          <c:idx val="3"/>
          <c:order val="3"/>
          <c:tx>
            <c:v>Flow 2</c:v>
          </c:tx>
          <c:spPr>
            <a:ln w="25400">
              <a:tailEnd type="stealth" w="lg" len="lg"/>
            </a:ln>
          </c:spPr>
          <c:marker>
            <c:symbol val="diamond"/>
            <c:size val="2"/>
            <c:spPr>
              <a:ln w="3175"/>
            </c:spPr>
          </c:marker>
          <c:xVal>
            <c:numRef>
              <c:f>'θ ϵ (90,180)'!$N$11:$N$336</c:f>
              <c:numCache>
                <c:formatCode>General</c:formatCode>
                <c:ptCount val="326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  <c:pt idx="101">
                  <c:v>-1</c:v>
                </c:pt>
                <c:pt idx="102">
                  <c:v>-2</c:v>
                </c:pt>
                <c:pt idx="103">
                  <c:v>-3</c:v>
                </c:pt>
                <c:pt idx="104">
                  <c:v>-4</c:v>
                </c:pt>
                <c:pt idx="105">
                  <c:v>-5</c:v>
                </c:pt>
                <c:pt idx="106">
                  <c:v>-6</c:v>
                </c:pt>
                <c:pt idx="107">
                  <c:v>-7</c:v>
                </c:pt>
                <c:pt idx="108">
                  <c:v>-8</c:v>
                </c:pt>
                <c:pt idx="109">
                  <c:v>-9</c:v>
                </c:pt>
                <c:pt idx="110">
                  <c:v>-10</c:v>
                </c:pt>
                <c:pt idx="111">
                  <c:v>-11</c:v>
                </c:pt>
                <c:pt idx="112">
                  <c:v>-12</c:v>
                </c:pt>
                <c:pt idx="113">
                  <c:v>-13</c:v>
                </c:pt>
                <c:pt idx="114">
                  <c:v>-14</c:v>
                </c:pt>
                <c:pt idx="115">
                  <c:v>-15</c:v>
                </c:pt>
                <c:pt idx="116">
                  <c:v>-16</c:v>
                </c:pt>
                <c:pt idx="117">
                  <c:v>-17</c:v>
                </c:pt>
                <c:pt idx="118">
                  <c:v>-18</c:v>
                </c:pt>
                <c:pt idx="119">
                  <c:v>-19</c:v>
                </c:pt>
                <c:pt idx="120">
                  <c:v>-20</c:v>
                </c:pt>
                <c:pt idx="121">
                  <c:v>-21</c:v>
                </c:pt>
                <c:pt idx="122">
                  <c:v>-22</c:v>
                </c:pt>
                <c:pt idx="123">
                  <c:v>-23</c:v>
                </c:pt>
                <c:pt idx="124">
                  <c:v>-24</c:v>
                </c:pt>
                <c:pt idx="125">
                  <c:v>-25</c:v>
                </c:pt>
                <c:pt idx="126">
                  <c:v>-26</c:v>
                </c:pt>
                <c:pt idx="127">
                  <c:v>-27</c:v>
                </c:pt>
                <c:pt idx="128">
                  <c:v>-28</c:v>
                </c:pt>
                <c:pt idx="129">
                  <c:v>-29</c:v>
                </c:pt>
                <c:pt idx="130">
                  <c:v>-30</c:v>
                </c:pt>
                <c:pt idx="131">
                  <c:v>-31</c:v>
                </c:pt>
                <c:pt idx="132">
                  <c:v>-32</c:v>
                </c:pt>
                <c:pt idx="133">
                  <c:v>-33</c:v>
                </c:pt>
                <c:pt idx="134">
                  <c:v>-34</c:v>
                </c:pt>
                <c:pt idx="135">
                  <c:v>-35</c:v>
                </c:pt>
                <c:pt idx="136">
                  <c:v>-36</c:v>
                </c:pt>
                <c:pt idx="137">
                  <c:v>-37</c:v>
                </c:pt>
                <c:pt idx="138">
                  <c:v>-38</c:v>
                </c:pt>
                <c:pt idx="139">
                  <c:v>-39</c:v>
                </c:pt>
                <c:pt idx="140">
                  <c:v>-40</c:v>
                </c:pt>
                <c:pt idx="141">
                  <c:v>-41</c:v>
                </c:pt>
                <c:pt idx="142">
                  <c:v>-42</c:v>
                </c:pt>
                <c:pt idx="143">
                  <c:v>-43</c:v>
                </c:pt>
                <c:pt idx="144">
                  <c:v>-44</c:v>
                </c:pt>
                <c:pt idx="145">
                  <c:v>-45</c:v>
                </c:pt>
                <c:pt idx="146">
                  <c:v>-46</c:v>
                </c:pt>
                <c:pt idx="147">
                  <c:v>-47</c:v>
                </c:pt>
                <c:pt idx="148">
                  <c:v>-48</c:v>
                </c:pt>
                <c:pt idx="149">
                  <c:v>-49</c:v>
                </c:pt>
                <c:pt idx="150">
                  <c:v>-50</c:v>
                </c:pt>
                <c:pt idx="151">
                  <c:v>-51</c:v>
                </c:pt>
                <c:pt idx="152">
                  <c:v>-52</c:v>
                </c:pt>
                <c:pt idx="153">
                  <c:v>-53</c:v>
                </c:pt>
                <c:pt idx="154">
                  <c:v>-54</c:v>
                </c:pt>
                <c:pt idx="155">
                  <c:v>-55</c:v>
                </c:pt>
                <c:pt idx="156">
                  <c:v>-56</c:v>
                </c:pt>
                <c:pt idx="157">
                  <c:v>-57</c:v>
                </c:pt>
                <c:pt idx="158">
                  <c:v>-58</c:v>
                </c:pt>
                <c:pt idx="159">
                  <c:v>-59</c:v>
                </c:pt>
                <c:pt idx="160">
                  <c:v>-60</c:v>
                </c:pt>
                <c:pt idx="161">
                  <c:v>-61</c:v>
                </c:pt>
                <c:pt idx="162">
                  <c:v>-62</c:v>
                </c:pt>
                <c:pt idx="163">
                  <c:v>-63</c:v>
                </c:pt>
                <c:pt idx="164">
                  <c:v>-64</c:v>
                </c:pt>
                <c:pt idx="165">
                  <c:v>-65</c:v>
                </c:pt>
                <c:pt idx="166">
                  <c:v>-66</c:v>
                </c:pt>
                <c:pt idx="167">
                  <c:v>-67</c:v>
                </c:pt>
                <c:pt idx="168">
                  <c:v>-68</c:v>
                </c:pt>
                <c:pt idx="169">
                  <c:v>-69</c:v>
                </c:pt>
                <c:pt idx="170">
                  <c:v>-70</c:v>
                </c:pt>
                <c:pt idx="171">
                  <c:v>-71</c:v>
                </c:pt>
                <c:pt idx="172">
                  <c:v>-72</c:v>
                </c:pt>
                <c:pt idx="173">
                  <c:v>-73</c:v>
                </c:pt>
                <c:pt idx="174">
                  <c:v>-74</c:v>
                </c:pt>
                <c:pt idx="175">
                  <c:v>-75</c:v>
                </c:pt>
                <c:pt idx="176">
                  <c:v>-76</c:v>
                </c:pt>
                <c:pt idx="177">
                  <c:v>-77</c:v>
                </c:pt>
                <c:pt idx="178">
                  <c:v>-78</c:v>
                </c:pt>
                <c:pt idx="179">
                  <c:v>-79</c:v>
                </c:pt>
                <c:pt idx="180">
                  <c:v>-80</c:v>
                </c:pt>
                <c:pt idx="181">
                  <c:v>-81</c:v>
                </c:pt>
                <c:pt idx="182">
                  <c:v>-82</c:v>
                </c:pt>
                <c:pt idx="183">
                  <c:v>-83</c:v>
                </c:pt>
                <c:pt idx="184">
                  <c:v>-84</c:v>
                </c:pt>
                <c:pt idx="185">
                  <c:v>-85</c:v>
                </c:pt>
                <c:pt idx="186">
                  <c:v>-86</c:v>
                </c:pt>
                <c:pt idx="187">
                  <c:v>-87</c:v>
                </c:pt>
                <c:pt idx="188">
                  <c:v>-88</c:v>
                </c:pt>
                <c:pt idx="189">
                  <c:v>-89</c:v>
                </c:pt>
                <c:pt idx="190">
                  <c:v>-90</c:v>
                </c:pt>
                <c:pt idx="191">
                  <c:v>-91</c:v>
                </c:pt>
                <c:pt idx="192">
                  <c:v>-92</c:v>
                </c:pt>
                <c:pt idx="193">
                  <c:v>-93</c:v>
                </c:pt>
                <c:pt idx="194">
                  <c:v>-94</c:v>
                </c:pt>
                <c:pt idx="195">
                  <c:v>-95</c:v>
                </c:pt>
                <c:pt idx="196">
                  <c:v>-96</c:v>
                </c:pt>
                <c:pt idx="197">
                  <c:v>-97</c:v>
                </c:pt>
                <c:pt idx="198">
                  <c:v>-98</c:v>
                </c:pt>
                <c:pt idx="199">
                  <c:v>-99</c:v>
                </c:pt>
                <c:pt idx="200">
                  <c:v>-100</c:v>
                </c:pt>
                <c:pt idx="201">
                  <c:v>-101</c:v>
                </c:pt>
                <c:pt idx="202">
                  <c:v>-102</c:v>
                </c:pt>
                <c:pt idx="203">
                  <c:v>-103</c:v>
                </c:pt>
                <c:pt idx="204">
                  <c:v>-104</c:v>
                </c:pt>
                <c:pt idx="205">
                  <c:v>-105</c:v>
                </c:pt>
                <c:pt idx="206">
                  <c:v>-106</c:v>
                </c:pt>
                <c:pt idx="207">
                  <c:v>-107</c:v>
                </c:pt>
                <c:pt idx="208">
                  <c:v>-108</c:v>
                </c:pt>
                <c:pt idx="209">
                  <c:v>-109</c:v>
                </c:pt>
                <c:pt idx="210">
                  <c:v>-110</c:v>
                </c:pt>
                <c:pt idx="211">
                  <c:v>-111</c:v>
                </c:pt>
                <c:pt idx="212">
                  <c:v>-112</c:v>
                </c:pt>
                <c:pt idx="213">
                  <c:v>-113</c:v>
                </c:pt>
                <c:pt idx="214">
                  <c:v>-114</c:v>
                </c:pt>
                <c:pt idx="215">
                  <c:v>-115</c:v>
                </c:pt>
                <c:pt idx="216">
                  <c:v>-116</c:v>
                </c:pt>
                <c:pt idx="217">
                  <c:v>-117</c:v>
                </c:pt>
                <c:pt idx="218">
                  <c:v>-118</c:v>
                </c:pt>
                <c:pt idx="219">
                  <c:v>-119</c:v>
                </c:pt>
                <c:pt idx="220">
                  <c:v>-120</c:v>
                </c:pt>
                <c:pt idx="221">
                  <c:v>-121</c:v>
                </c:pt>
                <c:pt idx="222">
                  <c:v>-122</c:v>
                </c:pt>
                <c:pt idx="223">
                  <c:v>-123</c:v>
                </c:pt>
                <c:pt idx="224">
                  <c:v>-124</c:v>
                </c:pt>
                <c:pt idx="225">
                  <c:v>-125</c:v>
                </c:pt>
                <c:pt idx="226">
                  <c:v>-126</c:v>
                </c:pt>
                <c:pt idx="227">
                  <c:v>-127</c:v>
                </c:pt>
                <c:pt idx="228">
                  <c:v>-128</c:v>
                </c:pt>
                <c:pt idx="229">
                  <c:v>-129</c:v>
                </c:pt>
                <c:pt idx="230">
                  <c:v>-130</c:v>
                </c:pt>
                <c:pt idx="231">
                  <c:v>-131</c:v>
                </c:pt>
                <c:pt idx="232">
                  <c:v>-132</c:v>
                </c:pt>
                <c:pt idx="233">
                  <c:v>-133</c:v>
                </c:pt>
                <c:pt idx="234">
                  <c:v>-134</c:v>
                </c:pt>
                <c:pt idx="235">
                  <c:v>-135</c:v>
                </c:pt>
                <c:pt idx="236">
                  <c:v>-136</c:v>
                </c:pt>
                <c:pt idx="237">
                  <c:v>-137</c:v>
                </c:pt>
                <c:pt idx="238">
                  <c:v>-138</c:v>
                </c:pt>
                <c:pt idx="239">
                  <c:v>-139</c:v>
                </c:pt>
                <c:pt idx="240">
                  <c:v>-140</c:v>
                </c:pt>
                <c:pt idx="241">
                  <c:v>-141</c:v>
                </c:pt>
                <c:pt idx="242">
                  <c:v>-142</c:v>
                </c:pt>
                <c:pt idx="243">
                  <c:v>-143</c:v>
                </c:pt>
                <c:pt idx="244">
                  <c:v>-144</c:v>
                </c:pt>
                <c:pt idx="245">
                  <c:v>-145</c:v>
                </c:pt>
                <c:pt idx="246">
                  <c:v>-146</c:v>
                </c:pt>
                <c:pt idx="247">
                  <c:v>-147</c:v>
                </c:pt>
                <c:pt idx="248">
                  <c:v>-148</c:v>
                </c:pt>
                <c:pt idx="249">
                  <c:v>-149</c:v>
                </c:pt>
                <c:pt idx="250">
                  <c:v>-150</c:v>
                </c:pt>
                <c:pt idx="251">
                  <c:v>-151</c:v>
                </c:pt>
                <c:pt idx="252">
                  <c:v>-152</c:v>
                </c:pt>
                <c:pt idx="253">
                  <c:v>-153</c:v>
                </c:pt>
                <c:pt idx="254">
                  <c:v>-154</c:v>
                </c:pt>
                <c:pt idx="255">
                  <c:v>-155</c:v>
                </c:pt>
                <c:pt idx="256">
                  <c:v>-156</c:v>
                </c:pt>
                <c:pt idx="257">
                  <c:v>-157</c:v>
                </c:pt>
                <c:pt idx="258">
                  <c:v>-158</c:v>
                </c:pt>
                <c:pt idx="259">
                  <c:v>-159</c:v>
                </c:pt>
                <c:pt idx="260">
                  <c:v>-160</c:v>
                </c:pt>
                <c:pt idx="261">
                  <c:v>-161</c:v>
                </c:pt>
                <c:pt idx="262">
                  <c:v>-162</c:v>
                </c:pt>
                <c:pt idx="263">
                  <c:v>-163</c:v>
                </c:pt>
                <c:pt idx="264">
                  <c:v>-164</c:v>
                </c:pt>
                <c:pt idx="265">
                  <c:v>-165</c:v>
                </c:pt>
                <c:pt idx="266">
                  <c:v>-166</c:v>
                </c:pt>
                <c:pt idx="267">
                  <c:v>-167</c:v>
                </c:pt>
                <c:pt idx="268">
                  <c:v>-168</c:v>
                </c:pt>
                <c:pt idx="269">
                  <c:v>-169</c:v>
                </c:pt>
                <c:pt idx="270">
                  <c:v>-170</c:v>
                </c:pt>
                <c:pt idx="271">
                  <c:v>-171</c:v>
                </c:pt>
                <c:pt idx="272">
                  <c:v>-172</c:v>
                </c:pt>
                <c:pt idx="273">
                  <c:v>-173</c:v>
                </c:pt>
                <c:pt idx="274">
                  <c:v>-174</c:v>
                </c:pt>
                <c:pt idx="275">
                  <c:v>-175</c:v>
                </c:pt>
                <c:pt idx="276">
                  <c:v>-176</c:v>
                </c:pt>
                <c:pt idx="277">
                  <c:v>-177</c:v>
                </c:pt>
                <c:pt idx="278">
                  <c:v>-178</c:v>
                </c:pt>
                <c:pt idx="279">
                  <c:v>-179</c:v>
                </c:pt>
                <c:pt idx="280">
                  <c:v>-180</c:v>
                </c:pt>
                <c:pt idx="281">
                  <c:v>-181</c:v>
                </c:pt>
                <c:pt idx="282">
                  <c:v>-182</c:v>
                </c:pt>
                <c:pt idx="283">
                  <c:v>-183</c:v>
                </c:pt>
                <c:pt idx="284">
                  <c:v>-184</c:v>
                </c:pt>
                <c:pt idx="285">
                  <c:v>-185</c:v>
                </c:pt>
                <c:pt idx="286">
                  <c:v>-186</c:v>
                </c:pt>
                <c:pt idx="287">
                  <c:v>-187</c:v>
                </c:pt>
                <c:pt idx="288">
                  <c:v>-188</c:v>
                </c:pt>
                <c:pt idx="289">
                  <c:v>-189</c:v>
                </c:pt>
                <c:pt idx="290">
                  <c:v>-190</c:v>
                </c:pt>
                <c:pt idx="291">
                  <c:v>-191</c:v>
                </c:pt>
                <c:pt idx="292">
                  <c:v>-192</c:v>
                </c:pt>
                <c:pt idx="293">
                  <c:v>-193</c:v>
                </c:pt>
                <c:pt idx="294">
                  <c:v>-194</c:v>
                </c:pt>
                <c:pt idx="295">
                  <c:v>-195</c:v>
                </c:pt>
                <c:pt idx="296">
                  <c:v>-196</c:v>
                </c:pt>
                <c:pt idx="297">
                  <c:v>-197</c:v>
                </c:pt>
                <c:pt idx="298">
                  <c:v>-198</c:v>
                </c:pt>
                <c:pt idx="299">
                  <c:v>-199</c:v>
                </c:pt>
                <c:pt idx="300">
                  <c:v>-200</c:v>
                </c:pt>
                <c:pt idx="301">
                  <c:v>-201</c:v>
                </c:pt>
                <c:pt idx="302">
                  <c:v>-202</c:v>
                </c:pt>
                <c:pt idx="303">
                  <c:v>-203</c:v>
                </c:pt>
                <c:pt idx="304">
                  <c:v>-204</c:v>
                </c:pt>
                <c:pt idx="305">
                  <c:v>-205</c:v>
                </c:pt>
                <c:pt idx="306">
                  <c:v>-206</c:v>
                </c:pt>
                <c:pt idx="307">
                  <c:v>-207</c:v>
                </c:pt>
                <c:pt idx="308">
                  <c:v>-208</c:v>
                </c:pt>
                <c:pt idx="309">
                  <c:v>-209</c:v>
                </c:pt>
                <c:pt idx="310">
                  <c:v>-210</c:v>
                </c:pt>
                <c:pt idx="311">
                  <c:v>-211</c:v>
                </c:pt>
                <c:pt idx="312">
                  <c:v>-212</c:v>
                </c:pt>
                <c:pt idx="313">
                  <c:v>-213</c:v>
                </c:pt>
                <c:pt idx="314">
                  <c:v>-214</c:v>
                </c:pt>
                <c:pt idx="315">
                  <c:v>-215</c:v>
                </c:pt>
                <c:pt idx="316">
                  <c:v>-216</c:v>
                </c:pt>
                <c:pt idx="317">
                  <c:v>-217</c:v>
                </c:pt>
                <c:pt idx="318">
                  <c:v>-218</c:v>
                </c:pt>
                <c:pt idx="319">
                  <c:v>-219</c:v>
                </c:pt>
                <c:pt idx="320">
                  <c:v>-220</c:v>
                </c:pt>
                <c:pt idx="321">
                  <c:v>-221</c:v>
                </c:pt>
                <c:pt idx="322">
                  <c:v>-222</c:v>
                </c:pt>
                <c:pt idx="323">
                  <c:v>-223</c:v>
                </c:pt>
                <c:pt idx="324">
                  <c:v>-224</c:v>
                </c:pt>
                <c:pt idx="325">
                  <c:v>-225</c:v>
                </c:pt>
              </c:numCache>
            </c:numRef>
          </c:xVal>
          <c:yVal>
            <c:numRef>
              <c:f>'θ ϵ (90,180)'!$M$11:$M$336</c:f>
              <c:numCache>
                <c:formatCode>General</c:formatCode>
                <c:ptCount val="32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16C-40EE-9CBA-DD877CBCCF54}"/>
            </c:ext>
          </c:extLst>
        </c:ser>
        <c:ser>
          <c:idx val="4"/>
          <c:order val="4"/>
          <c:tx>
            <c:v>Flow 2 tangent line</c:v>
          </c:tx>
          <c:spPr>
            <a:ln w="25400">
              <a:prstDash val="sysDash"/>
              <a:tailEnd type="stealth" w="lg" len="lg"/>
            </a:ln>
          </c:spPr>
          <c:marker>
            <c:symbol val="triangle"/>
            <c:size val="2"/>
            <c:spPr>
              <a:ln w="3175"/>
            </c:spPr>
          </c:marker>
          <c:xVal>
            <c:numRef>
              <c:f>'θ ϵ (90,180)'!$R$11:$R$336</c:f>
              <c:numCache>
                <c:formatCode>General</c:formatCode>
                <c:ptCount val="326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77</c:v>
                </c:pt>
                <c:pt idx="4">
                  <c:v>76</c:v>
                </c:pt>
                <c:pt idx="5">
                  <c:v>75</c:v>
                </c:pt>
                <c:pt idx="6">
                  <c:v>74</c:v>
                </c:pt>
                <c:pt idx="7">
                  <c:v>73</c:v>
                </c:pt>
                <c:pt idx="8">
                  <c:v>72</c:v>
                </c:pt>
                <c:pt idx="9">
                  <c:v>71</c:v>
                </c:pt>
                <c:pt idx="10">
                  <c:v>70</c:v>
                </c:pt>
                <c:pt idx="11">
                  <c:v>69</c:v>
                </c:pt>
                <c:pt idx="12">
                  <c:v>68</c:v>
                </c:pt>
                <c:pt idx="13">
                  <c:v>67</c:v>
                </c:pt>
                <c:pt idx="14">
                  <c:v>66</c:v>
                </c:pt>
                <c:pt idx="15">
                  <c:v>65</c:v>
                </c:pt>
                <c:pt idx="16">
                  <c:v>64</c:v>
                </c:pt>
                <c:pt idx="17">
                  <c:v>63</c:v>
                </c:pt>
                <c:pt idx="18">
                  <c:v>62</c:v>
                </c:pt>
                <c:pt idx="19">
                  <c:v>61</c:v>
                </c:pt>
                <c:pt idx="20">
                  <c:v>60</c:v>
                </c:pt>
                <c:pt idx="21">
                  <c:v>59</c:v>
                </c:pt>
                <c:pt idx="22">
                  <c:v>58</c:v>
                </c:pt>
                <c:pt idx="23">
                  <c:v>57</c:v>
                </c:pt>
                <c:pt idx="24">
                  <c:v>56</c:v>
                </c:pt>
                <c:pt idx="25">
                  <c:v>55</c:v>
                </c:pt>
                <c:pt idx="26">
                  <c:v>54</c:v>
                </c:pt>
                <c:pt idx="27">
                  <c:v>53</c:v>
                </c:pt>
                <c:pt idx="28">
                  <c:v>52</c:v>
                </c:pt>
                <c:pt idx="29">
                  <c:v>51</c:v>
                </c:pt>
                <c:pt idx="30">
                  <c:v>50</c:v>
                </c:pt>
                <c:pt idx="31">
                  <c:v>49</c:v>
                </c:pt>
                <c:pt idx="32">
                  <c:v>48</c:v>
                </c:pt>
                <c:pt idx="33">
                  <c:v>47</c:v>
                </c:pt>
                <c:pt idx="34">
                  <c:v>46</c:v>
                </c:pt>
                <c:pt idx="35">
                  <c:v>45</c:v>
                </c:pt>
                <c:pt idx="36">
                  <c:v>44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40</c:v>
                </c:pt>
                <c:pt idx="41">
                  <c:v>39</c:v>
                </c:pt>
                <c:pt idx="42">
                  <c:v>38</c:v>
                </c:pt>
                <c:pt idx="43">
                  <c:v>37</c:v>
                </c:pt>
                <c:pt idx="44">
                  <c:v>36</c:v>
                </c:pt>
                <c:pt idx="45">
                  <c:v>35</c:v>
                </c:pt>
                <c:pt idx="46">
                  <c:v>34</c:v>
                </c:pt>
                <c:pt idx="47">
                  <c:v>33</c:v>
                </c:pt>
                <c:pt idx="48">
                  <c:v>32</c:v>
                </c:pt>
                <c:pt idx="49">
                  <c:v>31</c:v>
                </c:pt>
                <c:pt idx="50">
                  <c:v>30</c:v>
                </c:pt>
                <c:pt idx="51">
                  <c:v>29</c:v>
                </c:pt>
                <c:pt idx="52">
                  <c:v>28</c:v>
                </c:pt>
                <c:pt idx="53">
                  <c:v>27</c:v>
                </c:pt>
                <c:pt idx="54">
                  <c:v>26</c:v>
                </c:pt>
                <c:pt idx="55">
                  <c:v>25</c:v>
                </c:pt>
                <c:pt idx="56">
                  <c:v>24</c:v>
                </c:pt>
                <c:pt idx="57">
                  <c:v>23</c:v>
                </c:pt>
                <c:pt idx="58">
                  <c:v>22</c:v>
                </c:pt>
                <c:pt idx="59">
                  <c:v>21</c:v>
                </c:pt>
                <c:pt idx="60">
                  <c:v>20</c:v>
                </c:pt>
                <c:pt idx="61">
                  <c:v>19</c:v>
                </c:pt>
                <c:pt idx="62">
                  <c:v>18</c:v>
                </c:pt>
                <c:pt idx="63">
                  <c:v>17</c:v>
                </c:pt>
                <c:pt idx="64">
                  <c:v>16</c:v>
                </c:pt>
                <c:pt idx="65">
                  <c:v>15</c:v>
                </c:pt>
                <c:pt idx="66">
                  <c:v>14</c:v>
                </c:pt>
                <c:pt idx="67">
                  <c:v>13</c:v>
                </c:pt>
                <c:pt idx="68">
                  <c:v>12</c:v>
                </c:pt>
                <c:pt idx="69">
                  <c:v>11</c:v>
                </c:pt>
                <c:pt idx="70">
                  <c:v>10</c:v>
                </c:pt>
                <c:pt idx="71">
                  <c:v>9</c:v>
                </c:pt>
                <c:pt idx="72">
                  <c:v>8</c:v>
                </c:pt>
                <c:pt idx="73">
                  <c:v>7</c:v>
                </c:pt>
                <c:pt idx="74">
                  <c:v>6</c:v>
                </c:pt>
                <c:pt idx="75">
                  <c:v>5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0</c:v>
                </c:pt>
                <c:pt idx="81">
                  <c:v>-1</c:v>
                </c:pt>
                <c:pt idx="82">
                  <c:v>-2</c:v>
                </c:pt>
                <c:pt idx="83">
                  <c:v>-3</c:v>
                </c:pt>
                <c:pt idx="84">
                  <c:v>-4</c:v>
                </c:pt>
                <c:pt idx="85">
                  <c:v>-5</c:v>
                </c:pt>
                <c:pt idx="86">
                  <c:v>-6</c:v>
                </c:pt>
                <c:pt idx="87">
                  <c:v>-7</c:v>
                </c:pt>
                <c:pt idx="88">
                  <c:v>-8</c:v>
                </c:pt>
                <c:pt idx="89">
                  <c:v>-9</c:v>
                </c:pt>
                <c:pt idx="90">
                  <c:v>-10</c:v>
                </c:pt>
                <c:pt idx="91">
                  <c:v>-11</c:v>
                </c:pt>
                <c:pt idx="92">
                  <c:v>-12</c:v>
                </c:pt>
                <c:pt idx="93">
                  <c:v>-13</c:v>
                </c:pt>
                <c:pt idx="94">
                  <c:v>-14</c:v>
                </c:pt>
                <c:pt idx="95">
                  <c:v>-15</c:v>
                </c:pt>
                <c:pt idx="96">
                  <c:v>-16</c:v>
                </c:pt>
                <c:pt idx="97">
                  <c:v>-17</c:v>
                </c:pt>
                <c:pt idx="98">
                  <c:v>-18</c:v>
                </c:pt>
                <c:pt idx="99">
                  <c:v>-19</c:v>
                </c:pt>
                <c:pt idx="100">
                  <c:v>-20</c:v>
                </c:pt>
                <c:pt idx="101">
                  <c:v>-21</c:v>
                </c:pt>
                <c:pt idx="102">
                  <c:v>-22</c:v>
                </c:pt>
                <c:pt idx="103">
                  <c:v>-23</c:v>
                </c:pt>
                <c:pt idx="104">
                  <c:v>-24</c:v>
                </c:pt>
                <c:pt idx="105">
                  <c:v>-25</c:v>
                </c:pt>
                <c:pt idx="106">
                  <c:v>-26</c:v>
                </c:pt>
                <c:pt idx="107">
                  <c:v>-27</c:v>
                </c:pt>
                <c:pt idx="108">
                  <c:v>-28</c:v>
                </c:pt>
                <c:pt idx="109">
                  <c:v>-29</c:v>
                </c:pt>
                <c:pt idx="110">
                  <c:v>-30</c:v>
                </c:pt>
                <c:pt idx="111">
                  <c:v>-31</c:v>
                </c:pt>
                <c:pt idx="112">
                  <c:v>-32</c:v>
                </c:pt>
                <c:pt idx="113">
                  <c:v>-33</c:v>
                </c:pt>
                <c:pt idx="114">
                  <c:v>-34</c:v>
                </c:pt>
                <c:pt idx="115">
                  <c:v>-35</c:v>
                </c:pt>
                <c:pt idx="116">
                  <c:v>-36</c:v>
                </c:pt>
                <c:pt idx="117">
                  <c:v>-37</c:v>
                </c:pt>
                <c:pt idx="118">
                  <c:v>-38</c:v>
                </c:pt>
                <c:pt idx="119">
                  <c:v>-39</c:v>
                </c:pt>
                <c:pt idx="120">
                  <c:v>-40</c:v>
                </c:pt>
                <c:pt idx="121">
                  <c:v>-41</c:v>
                </c:pt>
                <c:pt idx="122">
                  <c:v>-42</c:v>
                </c:pt>
                <c:pt idx="123">
                  <c:v>-43</c:v>
                </c:pt>
                <c:pt idx="124">
                  <c:v>-44</c:v>
                </c:pt>
                <c:pt idx="125">
                  <c:v>-45</c:v>
                </c:pt>
                <c:pt idx="126">
                  <c:v>-46</c:v>
                </c:pt>
                <c:pt idx="127">
                  <c:v>-47</c:v>
                </c:pt>
                <c:pt idx="128">
                  <c:v>-48</c:v>
                </c:pt>
                <c:pt idx="129">
                  <c:v>-49</c:v>
                </c:pt>
                <c:pt idx="130">
                  <c:v>-50</c:v>
                </c:pt>
                <c:pt idx="131">
                  <c:v>-51</c:v>
                </c:pt>
                <c:pt idx="132">
                  <c:v>-52</c:v>
                </c:pt>
                <c:pt idx="133">
                  <c:v>-53</c:v>
                </c:pt>
                <c:pt idx="134">
                  <c:v>-54</c:v>
                </c:pt>
                <c:pt idx="135">
                  <c:v>-55</c:v>
                </c:pt>
                <c:pt idx="136">
                  <c:v>-56</c:v>
                </c:pt>
                <c:pt idx="137">
                  <c:v>-57</c:v>
                </c:pt>
                <c:pt idx="138">
                  <c:v>-58</c:v>
                </c:pt>
                <c:pt idx="139">
                  <c:v>-59</c:v>
                </c:pt>
                <c:pt idx="140">
                  <c:v>-60</c:v>
                </c:pt>
                <c:pt idx="141">
                  <c:v>-61</c:v>
                </c:pt>
                <c:pt idx="142">
                  <c:v>-62</c:v>
                </c:pt>
                <c:pt idx="143">
                  <c:v>-63</c:v>
                </c:pt>
                <c:pt idx="144">
                  <c:v>-64</c:v>
                </c:pt>
                <c:pt idx="145">
                  <c:v>-65</c:v>
                </c:pt>
                <c:pt idx="146">
                  <c:v>-66</c:v>
                </c:pt>
                <c:pt idx="147">
                  <c:v>-67</c:v>
                </c:pt>
                <c:pt idx="148">
                  <c:v>-68</c:v>
                </c:pt>
                <c:pt idx="149">
                  <c:v>-69</c:v>
                </c:pt>
                <c:pt idx="150">
                  <c:v>-70</c:v>
                </c:pt>
                <c:pt idx="151">
                  <c:v>-71</c:v>
                </c:pt>
                <c:pt idx="152">
                  <c:v>-72</c:v>
                </c:pt>
                <c:pt idx="153">
                  <c:v>-73</c:v>
                </c:pt>
                <c:pt idx="154">
                  <c:v>-74</c:v>
                </c:pt>
                <c:pt idx="155">
                  <c:v>-75</c:v>
                </c:pt>
                <c:pt idx="156">
                  <c:v>-76</c:v>
                </c:pt>
                <c:pt idx="157">
                  <c:v>-77</c:v>
                </c:pt>
                <c:pt idx="158">
                  <c:v>-78</c:v>
                </c:pt>
                <c:pt idx="159">
                  <c:v>-79</c:v>
                </c:pt>
                <c:pt idx="160">
                  <c:v>-80</c:v>
                </c:pt>
                <c:pt idx="161">
                  <c:v>-81</c:v>
                </c:pt>
                <c:pt idx="162">
                  <c:v>-82</c:v>
                </c:pt>
                <c:pt idx="163">
                  <c:v>-83</c:v>
                </c:pt>
                <c:pt idx="164">
                  <c:v>-84</c:v>
                </c:pt>
                <c:pt idx="165">
                  <c:v>-85</c:v>
                </c:pt>
                <c:pt idx="166">
                  <c:v>-86</c:v>
                </c:pt>
                <c:pt idx="167">
                  <c:v>-87</c:v>
                </c:pt>
                <c:pt idx="168">
                  <c:v>-88</c:v>
                </c:pt>
                <c:pt idx="169">
                  <c:v>-89</c:v>
                </c:pt>
                <c:pt idx="170">
                  <c:v>-90</c:v>
                </c:pt>
                <c:pt idx="171">
                  <c:v>-91</c:v>
                </c:pt>
                <c:pt idx="172">
                  <c:v>-92</c:v>
                </c:pt>
                <c:pt idx="173">
                  <c:v>-93</c:v>
                </c:pt>
                <c:pt idx="174">
                  <c:v>-94</c:v>
                </c:pt>
                <c:pt idx="175">
                  <c:v>-95</c:v>
                </c:pt>
                <c:pt idx="176">
                  <c:v>-96</c:v>
                </c:pt>
                <c:pt idx="177">
                  <c:v>-97</c:v>
                </c:pt>
                <c:pt idx="178">
                  <c:v>-98</c:v>
                </c:pt>
                <c:pt idx="179">
                  <c:v>-99</c:v>
                </c:pt>
                <c:pt idx="180">
                  <c:v>-100</c:v>
                </c:pt>
                <c:pt idx="181">
                  <c:v>-101</c:v>
                </c:pt>
                <c:pt idx="182">
                  <c:v>-102</c:v>
                </c:pt>
                <c:pt idx="183">
                  <c:v>-103</c:v>
                </c:pt>
                <c:pt idx="184">
                  <c:v>-104</c:v>
                </c:pt>
                <c:pt idx="185">
                  <c:v>-105</c:v>
                </c:pt>
                <c:pt idx="186">
                  <c:v>-106</c:v>
                </c:pt>
                <c:pt idx="187">
                  <c:v>-107</c:v>
                </c:pt>
                <c:pt idx="188">
                  <c:v>-108</c:v>
                </c:pt>
                <c:pt idx="189">
                  <c:v>-109</c:v>
                </c:pt>
                <c:pt idx="190">
                  <c:v>-110</c:v>
                </c:pt>
                <c:pt idx="191">
                  <c:v>-111</c:v>
                </c:pt>
                <c:pt idx="192">
                  <c:v>-112</c:v>
                </c:pt>
                <c:pt idx="193">
                  <c:v>-113</c:v>
                </c:pt>
                <c:pt idx="194">
                  <c:v>-114</c:v>
                </c:pt>
                <c:pt idx="195">
                  <c:v>-115</c:v>
                </c:pt>
                <c:pt idx="196">
                  <c:v>-116</c:v>
                </c:pt>
                <c:pt idx="197">
                  <c:v>-117</c:v>
                </c:pt>
                <c:pt idx="198">
                  <c:v>-118</c:v>
                </c:pt>
                <c:pt idx="199">
                  <c:v>-119</c:v>
                </c:pt>
                <c:pt idx="200">
                  <c:v>-120</c:v>
                </c:pt>
                <c:pt idx="201">
                  <c:v>-121</c:v>
                </c:pt>
                <c:pt idx="202">
                  <c:v>-122</c:v>
                </c:pt>
                <c:pt idx="203">
                  <c:v>-123</c:v>
                </c:pt>
                <c:pt idx="204">
                  <c:v>-124</c:v>
                </c:pt>
                <c:pt idx="205">
                  <c:v>-125</c:v>
                </c:pt>
                <c:pt idx="206">
                  <c:v>-126</c:v>
                </c:pt>
                <c:pt idx="207">
                  <c:v>-127</c:v>
                </c:pt>
                <c:pt idx="208">
                  <c:v>-128</c:v>
                </c:pt>
                <c:pt idx="209">
                  <c:v>-129</c:v>
                </c:pt>
                <c:pt idx="210">
                  <c:v>-130</c:v>
                </c:pt>
                <c:pt idx="211">
                  <c:v>-131</c:v>
                </c:pt>
                <c:pt idx="212">
                  <c:v>-132</c:v>
                </c:pt>
                <c:pt idx="213">
                  <c:v>-133</c:v>
                </c:pt>
                <c:pt idx="214">
                  <c:v>-134</c:v>
                </c:pt>
                <c:pt idx="215">
                  <c:v>-135</c:v>
                </c:pt>
                <c:pt idx="216">
                  <c:v>-136</c:v>
                </c:pt>
                <c:pt idx="217">
                  <c:v>-137</c:v>
                </c:pt>
                <c:pt idx="218">
                  <c:v>-138</c:v>
                </c:pt>
                <c:pt idx="219">
                  <c:v>-139</c:v>
                </c:pt>
                <c:pt idx="220">
                  <c:v>-140</c:v>
                </c:pt>
                <c:pt idx="221">
                  <c:v>-141</c:v>
                </c:pt>
                <c:pt idx="222">
                  <c:v>-142</c:v>
                </c:pt>
                <c:pt idx="223">
                  <c:v>-143</c:v>
                </c:pt>
                <c:pt idx="224">
                  <c:v>-144</c:v>
                </c:pt>
                <c:pt idx="225">
                  <c:v>-145</c:v>
                </c:pt>
                <c:pt idx="226">
                  <c:v>-146</c:v>
                </c:pt>
                <c:pt idx="227">
                  <c:v>-147</c:v>
                </c:pt>
                <c:pt idx="228">
                  <c:v>-148</c:v>
                </c:pt>
                <c:pt idx="229">
                  <c:v>-149</c:v>
                </c:pt>
                <c:pt idx="230">
                  <c:v>-150</c:v>
                </c:pt>
                <c:pt idx="231">
                  <c:v>-151</c:v>
                </c:pt>
                <c:pt idx="232">
                  <c:v>-152</c:v>
                </c:pt>
                <c:pt idx="233">
                  <c:v>-153</c:v>
                </c:pt>
                <c:pt idx="234">
                  <c:v>-154</c:v>
                </c:pt>
                <c:pt idx="235">
                  <c:v>-155</c:v>
                </c:pt>
                <c:pt idx="236">
                  <c:v>-156</c:v>
                </c:pt>
                <c:pt idx="237">
                  <c:v>-157</c:v>
                </c:pt>
                <c:pt idx="238">
                  <c:v>-158</c:v>
                </c:pt>
                <c:pt idx="239">
                  <c:v>-159</c:v>
                </c:pt>
                <c:pt idx="240">
                  <c:v>-160</c:v>
                </c:pt>
                <c:pt idx="241">
                  <c:v>-161</c:v>
                </c:pt>
                <c:pt idx="242">
                  <c:v>-162</c:v>
                </c:pt>
                <c:pt idx="243">
                  <c:v>-163</c:v>
                </c:pt>
                <c:pt idx="244">
                  <c:v>-164</c:v>
                </c:pt>
                <c:pt idx="245">
                  <c:v>-165</c:v>
                </c:pt>
                <c:pt idx="246">
                  <c:v>-166</c:v>
                </c:pt>
                <c:pt idx="247">
                  <c:v>-167</c:v>
                </c:pt>
                <c:pt idx="248">
                  <c:v>-168</c:v>
                </c:pt>
                <c:pt idx="249">
                  <c:v>-169</c:v>
                </c:pt>
                <c:pt idx="250">
                  <c:v>-170</c:v>
                </c:pt>
                <c:pt idx="251">
                  <c:v>-171</c:v>
                </c:pt>
                <c:pt idx="252">
                  <c:v>-172</c:v>
                </c:pt>
                <c:pt idx="253">
                  <c:v>-173</c:v>
                </c:pt>
                <c:pt idx="254">
                  <c:v>-174</c:v>
                </c:pt>
                <c:pt idx="255">
                  <c:v>-175</c:v>
                </c:pt>
                <c:pt idx="256">
                  <c:v>-176</c:v>
                </c:pt>
                <c:pt idx="257">
                  <c:v>-177</c:v>
                </c:pt>
                <c:pt idx="258">
                  <c:v>-178</c:v>
                </c:pt>
                <c:pt idx="259">
                  <c:v>-179</c:v>
                </c:pt>
                <c:pt idx="260">
                  <c:v>-180</c:v>
                </c:pt>
                <c:pt idx="261">
                  <c:v>-181</c:v>
                </c:pt>
                <c:pt idx="262">
                  <c:v>-182</c:v>
                </c:pt>
                <c:pt idx="263">
                  <c:v>-183</c:v>
                </c:pt>
                <c:pt idx="264">
                  <c:v>-184</c:v>
                </c:pt>
                <c:pt idx="265">
                  <c:v>-185</c:v>
                </c:pt>
                <c:pt idx="266">
                  <c:v>-186</c:v>
                </c:pt>
                <c:pt idx="267">
                  <c:v>-187</c:v>
                </c:pt>
                <c:pt idx="268">
                  <c:v>-188</c:v>
                </c:pt>
                <c:pt idx="269">
                  <c:v>-189</c:v>
                </c:pt>
                <c:pt idx="270">
                  <c:v>-190</c:v>
                </c:pt>
                <c:pt idx="271">
                  <c:v>-191</c:v>
                </c:pt>
                <c:pt idx="272">
                  <c:v>-192</c:v>
                </c:pt>
                <c:pt idx="273">
                  <c:v>-193</c:v>
                </c:pt>
                <c:pt idx="274">
                  <c:v>-194</c:v>
                </c:pt>
                <c:pt idx="275">
                  <c:v>-195</c:v>
                </c:pt>
                <c:pt idx="276">
                  <c:v>-196</c:v>
                </c:pt>
                <c:pt idx="277">
                  <c:v>-197</c:v>
                </c:pt>
                <c:pt idx="278">
                  <c:v>-198</c:v>
                </c:pt>
                <c:pt idx="279">
                  <c:v>-199</c:v>
                </c:pt>
                <c:pt idx="280">
                  <c:v>-200</c:v>
                </c:pt>
                <c:pt idx="281">
                  <c:v>-201</c:v>
                </c:pt>
                <c:pt idx="282">
                  <c:v>-202</c:v>
                </c:pt>
                <c:pt idx="283">
                  <c:v>-203</c:v>
                </c:pt>
                <c:pt idx="284">
                  <c:v>-204</c:v>
                </c:pt>
                <c:pt idx="285">
                  <c:v>-205</c:v>
                </c:pt>
                <c:pt idx="286">
                  <c:v>-206</c:v>
                </c:pt>
                <c:pt idx="287">
                  <c:v>-207</c:v>
                </c:pt>
                <c:pt idx="288">
                  <c:v>-208</c:v>
                </c:pt>
                <c:pt idx="289">
                  <c:v>-209</c:v>
                </c:pt>
                <c:pt idx="290">
                  <c:v>-210</c:v>
                </c:pt>
                <c:pt idx="291">
                  <c:v>-211</c:v>
                </c:pt>
                <c:pt idx="292">
                  <c:v>-212</c:v>
                </c:pt>
                <c:pt idx="293">
                  <c:v>-213</c:v>
                </c:pt>
                <c:pt idx="294">
                  <c:v>-214</c:v>
                </c:pt>
                <c:pt idx="295">
                  <c:v>-215</c:v>
                </c:pt>
                <c:pt idx="296">
                  <c:v>-216</c:v>
                </c:pt>
                <c:pt idx="297">
                  <c:v>-217</c:v>
                </c:pt>
                <c:pt idx="298">
                  <c:v>-218</c:v>
                </c:pt>
                <c:pt idx="299">
                  <c:v>-219</c:v>
                </c:pt>
                <c:pt idx="300">
                  <c:v>-220</c:v>
                </c:pt>
                <c:pt idx="301">
                  <c:v>-221</c:v>
                </c:pt>
                <c:pt idx="302">
                  <c:v>-222</c:v>
                </c:pt>
                <c:pt idx="303">
                  <c:v>-223</c:v>
                </c:pt>
                <c:pt idx="304">
                  <c:v>-224</c:v>
                </c:pt>
                <c:pt idx="305">
                  <c:v>-225</c:v>
                </c:pt>
                <c:pt idx="306">
                  <c:v>-226</c:v>
                </c:pt>
                <c:pt idx="307">
                  <c:v>-227</c:v>
                </c:pt>
                <c:pt idx="308">
                  <c:v>-228</c:v>
                </c:pt>
                <c:pt idx="309">
                  <c:v>-229</c:v>
                </c:pt>
                <c:pt idx="310">
                  <c:v>-230</c:v>
                </c:pt>
                <c:pt idx="311">
                  <c:v>-231</c:v>
                </c:pt>
                <c:pt idx="312">
                  <c:v>-232</c:v>
                </c:pt>
                <c:pt idx="313">
                  <c:v>-233</c:v>
                </c:pt>
                <c:pt idx="314">
                  <c:v>-234</c:v>
                </c:pt>
                <c:pt idx="315">
                  <c:v>-235</c:v>
                </c:pt>
                <c:pt idx="316">
                  <c:v>-236</c:v>
                </c:pt>
                <c:pt idx="317">
                  <c:v>-237</c:v>
                </c:pt>
                <c:pt idx="318">
                  <c:v>-238</c:v>
                </c:pt>
                <c:pt idx="319">
                  <c:v>-239</c:v>
                </c:pt>
                <c:pt idx="320">
                  <c:v>-240</c:v>
                </c:pt>
                <c:pt idx="321">
                  <c:v>-241</c:v>
                </c:pt>
                <c:pt idx="322">
                  <c:v>-242</c:v>
                </c:pt>
                <c:pt idx="323">
                  <c:v>-243</c:v>
                </c:pt>
                <c:pt idx="324">
                  <c:v>-244</c:v>
                </c:pt>
                <c:pt idx="325">
                  <c:v>-245</c:v>
                </c:pt>
              </c:numCache>
            </c:numRef>
          </c:xVal>
          <c:yVal>
            <c:numRef>
              <c:f>'θ ϵ (90,180)'!$Q$11:$Q$336</c:f>
              <c:numCache>
                <c:formatCode>General</c:formatCode>
                <c:ptCount val="326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65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  <c:pt idx="21">
                  <c:v>65</c:v>
                </c:pt>
                <c:pt idx="22">
                  <c:v>65</c:v>
                </c:pt>
                <c:pt idx="23">
                  <c:v>65</c:v>
                </c:pt>
                <c:pt idx="24">
                  <c:v>65</c:v>
                </c:pt>
                <c:pt idx="25">
                  <c:v>65</c:v>
                </c:pt>
                <c:pt idx="26">
                  <c:v>65</c:v>
                </c:pt>
                <c:pt idx="27">
                  <c:v>65</c:v>
                </c:pt>
                <c:pt idx="28">
                  <c:v>65</c:v>
                </c:pt>
                <c:pt idx="29">
                  <c:v>65</c:v>
                </c:pt>
                <c:pt idx="30">
                  <c:v>65</c:v>
                </c:pt>
                <c:pt idx="31">
                  <c:v>65</c:v>
                </c:pt>
                <c:pt idx="32">
                  <c:v>65</c:v>
                </c:pt>
                <c:pt idx="33">
                  <c:v>65</c:v>
                </c:pt>
                <c:pt idx="34">
                  <c:v>65</c:v>
                </c:pt>
                <c:pt idx="35">
                  <c:v>65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65</c:v>
                </c:pt>
                <c:pt idx="117">
                  <c:v>65</c:v>
                </c:pt>
                <c:pt idx="118">
                  <c:v>65</c:v>
                </c:pt>
                <c:pt idx="119">
                  <c:v>65</c:v>
                </c:pt>
                <c:pt idx="120">
                  <c:v>65</c:v>
                </c:pt>
                <c:pt idx="121">
                  <c:v>65</c:v>
                </c:pt>
                <c:pt idx="122">
                  <c:v>65</c:v>
                </c:pt>
                <c:pt idx="123">
                  <c:v>65</c:v>
                </c:pt>
                <c:pt idx="124">
                  <c:v>65</c:v>
                </c:pt>
                <c:pt idx="125">
                  <c:v>65</c:v>
                </c:pt>
                <c:pt idx="126">
                  <c:v>65</c:v>
                </c:pt>
                <c:pt idx="127">
                  <c:v>65</c:v>
                </c:pt>
                <c:pt idx="128">
                  <c:v>65</c:v>
                </c:pt>
                <c:pt idx="129">
                  <c:v>65</c:v>
                </c:pt>
                <c:pt idx="130">
                  <c:v>65</c:v>
                </c:pt>
                <c:pt idx="131">
                  <c:v>65</c:v>
                </c:pt>
                <c:pt idx="132">
                  <c:v>65</c:v>
                </c:pt>
                <c:pt idx="133">
                  <c:v>65</c:v>
                </c:pt>
                <c:pt idx="134">
                  <c:v>65</c:v>
                </c:pt>
                <c:pt idx="135">
                  <c:v>65</c:v>
                </c:pt>
                <c:pt idx="136">
                  <c:v>65</c:v>
                </c:pt>
                <c:pt idx="137">
                  <c:v>65</c:v>
                </c:pt>
                <c:pt idx="138">
                  <c:v>65</c:v>
                </c:pt>
                <c:pt idx="139">
                  <c:v>65</c:v>
                </c:pt>
                <c:pt idx="140">
                  <c:v>65</c:v>
                </c:pt>
                <c:pt idx="141">
                  <c:v>65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65</c:v>
                </c:pt>
                <c:pt idx="147">
                  <c:v>65</c:v>
                </c:pt>
                <c:pt idx="148">
                  <c:v>65</c:v>
                </c:pt>
                <c:pt idx="149">
                  <c:v>65</c:v>
                </c:pt>
                <c:pt idx="150">
                  <c:v>65</c:v>
                </c:pt>
                <c:pt idx="151">
                  <c:v>65</c:v>
                </c:pt>
                <c:pt idx="152">
                  <c:v>65</c:v>
                </c:pt>
                <c:pt idx="153">
                  <c:v>65</c:v>
                </c:pt>
                <c:pt idx="154">
                  <c:v>65</c:v>
                </c:pt>
                <c:pt idx="155">
                  <c:v>65</c:v>
                </c:pt>
                <c:pt idx="156">
                  <c:v>65</c:v>
                </c:pt>
                <c:pt idx="157">
                  <c:v>65</c:v>
                </c:pt>
                <c:pt idx="158">
                  <c:v>65</c:v>
                </c:pt>
                <c:pt idx="159">
                  <c:v>65</c:v>
                </c:pt>
                <c:pt idx="160">
                  <c:v>65</c:v>
                </c:pt>
                <c:pt idx="161">
                  <c:v>65</c:v>
                </c:pt>
                <c:pt idx="162">
                  <c:v>65</c:v>
                </c:pt>
                <c:pt idx="163">
                  <c:v>65</c:v>
                </c:pt>
                <c:pt idx="164">
                  <c:v>65</c:v>
                </c:pt>
                <c:pt idx="165">
                  <c:v>65</c:v>
                </c:pt>
                <c:pt idx="166">
                  <c:v>65</c:v>
                </c:pt>
                <c:pt idx="167">
                  <c:v>65</c:v>
                </c:pt>
                <c:pt idx="168">
                  <c:v>65</c:v>
                </c:pt>
                <c:pt idx="169">
                  <c:v>65</c:v>
                </c:pt>
                <c:pt idx="170">
                  <c:v>65</c:v>
                </c:pt>
                <c:pt idx="171">
                  <c:v>65</c:v>
                </c:pt>
                <c:pt idx="172">
                  <c:v>65</c:v>
                </c:pt>
                <c:pt idx="173">
                  <c:v>65</c:v>
                </c:pt>
                <c:pt idx="174">
                  <c:v>65</c:v>
                </c:pt>
                <c:pt idx="175">
                  <c:v>65</c:v>
                </c:pt>
                <c:pt idx="176">
                  <c:v>65</c:v>
                </c:pt>
                <c:pt idx="177">
                  <c:v>65</c:v>
                </c:pt>
                <c:pt idx="178">
                  <c:v>65</c:v>
                </c:pt>
                <c:pt idx="179">
                  <c:v>65</c:v>
                </c:pt>
                <c:pt idx="180">
                  <c:v>65</c:v>
                </c:pt>
                <c:pt idx="181">
                  <c:v>65</c:v>
                </c:pt>
                <c:pt idx="182">
                  <c:v>65</c:v>
                </c:pt>
                <c:pt idx="183">
                  <c:v>65</c:v>
                </c:pt>
                <c:pt idx="184">
                  <c:v>65</c:v>
                </c:pt>
                <c:pt idx="185">
                  <c:v>65</c:v>
                </c:pt>
                <c:pt idx="186">
                  <c:v>65</c:v>
                </c:pt>
                <c:pt idx="187">
                  <c:v>65</c:v>
                </c:pt>
                <c:pt idx="188">
                  <c:v>65</c:v>
                </c:pt>
                <c:pt idx="189">
                  <c:v>65</c:v>
                </c:pt>
                <c:pt idx="190">
                  <c:v>65</c:v>
                </c:pt>
                <c:pt idx="191">
                  <c:v>65</c:v>
                </c:pt>
                <c:pt idx="192">
                  <c:v>65</c:v>
                </c:pt>
                <c:pt idx="193">
                  <c:v>65</c:v>
                </c:pt>
                <c:pt idx="194">
                  <c:v>65</c:v>
                </c:pt>
                <c:pt idx="195">
                  <c:v>65</c:v>
                </c:pt>
                <c:pt idx="196">
                  <c:v>65</c:v>
                </c:pt>
                <c:pt idx="197">
                  <c:v>65</c:v>
                </c:pt>
                <c:pt idx="198">
                  <c:v>65</c:v>
                </c:pt>
                <c:pt idx="199">
                  <c:v>65</c:v>
                </c:pt>
                <c:pt idx="200">
                  <c:v>65</c:v>
                </c:pt>
                <c:pt idx="201">
                  <c:v>65</c:v>
                </c:pt>
                <c:pt idx="202">
                  <c:v>65</c:v>
                </c:pt>
                <c:pt idx="203">
                  <c:v>65</c:v>
                </c:pt>
                <c:pt idx="204">
                  <c:v>65</c:v>
                </c:pt>
                <c:pt idx="205">
                  <c:v>65</c:v>
                </c:pt>
                <c:pt idx="206">
                  <c:v>65</c:v>
                </c:pt>
                <c:pt idx="207">
                  <c:v>65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65</c:v>
                </c:pt>
                <c:pt idx="212">
                  <c:v>65</c:v>
                </c:pt>
                <c:pt idx="213">
                  <c:v>65</c:v>
                </c:pt>
                <c:pt idx="214">
                  <c:v>65</c:v>
                </c:pt>
                <c:pt idx="215">
                  <c:v>65</c:v>
                </c:pt>
                <c:pt idx="216">
                  <c:v>65</c:v>
                </c:pt>
                <c:pt idx="217">
                  <c:v>65</c:v>
                </c:pt>
                <c:pt idx="218">
                  <c:v>65</c:v>
                </c:pt>
                <c:pt idx="219">
                  <c:v>65</c:v>
                </c:pt>
                <c:pt idx="220">
                  <c:v>65</c:v>
                </c:pt>
                <c:pt idx="221">
                  <c:v>65</c:v>
                </c:pt>
                <c:pt idx="222">
                  <c:v>65</c:v>
                </c:pt>
                <c:pt idx="223">
                  <c:v>65</c:v>
                </c:pt>
                <c:pt idx="224">
                  <c:v>65</c:v>
                </c:pt>
                <c:pt idx="225">
                  <c:v>65</c:v>
                </c:pt>
                <c:pt idx="226">
                  <c:v>65</c:v>
                </c:pt>
                <c:pt idx="227">
                  <c:v>65</c:v>
                </c:pt>
                <c:pt idx="228">
                  <c:v>65</c:v>
                </c:pt>
                <c:pt idx="229">
                  <c:v>65</c:v>
                </c:pt>
                <c:pt idx="230">
                  <c:v>65</c:v>
                </c:pt>
                <c:pt idx="231">
                  <c:v>65</c:v>
                </c:pt>
                <c:pt idx="232">
                  <c:v>65</c:v>
                </c:pt>
                <c:pt idx="233">
                  <c:v>65</c:v>
                </c:pt>
                <c:pt idx="234">
                  <c:v>65</c:v>
                </c:pt>
                <c:pt idx="235">
                  <c:v>65</c:v>
                </c:pt>
                <c:pt idx="236">
                  <c:v>65</c:v>
                </c:pt>
                <c:pt idx="237">
                  <c:v>65</c:v>
                </c:pt>
                <c:pt idx="238">
                  <c:v>65</c:v>
                </c:pt>
                <c:pt idx="239">
                  <c:v>65</c:v>
                </c:pt>
                <c:pt idx="240">
                  <c:v>65</c:v>
                </c:pt>
                <c:pt idx="241">
                  <c:v>65</c:v>
                </c:pt>
                <c:pt idx="242">
                  <c:v>65</c:v>
                </c:pt>
                <c:pt idx="243">
                  <c:v>65</c:v>
                </c:pt>
                <c:pt idx="244">
                  <c:v>65</c:v>
                </c:pt>
                <c:pt idx="245">
                  <c:v>65</c:v>
                </c:pt>
                <c:pt idx="246">
                  <c:v>65</c:v>
                </c:pt>
                <c:pt idx="247">
                  <c:v>65</c:v>
                </c:pt>
                <c:pt idx="248">
                  <c:v>65</c:v>
                </c:pt>
                <c:pt idx="249">
                  <c:v>65</c:v>
                </c:pt>
                <c:pt idx="250">
                  <c:v>65</c:v>
                </c:pt>
                <c:pt idx="251">
                  <c:v>65</c:v>
                </c:pt>
                <c:pt idx="252">
                  <c:v>65</c:v>
                </c:pt>
                <c:pt idx="253">
                  <c:v>65</c:v>
                </c:pt>
                <c:pt idx="254">
                  <c:v>65</c:v>
                </c:pt>
                <c:pt idx="255">
                  <c:v>65</c:v>
                </c:pt>
                <c:pt idx="256">
                  <c:v>65</c:v>
                </c:pt>
                <c:pt idx="257">
                  <c:v>65</c:v>
                </c:pt>
                <c:pt idx="258">
                  <c:v>65</c:v>
                </c:pt>
                <c:pt idx="259">
                  <c:v>65</c:v>
                </c:pt>
                <c:pt idx="260">
                  <c:v>65</c:v>
                </c:pt>
                <c:pt idx="261">
                  <c:v>65</c:v>
                </c:pt>
                <c:pt idx="262">
                  <c:v>65</c:v>
                </c:pt>
                <c:pt idx="263">
                  <c:v>65</c:v>
                </c:pt>
                <c:pt idx="264">
                  <c:v>65</c:v>
                </c:pt>
                <c:pt idx="265">
                  <c:v>65</c:v>
                </c:pt>
                <c:pt idx="266">
                  <c:v>65</c:v>
                </c:pt>
                <c:pt idx="267">
                  <c:v>65</c:v>
                </c:pt>
                <c:pt idx="268">
                  <c:v>65</c:v>
                </c:pt>
                <c:pt idx="269">
                  <c:v>65</c:v>
                </c:pt>
                <c:pt idx="270">
                  <c:v>65</c:v>
                </c:pt>
                <c:pt idx="271">
                  <c:v>65</c:v>
                </c:pt>
                <c:pt idx="272">
                  <c:v>65</c:v>
                </c:pt>
                <c:pt idx="273">
                  <c:v>65</c:v>
                </c:pt>
                <c:pt idx="274">
                  <c:v>65</c:v>
                </c:pt>
                <c:pt idx="275">
                  <c:v>65</c:v>
                </c:pt>
                <c:pt idx="276">
                  <c:v>65</c:v>
                </c:pt>
                <c:pt idx="277">
                  <c:v>65</c:v>
                </c:pt>
                <c:pt idx="278">
                  <c:v>65</c:v>
                </c:pt>
                <c:pt idx="279">
                  <c:v>65</c:v>
                </c:pt>
                <c:pt idx="280">
                  <c:v>65</c:v>
                </c:pt>
                <c:pt idx="281">
                  <c:v>65</c:v>
                </c:pt>
                <c:pt idx="282">
                  <c:v>65</c:v>
                </c:pt>
                <c:pt idx="283">
                  <c:v>65</c:v>
                </c:pt>
                <c:pt idx="284">
                  <c:v>65</c:v>
                </c:pt>
                <c:pt idx="285">
                  <c:v>65</c:v>
                </c:pt>
                <c:pt idx="286">
                  <c:v>65</c:v>
                </c:pt>
                <c:pt idx="287">
                  <c:v>65</c:v>
                </c:pt>
                <c:pt idx="288">
                  <c:v>65</c:v>
                </c:pt>
                <c:pt idx="289">
                  <c:v>65</c:v>
                </c:pt>
                <c:pt idx="290">
                  <c:v>65</c:v>
                </c:pt>
                <c:pt idx="291">
                  <c:v>65</c:v>
                </c:pt>
                <c:pt idx="292">
                  <c:v>65</c:v>
                </c:pt>
                <c:pt idx="293">
                  <c:v>65</c:v>
                </c:pt>
                <c:pt idx="294">
                  <c:v>65</c:v>
                </c:pt>
                <c:pt idx="295">
                  <c:v>65</c:v>
                </c:pt>
                <c:pt idx="296">
                  <c:v>65</c:v>
                </c:pt>
                <c:pt idx="297">
                  <c:v>65</c:v>
                </c:pt>
                <c:pt idx="298">
                  <c:v>65</c:v>
                </c:pt>
                <c:pt idx="299">
                  <c:v>65</c:v>
                </c:pt>
                <c:pt idx="300">
                  <c:v>65</c:v>
                </c:pt>
                <c:pt idx="301">
                  <c:v>65</c:v>
                </c:pt>
                <c:pt idx="302">
                  <c:v>65</c:v>
                </c:pt>
                <c:pt idx="303">
                  <c:v>65</c:v>
                </c:pt>
                <c:pt idx="304">
                  <c:v>65</c:v>
                </c:pt>
                <c:pt idx="305">
                  <c:v>65</c:v>
                </c:pt>
                <c:pt idx="306">
                  <c:v>65</c:v>
                </c:pt>
                <c:pt idx="307">
                  <c:v>65</c:v>
                </c:pt>
                <c:pt idx="308">
                  <c:v>65</c:v>
                </c:pt>
                <c:pt idx="309">
                  <c:v>65</c:v>
                </c:pt>
                <c:pt idx="310">
                  <c:v>65</c:v>
                </c:pt>
                <c:pt idx="311">
                  <c:v>65</c:v>
                </c:pt>
                <c:pt idx="312">
                  <c:v>65</c:v>
                </c:pt>
                <c:pt idx="313">
                  <c:v>65</c:v>
                </c:pt>
                <c:pt idx="314">
                  <c:v>65</c:v>
                </c:pt>
                <c:pt idx="315">
                  <c:v>65</c:v>
                </c:pt>
                <c:pt idx="316">
                  <c:v>65</c:v>
                </c:pt>
                <c:pt idx="317">
                  <c:v>65</c:v>
                </c:pt>
                <c:pt idx="318">
                  <c:v>65</c:v>
                </c:pt>
                <c:pt idx="319">
                  <c:v>65</c:v>
                </c:pt>
                <c:pt idx="320">
                  <c:v>65</c:v>
                </c:pt>
                <c:pt idx="321">
                  <c:v>65</c:v>
                </c:pt>
                <c:pt idx="322">
                  <c:v>65</c:v>
                </c:pt>
                <c:pt idx="323">
                  <c:v>65</c:v>
                </c:pt>
                <c:pt idx="324">
                  <c:v>65</c:v>
                </c:pt>
                <c:pt idx="325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16C-40EE-9CBA-DD877CBCCF54}"/>
            </c:ext>
          </c:extLst>
        </c:ser>
        <c:ser>
          <c:idx val="5"/>
          <c:order val="5"/>
          <c:tx>
            <c:v>Ray</c:v>
          </c:tx>
          <c:spPr>
            <a:ln w="25400">
              <a:prstDash val="dash"/>
            </a:ln>
          </c:spPr>
          <c:marker>
            <c:symbol val="plus"/>
            <c:size val="2"/>
            <c:spPr>
              <a:ln w="6350"/>
            </c:spPr>
          </c:marker>
          <c:xVal>
            <c:numRef>
              <c:f>'θ ϵ (90,180)'!$V$11:$V$171</c:f>
              <c:numCache>
                <c:formatCode>General</c:formatCode>
                <c:ptCount val="161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39</c:v>
                </c:pt>
                <c:pt idx="12">
                  <c:v>38</c:v>
                </c:pt>
                <c:pt idx="13">
                  <c:v>37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29</c:v>
                </c:pt>
                <c:pt idx="22">
                  <c:v>28</c:v>
                </c:pt>
                <c:pt idx="23">
                  <c:v>27</c:v>
                </c:pt>
                <c:pt idx="24">
                  <c:v>26</c:v>
                </c:pt>
                <c:pt idx="25">
                  <c:v>25</c:v>
                </c:pt>
                <c:pt idx="26">
                  <c:v>24</c:v>
                </c:pt>
                <c:pt idx="27">
                  <c:v>23</c:v>
                </c:pt>
                <c:pt idx="28">
                  <c:v>22</c:v>
                </c:pt>
                <c:pt idx="29">
                  <c:v>21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-1</c:v>
                </c:pt>
                <c:pt idx="52">
                  <c:v>-2</c:v>
                </c:pt>
                <c:pt idx="53">
                  <c:v>-3</c:v>
                </c:pt>
                <c:pt idx="54">
                  <c:v>-4</c:v>
                </c:pt>
                <c:pt idx="55">
                  <c:v>-5</c:v>
                </c:pt>
                <c:pt idx="56">
                  <c:v>-6</c:v>
                </c:pt>
                <c:pt idx="57">
                  <c:v>-7</c:v>
                </c:pt>
                <c:pt idx="58">
                  <c:v>-8</c:v>
                </c:pt>
                <c:pt idx="59">
                  <c:v>-9</c:v>
                </c:pt>
                <c:pt idx="60">
                  <c:v>-10</c:v>
                </c:pt>
                <c:pt idx="61">
                  <c:v>-11</c:v>
                </c:pt>
                <c:pt idx="62">
                  <c:v>-12</c:v>
                </c:pt>
                <c:pt idx="63">
                  <c:v>-13</c:v>
                </c:pt>
                <c:pt idx="64">
                  <c:v>-14</c:v>
                </c:pt>
                <c:pt idx="65">
                  <c:v>-15</c:v>
                </c:pt>
                <c:pt idx="66">
                  <c:v>-16</c:v>
                </c:pt>
                <c:pt idx="67">
                  <c:v>-17</c:v>
                </c:pt>
                <c:pt idx="68">
                  <c:v>-18</c:v>
                </c:pt>
                <c:pt idx="69">
                  <c:v>-19</c:v>
                </c:pt>
                <c:pt idx="70">
                  <c:v>-20</c:v>
                </c:pt>
                <c:pt idx="71">
                  <c:v>-21</c:v>
                </c:pt>
                <c:pt idx="72">
                  <c:v>-22</c:v>
                </c:pt>
                <c:pt idx="73">
                  <c:v>-23</c:v>
                </c:pt>
                <c:pt idx="74">
                  <c:v>-24</c:v>
                </c:pt>
                <c:pt idx="75">
                  <c:v>-25</c:v>
                </c:pt>
                <c:pt idx="76">
                  <c:v>-26</c:v>
                </c:pt>
                <c:pt idx="77">
                  <c:v>-27</c:v>
                </c:pt>
                <c:pt idx="78">
                  <c:v>-28</c:v>
                </c:pt>
                <c:pt idx="79">
                  <c:v>-29</c:v>
                </c:pt>
                <c:pt idx="80">
                  <c:v>-30</c:v>
                </c:pt>
                <c:pt idx="81">
                  <c:v>-31</c:v>
                </c:pt>
                <c:pt idx="82">
                  <c:v>-32</c:v>
                </c:pt>
                <c:pt idx="83">
                  <c:v>-33</c:v>
                </c:pt>
                <c:pt idx="84">
                  <c:v>-34</c:v>
                </c:pt>
                <c:pt idx="85">
                  <c:v>-35</c:v>
                </c:pt>
                <c:pt idx="86">
                  <c:v>-36</c:v>
                </c:pt>
                <c:pt idx="87">
                  <c:v>-37</c:v>
                </c:pt>
                <c:pt idx="88">
                  <c:v>-38</c:v>
                </c:pt>
                <c:pt idx="89">
                  <c:v>-39</c:v>
                </c:pt>
                <c:pt idx="90">
                  <c:v>-40</c:v>
                </c:pt>
                <c:pt idx="91">
                  <c:v>-41</c:v>
                </c:pt>
                <c:pt idx="92">
                  <c:v>-42</c:v>
                </c:pt>
                <c:pt idx="93">
                  <c:v>-43</c:v>
                </c:pt>
                <c:pt idx="94">
                  <c:v>-44</c:v>
                </c:pt>
                <c:pt idx="95">
                  <c:v>-45</c:v>
                </c:pt>
                <c:pt idx="96">
                  <c:v>-46</c:v>
                </c:pt>
                <c:pt idx="97">
                  <c:v>-47</c:v>
                </c:pt>
                <c:pt idx="98">
                  <c:v>-48</c:v>
                </c:pt>
                <c:pt idx="99">
                  <c:v>-49</c:v>
                </c:pt>
                <c:pt idx="100">
                  <c:v>-50</c:v>
                </c:pt>
                <c:pt idx="101">
                  <c:v>-51</c:v>
                </c:pt>
                <c:pt idx="102">
                  <c:v>-52</c:v>
                </c:pt>
                <c:pt idx="103">
                  <c:v>-53</c:v>
                </c:pt>
                <c:pt idx="104">
                  <c:v>-54</c:v>
                </c:pt>
                <c:pt idx="105">
                  <c:v>-55</c:v>
                </c:pt>
                <c:pt idx="106">
                  <c:v>-56</c:v>
                </c:pt>
                <c:pt idx="107">
                  <c:v>-57</c:v>
                </c:pt>
                <c:pt idx="108">
                  <c:v>-58</c:v>
                </c:pt>
                <c:pt idx="109">
                  <c:v>-59</c:v>
                </c:pt>
                <c:pt idx="110">
                  <c:v>-60</c:v>
                </c:pt>
                <c:pt idx="111">
                  <c:v>-61</c:v>
                </c:pt>
                <c:pt idx="112">
                  <c:v>-62</c:v>
                </c:pt>
                <c:pt idx="113">
                  <c:v>-63</c:v>
                </c:pt>
                <c:pt idx="114">
                  <c:v>-64</c:v>
                </c:pt>
                <c:pt idx="115">
                  <c:v>-65</c:v>
                </c:pt>
                <c:pt idx="116">
                  <c:v>-66</c:v>
                </c:pt>
                <c:pt idx="117">
                  <c:v>-67</c:v>
                </c:pt>
                <c:pt idx="118">
                  <c:v>-68</c:v>
                </c:pt>
                <c:pt idx="119">
                  <c:v>-69</c:v>
                </c:pt>
                <c:pt idx="120">
                  <c:v>-70</c:v>
                </c:pt>
                <c:pt idx="121">
                  <c:v>-71</c:v>
                </c:pt>
                <c:pt idx="122">
                  <c:v>-72</c:v>
                </c:pt>
                <c:pt idx="123">
                  <c:v>-73</c:v>
                </c:pt>
                <c:pt idx="124">
                  <c:v>-74</c:v>
                </c:pt>
                <c:pt idx="125">
                  <c:v>-75</c:v>
                </c:pt>
                <c:pt idx="126">
                  <c:v>-76</c:v>
                </c:pt>
                <c:pt idx="127">
                  <c:v>-77</c:v>
                </c:pt>
                <c:pt idx="128">
                  <c:v>-78</c:v>
                </c:pt>
                <c:pt idx="129">
                  <c:v>-79</c:v>
                </c:pt>
                <c:pt idx="130">
                  <c:v>-80</c:v>
                </c:pt>
                <c:pt idx="131">
                  <c:v>-81</c:v>
                </c:pt>
                <c:pt idx="132">
                  <c:v>-82</c:v>
                </c:pt>
                <c:pt idx="133">
                  <c:v>-83</c:v>
                </c:pt>
                <c:pt idx="134">
                  <c:v>-84</c:v>
                </c:pt>
                <c:pt idx="135">
                  <c:v>-85</c:v>
                </c:pt>
                <c:pt idx="136">
                  <c:v>-86</c:v>
                </c:pt>
                <c:pt idx="137">
                  <c:v>-87</c:v>
                </c:pt>
                <c:pt idx="138">
                  <c:v>-88</c:v>
                </c:pt>
                <c:pt idx="139">
                  <c:v>-89</c:v>
                </c:pt>
                <c:pt idx="140">
                  <c:v>-90</c:v>
                </c:pt>
                <c:pt idx="141">
                  <c:v>-91</c:v>
                </c:pt>
                <c:pt idx="142">
                  <c:v>-92</c:v>
                </c:pt>
                <c:pt idx="143">
                  <c:v>-93</c:v>
                </c:pt>
                <c:pt idx="144">
                  <c:v>-94</c:v>
                </c:pt>
                <c:pt idx="145">
                  <c:v>-95</c:v>
                </c:pt>
                <c:pt idx="146">
                  <c:v>-96</c:v>
                </c:pt>
                <c:pt idx="147">
                  <c:v>-97</c:v>
                </c:pt>
                <c:pt idx="148">
                  <c:v>-98</c:v>
                </c:pt>
                <c:pt idx="149">
                  <c:v>-99</c:v>
                </c:pt>
                <c:pt idx="150">
                  <c:v>-100</c:v>
                </c:pt>
                <c:pt idx="151">
                  <c:v>-101</c:v>
                </c:pt>
                <c:pt idx="152">
                  <c:v>-102</c:v>
                </c:pt>
                <c:pt idx="153">
                  <c:v>-103</c:v>
                </c:pt>
                <c:pt idx="154">
                  <c:v>-104</c:v>
                </c:pt>
                <c:pt idx="155">
                  <c:v>-105</c:v>
                </c:pt>
                <c:pt idx="156">
                  <c:v>-106</c:v>
                </c:pt>
                <c:pt idx="157">
                  <c:v>-107</c:v>
                </c:pt>
                <c:pt idx="158">
                  <c:v>-108</c:v>
                </c:pt>
                <c:pt idx="159">
                  <c:v>-109</c:v>
                </c:pt>
                <c:pt idx="160">
                  <c:v>-110</c:v>
                </c:pt>
              </c:numCache>
            </c:numRef>
          </c:xVal>
          <c:yVal>
            <c:numRef>
              <c:f>'θ ϵ (90,180)'!$U$11:$U$171</c:f>
              <c:numCache>
                <c:formatCode>General</c:formatCode>
                <c:ptCount val="161"/>
                <c:pt idx="0">
                  <c:v>-45.816558700871184</c:v>
                </c:pt>
                <c:pt idx="1">
                  <c:v>-44.900227526853762</c:v>
                </c:pt>
                <c:pt idx="2">
                  <c:v>-43.983896352836339</c:v>
                </c:pt>
                <c:pt idx="3">
                  <c:v>-43.067565178818917</c:v>
                </c:pt>
                <c:pt idx="4">
                  <c:v>-42.151234004801488</c:v>
                </c:pt>
                <c:pt idx="5">
                  <c:v>-41.234902830784065</c:v>
                </c:pt>
                <c:pt idx="6">
                  <c:v>-40.318571656766643</c:v>
                </c:pt>
                <c:pt idx="7">
                  <c:v>-39.402240482749221</c:v>
                </c:pt>
                <c:pt idx="8">
                  <c:v>-38.485909308731799</c:v>
                </c:pt>
                <c:pt idx="9">
                  <c:v>-37.569578134714369</c:v>
                </c:pt>
                <c:pt idx="10">
                  <c:v>-36.653246960696947</c:v>
                </c:pt>
                <c:pt idx="11">
                  <c:v>-35.736915786679525</c:v>
                </c:pt>
                <c:pt idx="12">
                  <c:v>-34.820584612662103</c:v>
                </c:pt>
                <c:pt idx="13">
                  <c:v>-33.90425343864468</c:v>
                </c:pt>
                <c:pt idx="14">
                  <c:v>-32.987922264627251</c:v>
                </c:pt>
                <c:pt idx="15">
                  <c:v>-32.071591090609829</c:v>
                </c:pt>
                <c:pt idx="16">
                  <c:v>-31.155259916592406</c:v>
                </c:pt>
                <c:pt idx="17">
                  <c:v>-30.238928742574981</c:v>
                </c:pt>
                <c:pt idx="18">
                  <c:v>-29.322597568557558</c:v>
                </c:pt>
                <c:pt idx="19">
                  <c:v>-28.406266394540136</c:v>
                </c:pt>
                <c:pt idx="20">
                  <c:v>-27.48993522052271</c:v>
                </c:pt>
                <c:pt idx="21">
                  <c:v>-26.573604046505288</c:v>
                </c:pt>
                <c:pt idx="22">
                  <c:v>-25.657272872487862</c:v>
                </c:pt>
                <c:pt idx="23">
                  <c:v>-24.74094169847044</c:v>
                </c:pt>
                <c:pt idx="24">
                  <c:v>-23.824610524453018</c:v>
                </c:pt>
                <c:pt idx="25">
                  <c:v>-22.908279350435592</c:v>
                </c:pt>
                <c:pt idx="26">
                  <c:v>-21.99194817641817</c:v>
                </c:pt>
                <c:pt idx="27">
                  <c:v>-21.075617002400744</c:v>
                </c:pt>
                <c:pt idx="28">
                  <c:v>-20.159285828383322</c:v>
                </c:pt>
                <c:pt idx="29">
                  <c:v>-19.242954654365899</c:v>
                </c:pt>
                <c:pt idx="30">
                  <c:v>-18.326623480348474</c:v>
                </c:pt>
                <c:pt idx="31">
                  <c:v>-17.410292306331051</c:v>
                </c:pt>
                <c:pt idx="32">
                  <c:v>-16.493961132313625</c:v>
                </c:pt>
                <c:pt idx="33">
                  <c:v>-15.577629958296203</c:v>
                </c:pt>
                <c:pt idx="34">
                  <c:v>-14.661298784278779</c:v>
                </c:pt>
                <c:pt idx="35">
                  <c:v>-13.744967610261355</c:v>
                </c:pt>
                <c:pt idx="36">
                  <c:v>-12.828636436243931</c:v>
                </c:pt>
                <c:pt idx="37">
                  <c:v>-11.912305262226509</c:v>
                </c:pt>
                <c:pt idx="38">
                  <c:v>-10.995974088209085</c:v>
                </c:pt>
                <c:pt idx="39">
                  <c:v>-10.079642914191661</c:v>
                </c:pt>
                <c:pt idx="40">
                  <c:v>-9.1633117401742368</c:v>
                </c:pt>
                <c:pt idx="41">
                  <c:v>-8.2469805661568127</c:v>
                </c:pt>
                <c:pt idx="42">
                  <c:v>-7.3306493921393896</c:v>
                </c:pt>
                <c:pt idx="43">
                  <c:v>-6.4143182181219656</c:v>
                </c:pt>
                <c:pt idx="44">
                  <c:v>-5.4979870441045424</c:v>
                </c:pt>
                <c:pt idx="45">
                  <c:v>-4.5816558700871184</c:v>
                </c:pt>
                <c:pt idx="46">
                  <c:v>-3.6653246960696948</c:v>
                </c:pt>
                <c:pt idx="47">
                  <c:v>-2.7489935220522712</c:v>
                </c:pt>
                <c:pt idx="48">
                  <c:v>-1.8326623480348474</c:v>
                </c:pt>
                <c:pt idx="49">
                  <c:v>-0.9163311740174237</c:v>
                </c:pt>
                <c:pt idx="50">
                  <c:v>0</c:v>
                </c:pt>
                <c:pt idx="51">
                  <c:v>0.9163311740174237</c:v>
                </c:pt>
                <c:pt idx="52">
                  <c:v>1.8326623480348474</c:v>
                </c:pt>
                <c:pt idx="53">
                  <c:v>2.7489935220522712</c:v>
                </c:pt>
                <c:pt idx="54">
                  <c:v>3.6653246960696948</c:v>
                </c:pt>
                <c:pt idx="55">
                  <c:v>4.5816558700871184</c:v>
                </c:pt>
                <c:pt idx="56">
                  <c:v>5.4979870441045424</c:v>
                </c:pt>
                <c:pt idx="57">
                  <c:v>6.4143182181219656</c:v>
                </c:pt>
                <c:pt idx="58">
                  <c:v>7.3306493921393896</c:v>
                </c:pt>
                <c:pt idx="59">
                  <c:v>8.2469805661568127</c:v>
                </c:pt>
                <c:pt idx="60">
                  <c:v>9.1633117401742368</c:v>
                </c:pt>
                <c:pt idx="61">
                  <c:v>10.079642914191661</c:v>
                </c:pt>
                <c:pt idx="62">
                  <c:v>10.995974088209085</c:v>
                </c:pt>
                <c:pt idx="63">
                  <c:v>11.912305262226509</c:v>
                </c:pt>
                <c:pt idx="64">
                  <c:v>12.828636436243931</c:v>
                </c:pt>
                <c:pt idx="65">
                  <c:v>13.744967610261355</c:v>
                </c:pt>
                <c:pt idx="66">
                  <c:v>14.661298784278779</c:v>
                </c:pt>
                <c:pt idx="67">
                  <c:v>15.577629958296203</c:v>
                </c:pt>
                <c:pt idx="68">
                  <c:v>16.493961132313625</c:v>
                </c:pt>
                <c:pt idx="69">
                  <c:v>17.410292306331051</c:v>
                </c:pt>
                <c:pt idx="70">
                  <c:v>18.326623480348474</c:v>
                </c:pt>
                <c:pt idx="71">
                  <c:v>19.242954654365899</c:v>
                </c:pt>
                <c:pt idx="72">
                  <c:v>20.159285828383322</c:v>
                </c:pt>
                <c:pt idx="73">
                  <c:v>21.075617002400744</c:v>
                </c:pt>
                <c:pt idx="74">
                  <c:v>21.99194817641817</c:v>
                </c:pt>
                <c:pt idx="75">
                  <c:v>22.908279350435592</c:v>
                </c:pt>
                <c:pt idx="76">
                  <c:v>23.824610524453018</c:v>
                </c:pt>
                <c:pt idx="77">
                  <c:v>24.74094169847044</c:v>
                </c:pt>
                <c:pt idx="78">
                  <c:v>25.657272872487862</c:v>
                </c:pt>
                <c:pt idx="79">
                  <c:v>26.573604046505288</c:v>
                </c:pt>
                <c:pt idx="80">
                  <c:v>27.48993522052271</c:v>
                </c:pt>
                <c:pt idx="81">
                  <c:v>28.406266394540136</c:v>
                </c:pt>
                <c:pt idx="82">
                  <c:v>29.322597568557558</c:v>
                </c:pt>
                <c:pt idx="83">
                  <c:v>30.238928742574981</c:v>
                </c:pt>
                <c:pt idx="84">
                  <c:v>31.155259916592406</c:v>
                </c:pt>
                <c:pt idx="85">
                  <c:v>32.071591090609829</c:v>
                </c:pt>
                <c:pt idx="86">
                  <c:v>32.987922264627251</c:v>
                </c:pt>
                <c:pt idx="87">
                  <c:v>33.90425343864468</c:v>
                </c:pt>
                <c:pt idx="88">
                  <c:v>34.820584612662103</c:v>
                </c:pt>
                <c:pt idx="89">
                  <c:v>35.736915786679525</c:v>
                </c:pt>
                <c:pt idx="90">
                  <c:v>36.653246960696947</c:v>
                </c:pt>
                <c:pt idx="91">
                  <c:v>37.569578134714369</c:v>
                </c:pt>
                <c:pt idx="92">
                  <c:v>38.485909308731799</c:v>
                </c:pt>
                <c:pt idx="93">
                  <c:v>39.402240482749221</c:v>
                </c:pt>
                <c:pt idx="94">
                  <c:v>40.318571656766643</c:v>
                </c:pt>
                <c:pt idx="95">
                  <c:v>41.234902830784065</c:v>
                </c:pt>
                <c:pt idx="96">
                  <c:v>42.151234004801488</c:v>
                </c:pt>
                <c:pt idx="97">
                  <c:v>43.067565178818917</c:v>
                </c:pt>
                <c:pt idx="98">
                  <c:v>43.983896352836339</c:v>
                </c:pt>
                <c:pt idx="99">
                  <c:v>44.900227526853762</c:v>
                </c:pt>
                <c:pt idx="100">
                  <c:v>45.816558700871184</c:v>
                </c:pt>
                <c:pt idx="101">
                  <c:v>46.732889874888606</c:v>
                </c:pt>
                <c:pt idx="102">
                  <c:v>47.649221048906035</c:v>
                </c:pt>
                <c:pt idx="103">
                  <c:v>48.565552222923458</c:v>
                </c:pt>
                <c:pt idx="104">
                  <c:v>49.48188339694088</c:v>
                </c:pt>
                <c:pt idx="105">
                  <c:v>50.398214570958302</c:v>
                </c:pt>
                <c:pt idx="106">
                  <c:v>51.314545744975725</c:v>
                </c:pt>
                <c:pt idx="107">
                  <c:v>52.230876918993154</c:v>
                </c:pt>
                <c:pt idx="108">
                  <c:v>53.147208093010576</c:v>
                </c:pt>
                <c:pt idx="109">
                  <c:v>54.063539267027998</c:v>
                </c:pt>
                <c:pt idx="110">
                  <c:v>54.979870441045421</c:v>
                </c:pt>
                <c:pt idx="111">
                  <c:v>55.896201615062843</c:v>
                </c:pt>
                <c:pt idx="112">
                  <c:v>56.812532789080272</c:v>
                </c:pt>
                <c:pt idx="113">
                  <c:v>57.728863963097695</c:v>
                </c:pt>
                <c:pt idx="114">
                  <c:v>58.645195137115117</c:v>
                </c:pt>
                <c:pt idx="115">
                  <c:v>59.561526311132539</c:v>
                </c:pt>
                <c:pt idx="116">
                  <c:v>60.477857485149961</c:v>
                </c:pt>
                <c:pt idx="117">
                  <c:v>61.394188659167391</c:v>
                </c:pt>
                <c:pt idx="118">
                  <c:v>62.310519833184813</c:v>
                </c:pt>
                <c:pt idx="119">
                  <c:v>63.226851007202235</c:v>
                </c:pt>
                <c:pt idx="120">
                  <c:v>64.143182181219657</c:v>
                </c:pt>
                <c:pt idx="121">
                  <c:v>65.059513355237087</c:v>
                </c:pt>
                <c:pt idx="122">
                  <c:v>65.975844529254502</c:v>
                </c:pt>
                <c:pt idx="123">
                  <c:v>66.892175703271931</c:v>
                </c:pt>
                <c:pt idx="124">
                  <c:v>67.808506877289361</c:v>
                </c:pt>
                <c:pt idx="125">
                  <c:v>68.724838051306776</c:v>
                </c:pt>
                <c:pt idx="126">
                  <c:v>69.641169225324205</c:v>
                </c:pt>
                <c:pt idx="127">
                  <c:v>70.55750039934162</c:v>
                </c:pt>
                <c:pt idx="128">
                  <c:v>71.47383157335905</c:v>
                </c:pt>
                <c:pt idx="129">
                  <c:v>72.390162747376479</c:v>
                </c:pt>
                <c:pt idx="130">
                  <c:v>73.306493921393894</c:v>
                </c:pt>
                <c:pt idx="131">
                  <c:v>74.222825095411324</c:v>
                </c:pt>
                <c:pt idx="132">
                  <c:v>75.139156269428739</c:v>
                </c:pt>
                <c:pt idx="133">
                  <c:v>76.055487443446168</c:v>
                </c:pt>
                <c:pt idx="134">
                  <c:v>76.971818617463597</c:v>
                </c:pt>
                <c:pt idx="135">
                  <c:v>77.888149791481013</c:v>
                </c:pt>
                <c:pt idx="136">
                  <c:v>78.804480965498442</c:v>
                </c:pt>
                <c:pt idx="137">
                  <c:v>79.720812139515857</c:v>
                </c:pt>
                <c:pt idx="138">
                  <c:v>80.637143313533286</c:v>
                </c:pt>
                <c:pt idx="139">
                  <c:v>81.553474487550716</c:v>
                </c:pt>
                <c:pt idx="140">
                  <c:v>82.469805661568131</c:v>
                </c:pt>
                <c:pt idx="141">
                  <c:v>83.38613683558556</c:v>
                </c:pt>
                <c:pt idx="142">
                  <c:v>84.302468009602975</c:v>
                </c:pt>
                <c:pt idx="143">
                  <c:v>85.218799183620405</c:v>
                </c:pt>
                <c:pt idx="144">
                  <c:v>86.135130357637834</c:v>
                </c:pt>
                <c:pt idx="145">
                  <c:v>87.051461531655249</c:v>
                </c:pt>
                <c:pt idx="146">
                  <c:v>87.967792705672679</c:v>
                </c:pt>
                <c:pt idx="147">
                  <c:v>88.884123879690094</c:v>
                </c:pt>
                <c:pt idx="148">
                  <c:v>89.800455053707523</c:v>
                </c:pt>
                <c:pt idx="149">
                  <c:v>90.716786227724953</c:v>
                </c:pt>
                <c:pt idx="150">
                  <c:v>91.633117401742368</c:v>
                </c:pt>
                <c:pt idx="151">
                  <c:v>92.549448575759797</c:v>
                </c:pt>
                <c:pt idx="152">
                  <c:v>93.465779749777212</c:v>
                </c:pt>
                <c:pt idx="153">
                  <c:v>94.382110923794642</c:v>
                </c:pt>
                <c:pt idx="154">
                  <c:v>95.298442097812071</c:v>
                </c:pt>
                <c:pt idx="155">
                  <c:v>96.214773271829486</c:v>
                </c:pt>
                <c:pt idx="156">
                  <c:v>97.131104445846915</c:v>
                </c:pt>
                <c:pt idx="157">
                  <c:v>98.047435619864331</c:v>
                </c:pt>
                <c:pt idx="158">
                  <c:v>98.96376679388176</c:v>
                </c:pt>
                <c:pt idx="159">
                  <c:v>99.880097967899189</c:v>
                </c:pt>
                <c:pt idx="160">
                  <c:v>100.7964291419166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16C-40EE-9CBA-DD877CBCCF54}"/>
            </c:ext>
          </c:extLst>
        </c:ser>
        <c:ser>
          <c:idx val="6"/>
          <c:order val="6"/>
          <c:tx>
            <c:v>Control zone</c:v>
          </c:tx>
          <c:spPr>
            <a:ln w="3175">
              <a:solidFill>
                <a:schemeClr val="accent1">
                  <a:tint val="77000"/>
                  <a:shade val="95000"/>
                  <a:satMod val="105000"/>
                  <a:alpha val="43000"/>
                </a:schemeClr>
              </a:solidFill>
              <a:prstDash val="sysDot"/>
            </a:ln>
          </c:spPr>
          <c:marker>
            <c:symbol val="square"/>
            <c:size val="2"/>
            <c:spPr>
              <a:ln w="3175"/>
            </c:spPr>
          </c:marker>
          <c:xVal>
            <c:numRef>
              <c:f>'θ ϵ (90,180)'!$AA$17:$AA$377</c:f>
              <c:numCache>
                <c:formatCode>General</c:formatCode>
                <c:ptCount val="361"/>
                <c:pt idx="0">
                  <c:v>-47.914677587217206</c:v>
                </c:pt>
                <c:pt idx="1">
                  <c:v>-47.918183701828696</c:v>
                </c:pt>
                <c:pt idx="2">
                  <c:v>-47.928700977666693</c:v>
                </c:pt>
                <c:pt idx="3">
                  <c:v>-47.946226211067106</c:v>
                </c:pt>
                <c:pt idx="4">
                  <c:v>-47.97075406367405</c:v>
                </c:pt>
                <c:pt idx="5">
                  <c:v>-48.002277064066028</c:v>
                </c:pt>
                <c:pt idx="6">
                  <c:v>-48.040785610031747</c:v>
                </c:pt>
                <c:pt idx="7">
                  <c:v>-48.086267971495062</c:v>
                </c:pt>
                <c:pt idx="8">
                  <c:v>-48.138710294088085</c:v>
                </c:pt>
                <c:pt idx="9">
                  <c:v>-48.198096603371312</c:v>
                </c:pt>
                <c:pt idx="10">
                  <c:v>-48.264408809699674</c:v>
                </c:pt>
                <c:pt idx="11">
                  <c:v>-48.337626713732718</c:v>
                </c:pt>
                <c:pt idx="12">
                  <c:v>-48.417728012587617</c:v>
                </c:pt>
                <c:pt idx="13">
                  <c:v>-48.504688306632772</c:v>
                </c:pt>
                <c:pt idx="14">
                  <c:v>-48.598481106920218</c:v>
                </c:pt>
                <c:pt idx="15">
                  <c:v>-48.699077843254386</c:v>
                </c:pt>
                <c:pt idx="16">
                  <c:v>-48.806447872894893</c:v>
                </c:pt>
                <c:pt idx="17">
                  <c:v>-48.920558489890595</c:v>
                </c:pt>
                <c:pt idx="18">
                  <c:v>-49.041374935042143</c:v>
                </c:pt>
                <c:pt idx="19">
                  <c:v>-49.168860406489969</c:v>
                </c:pt>
                <c:pt idx="20">
                  <c:v>-49.30297607092448</c:v>
                </c:pt>
                <c:pt idx="21">
                  <c:v>-49.443681075415086</c:v>
                </c:pt>
                <c:pt idx="22">
                  <c:v>-49.590932559854387</c:v>
                </c:pt>
                <c:pt idx="23">
                  <c:v>-49.744685670013759</c:v>
                </c:pt>
                <c:pt idx="24">
                  <c:v>-49.904893571206415</c:v>
                </c:pt>
                <c:pt idx="25">
                  <c:v>-50.071507462553669</c:v>
                </c:pt>
                <c:pt idx="26">
                  <c:v>-50.244476591850201</c:v>
                </c:pt>
                <c:pt idx="27">
                  <c:v>-50.423748271023626</c:v>
                </c:pt>
                <c:pt idx="28">
                  <c:v>-50.609267892183851</c:v>
                </c:pt>
                <c:pt idx="29">
                  <c:v>-50.800978944257082</c:v>
                </c:pt>
                <c:pt idx="30">
                  <c:v>-50.998823030199702</c:v>
                </c:pt>
                <c:pt idx="31">
                  <c:v>-51.202739884786595</c:v>
                </c:pt>
                <c:pt idx="32">
                  <c:v>-51.412667392968459</c:v>
                </c:pt>
                <c:pt idx="33">
                  <c:v>-51.628541608792681</c:v>
                </c:pt>
                <c:pt idx="34">
                  <c:v>-51.850296774881912</c:v>
                </c:pt>
                <c:pt idx="35">
                  <c:v>-52.077865342464364</c:v>
                </c:pt>
                <c:pt idx="36">
                  <c:v>-52.31117799194984</c:v>
                </c:pt>
                <c:pt idx="37">
                  <c:v>-52.550163654045164</c:v>
                </c:pt>
                <c:pt idx="38">
                  <c:v>-52.794749531402559</c:v>
                </c:pt>
                <c:pt idx="39">
                  <c:v>-53.044861120794423</c:v>
                </c:pt>
                <c:pt idx="40">
                  <c:v>-53.300422235807737</c:v>
                </c:pt>
                <c:pt idx="41">
                  <c:v>-53.561355030051189</c:v>
                </c:pt>
                <c:pt idx="42">
                  <c:v>-53.827580020867956</c:v>
                </c:pt>
                <c:pt idx="43">
                  <c:v>-54.099016113546838</c:v>
                </c:pt>
                <c:pt idx="44">
                  <c:v>-54.375580626024544</c:v>
                </c:pt>
                <c:pt idx="45">
                  <c:v>-54.657189314071452</c:v>
                </c:pt>
                <c:pt idx="46">
                  <c:v>-54.943756396953162</c:v>
                </c:pt>
                <c:pt idx="47">
                  <c:v>-55.235194583560201</c:v>
                </c:pt>
                <c:pt idx="48">
                  <c:v>-55.531415098997691</c:v>
                </c:pt>
                <c:pt idx="49">
                  <c:v>-55.832327711627087</c:v>
                </c:pt>
                <c:pt idx="50">
                  <c:v>-56.137840760551569</c:v>
                </c:pt>
                <c:pt idx="51">
                  <c:v>-56.447861183536865</c:v>
                </c:pt>
                <c:pt idx="52">
                  <c:v>-56.762294545358905</c:v>
                </c:pt>
                <c:pt idx="53">
                  <c:v>-57.081045066569686</c:v>
                </c:pt>
                <c:pt idx="54">
                  <c:v>-57.404015652672648</c:v>
                </c:pt>
                <c:pt idx="55">
                  <c:v>-57.731107923698573</c:v>
                </c:pt>
                <c:pt idx="56">
                  <c:v>-58.0622222441731</c:v>
                </c:pt>
                <c:pt idx="57">
                  <c:v>-58.397257753466619</c:v>
                </c:pt>
                <c:pt idx="58">
                  <c:v>-58.736112396517456</c:v>
                </c:pt>
                <c:pt idx="59">
                  <c:v>-59.078682954918762</c:v>
                </c:pt>
                <c:pt idx="60">
                  <c:v>-59.424865078359907</c:v>
                </c:pt>
                <c:pt idx="61">
                  <c:v>-59.77455331641255</c:v>
                </c:pt>
                <c:pt idx="62">
                  <c:v>-60.127641150651861</c:v>
                </c:pt>
                <c:pt idx="63">
                  <c:v>-60.484021027103104</c:v>
                </c:pt>
                <c:pt idx="64">
                  <c:v>-60.843584389003574</c:v>
                </c:pt>
                <c:pt idx="65">
                  <c:v>-61.206221709870071</c:v>
                </c:pt>
                <c:pt idx="66">
                  <c:v>-61.571822526861716</c:v>
                </c:pt>
                <c:pt idx="67">
                  <c:v>-61.940275474427992</c:v>
                </c:pt>
                <c:pt idx="68">
                  <c:v>-62.311468318231796</c:v>
                </c:pt>
                <c:pt idx="69">
                  <c:v>-62.685287989337063</c:v>
                </c:pt>
                <c:pt idx="70">
                  <c:v>-63.061620618650721</c:v>
                </c:pt>
                <c:pt idx="71">
                  <c:v>-63.440351571608254</c:v>
                </c:pt>
                <c:pt idx="72">
                  <c:v>-63.821365483092542</c:v>
                </c:pt>
                <c:pt idx="73">
                  <c:v>-64.204546292575188</c:v>
                </c:pt>
                <c:pt idx="74">
                  <c:v>-64.589777279469672</c:v>
                </c:pt>
                <c:pt idx="75">
                  <c:v>-64.976941098685543</c:v>
                </c:pt>
                <c:pt idx="76">
                  <c:v>-65.365919816372951</c:v>
                </c:pt>
                <c:pt idx="77">
                  <c:v>-65.756594945846388</c:v>
                </c:pt>
                <c:pt idx="78">
                  <c:v>-66.148847483676803</c:v>
                </c:pt>
                <c:pt idx="79">
                  <c:v>-66.542557945941383</c:v>
                </c:pt>
                <c:pt idx="80">
                  <c:v>-66.937606404619359</c:v>
                </c:pt>
                <c:pt idx="81">
                  <c:v>-67.333872524123279</c:v>
                </c:pt>
                <c:pt idx="82">
                  <c:v>-67.731235597954438</c:v>
                </c:pt>
                <c:pt idx="83">
                  <c:v>-68.129574585471204</c:v>
                </c:pt>
                <c:pt idx="84">
                  <c:v>-68.528768148759184</c:v>
                </c:pt>
                <c:pt idx="85">
                  <c:v>-68.928694689591921</c:v>
                </c:pt>
                <c:pt idx="86">
                  <c:v>-69.329232386470906</c:v>
                </c:pt>
                <c:pt idx="87">
                  <c:v>-69.730259231733569</c:v>
                </c:pt>
                <c:pt idx="88">
                  <c:v>-70.131653068718009</c:v>
                </c:pt>
                <c:pt idx="89">
                  <c:v>-70.533291628973103</c:v>
                </c:pt>
                <c:pt idx="90">
                  <c:v>-70.935052569502616</c:v>
                </c:pt>
                <c:pt idx="91">
                  <c:v>-71.33681351003213</c:v>
                </c:pt>
                <c:pt idx="92">
                  <c:v>-71.738452070287209</c:v>
                </c:pt>
                <c:pt idx="93">
                  <c:v>-72.139845907271663</c:v>
                </c:pt>
                <c:pt idx="94">
                  <c:v>-72.540872752534327</c:v>
                </c:pt>
                <c:pt idx="95">
                  <c:v>-72.941410449413311</c:v>
                </c:pt>
                <c:pt idx="96">
                  <c:v>-73.341336990246049</c:v>
                </c:pt>
                <c:pt idx="97">
                  <c:v>-73.740530553534015</c:v>
                </c:pt>
                <c:pt idx="98">
                  <c:v>-74.138869541050781</c:v>
                </c:pt>
                <c:pt idx="99">
                  <c:v>-74.536232614881953</c:v>
                </c:pt>
                <c:pt idx="100">
                  <c:v>-74.932498734385874</c:v>
                </c:pt>
                <c:pt idx="101">
                  <c:v>-75.327547193063836</c:v>
                </c:pt>
                <c:pt idx="102">
                  <c:v>-75.721257655328415</c:v>
                </c:pt>
                <c:pt idx="103">
                  <c:v>-76.113510193158845</c:v>
                </c:pt>
                <c:pt idx="104">
                  <c:v>-76.504185322632267</c:v>
                </c:pt>
                <c:pt idx="105">
                  <c:v>-76.893164040319689</c:v>
                </c:pt>
                <c:pt idx="106">
                  <c:v>-77.280327859535561</c:v>
                </c:pt>
                <c:pt idx="107">
                  <c:v>-77.665558846430045</c:v>
                </c:pt>
                <c:pt idx="108">
                  <c:v>-78.048739655912684</c:v>
                </c:pt>
                <c:pt idx="109">
                  <c:v>-78.429753567396972</c:v>
                </c:pt>
                <c:pt idx="110">
                  <c:v>-78.808484520354511</c:v>
                </c:pt>
                <c:pt idx="111">
                  <c:v>-79.184817149668163</c:v>
                </c:pt>
                <c:pt idx="112">
                  <c:v>-79.558636820773444</c:v>
                </c:pt>
                <c:pt idx="113">
                  <c:v>-79.929829664577241</c:v>
                </c:pt>
                <c:pt idx="114">
                  <c:v>-80.29828261214351</c:v>
                </c:pt>
                <c:pt idx="115">
                  <c:v>-80.663883429135154</c:v>
                </c:pt>
                <c:pt idx="116">
                  <c:v>-81.026520750001666</c:v>
                </c:pt>
                <c:pt idx="117">
                  <c:v>-81.386084111902136</c:v>
                </c:pt>
                <c:pt idx="118">
                  <c:v>-81.742463988353364</c:v>
                </c:pt>
                <c:pt idx="119">
                  <c:v>-82.095551822592682</c:v>
                </c:pt>
                <c:pt idx="120">
                  <c:v>-82.445240060645318</c:v>
                </c:pt>
                <c:pt idx="121">
                  <c:v>-82.791422184086471</c:v>
                </c:pt>
                <c:pt idx="122">
                  <c:v>-83.133992742487777</c:v>
                </c:pt>
                <c:pt idx="123">
                  <c:v>-83.472847385538614</c:v>
                </c:pt>
                <c:pt idx="124">
                  <c:v>-83.807882894832133</c:v>
                </c:pt>
                <c:pt idx="125">
                  <c:v>-84.138997215306659</c:v>
                </c:pt>
                <c:pt idx="126">
                  <c:v>-84.466089486332578</c:v>
                </c:pt>
                <c:pt idx="127">
                  <c:v>-84.789060072435547</c:v>
                </c:pt>
                <c:pt idx="128">
                  <c:v>-85.10781059364632</c:v>
                </c:pt>
                <c:pt idx="129">
                  <c:v>-85.42224395546836</c:v>
                </c:pt>
                <c:pt idx="130">
                  <c:v>-85.732264378453664</c:v>
                </c:pt>
                <c:pt idx="131">
                  <c:v>-86.03777742737816</c:v>
                </c:pt>
                <c:pt idx="132">
                  <c:v>-86.338690040007549</c:v>
                </c:pt>
                <c:pt idx="133">
                  <c:v>-86.634910555445032</c:v>
                </c:pt>
                <c:pt idx="134">
                  <c:v>-86.926348742052056</c:v>
                </c:pt>
                <c:pt idx="135">
                  <c:v>-87.212915824933773</c:v>
                </c:pt>
                <c:pt idx="136">
                  <c:v>-87.494524512980689</c:v>
                </c:pt>
                <c:pt idx="137">
                  <c:v>-87.771089025458394</c:v>
                </c:pt>
                <c:pt idx="138">
                  <c:v>-88.042525118137277</c:v>
                </c:pt>
                <c:pt idx="139">
                  <c:v>-88.308750108954044</c:v>
                </c:pt>
                <c:pt idx="140">
                  <c:v>-88.569682903197503</c:v>
                </c:pt>
                <c:pt idx="141">
                  <c:v>-88.82524401821081</c:v>
                </c:pt>
                <c:pt idx="142">
                  <c:v>-89.075355607602674</c:v>
                </c:pt>
                <c:pt idx="143">
                  <c:v>-89.319941484960069</c:v>
                </c:pt>
                <c:pt idx="144">
                  <c:v>-89.558927147055385</c:v>
                </c:pt>
                <c:pt idx="145">
                  <c:v>-89.792239796540869</c:v>
                </c:pt>
                <c:pt idx="146">
                  <c:v>-90.019808364123321</c:v>
                </c:pt>
                <c:pt idx="147">
                  <c:v>-90.241563530212559</c:v>
                </c:pt>
                <c:pt idx="148">
                  <c:v>-90.457437746036774</c:v>
                </c:pt>
                <c:pt idx="149">
                  <c:v>-90.667365254218637</c:v>
                </c:pt>
                <c:pt idx="150">
                  <c:v>-90.871282108805531</c:v>
                </c:pt>
                <c:pt idx="151">
                  <c:v>-91.069126194748151</c:v>
                </c:pt>
                <c:pt idx="152">
                  <c:v>-91.260837246821382</c:v>
                </c:pt>
                <c:pt idx="153">
                  <c:v>-91.446356867981592</c:v>
                </c:pt>
                <c:pt idx="154">
                  <c:v>-91.625628547155031</c:v>
                </c:pt>
                <c:pt idx="155">
                  <c:v>-91.798597676451564</c:v>
                </c:pt>
                <c:pt idx="156">
                  <c:v>-91.965211567798818</c:v>
                </c:pt>
                <c:pt idx="157">
                  <c:v>-92.125419468991467</c:v>
                </c:pt>
                <c:pt idx="158">
                  <c:v>-92.279172579150838</c:v>
                </c:pt>
                <c:pt idx="159">
                  <c:v>-92.426424063590147</c:v>
                </c:pt>
                <c:pt idx="160">
                  <c:v>-92.56712906808076</c:v>
                </c:pt>
                <c:pt idx="161">
                  <c:v>-92.701244732515264</c:v>
                </c:pt>
                <c:pt idx="162">
                  <c:v>-92.82873020396309</c:v>
                </c:pt>
                <c:pt idx="163">
                  <c:v>-92.949546649114637</c:v>
                </c:pt>
                <c:pt idx="164">
                  <c:v>-93.06365726611034</c:v>
                </c:pt>
                <c:pt idx="165">
                  <c:v>-93.171027295750847</c:v>
                </c:pt>
                <c:pt idx="166">
                  <c:v>-93.271624032085015</c:v>
                </c:pt>
                <c:pt idx="167">
                  <c:v>-93.36541683237246</c:v>
                </c:pt>
                <c:pt idx="168">
                  <c:v>-93.452377126417616</c:v>
                </c:pt>
                <c:pt idx="169">
                  <c:v>-93.532478425272515</c:v>
                </c:pt>
                <c:pt idx="170">
                  <c:v>-93.605696329305559</c:v>
                </c:pt>
                <c:pt idx="171">
                  <c:v>-93.672008535633921</c:v>
                </c:pt>
                <c:pt idx="172">
                  <c:v>-93.731394844917148</c:v>
                </c:pt>
                <c:pt idx="173">
                  <c:v>-93.783837167510171</c:v>
                </c:pt>
                <c:pt idx="174">
                  <c:v>-93.829319528973485</c:v>
                </c:pt>
                <c:pt idx="175">
                  <c:v>-93.867828074939212</c:v>
                </c:pt>
                <c:pt idx="176">
                  <c:v>-93.899351075331182</c:v>
                </c:pt>
                <c:pt idx="177">
                  <c:v>-93.923878927938119</c:v>
                </c:pt>
                <c:pt idx="178">
                  <c:v>-93.941404161338539</c:v>
                </c:pt>
                <c:pt idx="179">
                  <c:v>-93.951921437176537</c:v>
                </c:pt>
                <c:pt idx="180">
                  <c:v>-93.955427551788034</c:v>
                </c:pt>
                <c:pt idx="181">
                  <c:v>-93.951921437176537</c:v>
                </c:pt>
                <c:pt idx="182">
                  <c:v>-93.941404161338539</c:v>
                </c:pt>
                <c:pt idx="183">
                  <c:v>-93.923878927938119</c:v>
                </c:pt>
                <c:pt idx="184">
                  <c:v>-93.899351075331182</c:v>
                </c:pt>
                <c:pt idx="185">
                  <c:v>-93.867828074939212</c:v>
                </c:pt>
                <c:pt idx="186">
                  <c:v>-93.829319528973485</c:v>
                </c:pt>
                <c:pt idx="187">
                  <c:v>-93.783837167510171</c:v>
                </c:pt>
                <c:pt idx="188">
                  <c:v>-93.731394844917148</c:v>
                </c:pt>
                <c:pt idx="189">
                  <c:v>-93.672008535633921</c:v>
                </c:pt>
                <c:pt idx="190">
                  <c:v>-93.605696329305559</c:v>
                </c:pt>
                <c:pt idx="191">
                  <c:v>-93.532478425272515</c:v>
                </c:pt>
                <c:pt idx="192">
                  <c:v>-93.452377126417616</c:v>
                </c:pt>
                <c:pt idx="193">
                  <c:v>-93.36541683237246</c:v>
                </c:pt>
                <c:pt idx="194">
                  <c:v>-93.271624032085015</c:v>
                </c:pt>
                <c:pt idx="195">
                  <c:v>-93.171027295750847</c:v>
                </c:pt>
                <c:pt idx="196">
                  <c:v>-93.06365726611034</c:v>
                </c:pt>
                <c:pt idx="197">
                  <c:v>-92.949546649114637</c:v>
                </c:pt>
                <c:pt idx="198">
                  <c:v>-92.82873020396309</c:v>
                </c:pt>
                <c:pt idx="199">
                  <c:v>-92.701244732515264</c:v>
                </c:pt>
                <c:pt idx="200">
                  <c:v>-92.56712906808076</c:v>
                </c:pt>
                <c:pt idx="201">
                  <c:v>-92.426424063590147</c:v>
                </c:pt>
                <c:pt idx="202">
                  <c:v>-92.279172579150838</c:v>
                </c:pt>
                <c:pt idx="203">
                  <c:v>-92.125419468991481</c:v>
                </c:pt>
                <c:pt idx="204">
                  <c:v>-91.965211567798832</c:v>
                </c:pt>
                <c:pt idx="205">
                  <c:v>-91.798597676451564</c:v>
                </c:pt>
                <c:pt idx="206">
                  <c:v>-91.625628547155031</c:v>
                </c:pt>
                <c:pt idx="207">
                  <c:v>-91.446356867981606</c:v>
                </c:pt>
                <c:pt idx="208">
                  <c:v>-91.260837246821382</c:v>
                </c:pt>
                <c:pt idx="209">
                  <c:v>-91.069126194748151</c:v>
                </c:pt>
                <c:pt idx="210">
                  <c:v>-90.871282108805531</c:v>
                </c:pt>
                <c:pt idx="211">
                  <c:v>-90.667365254218637</c:v>
                </c:pt>
                <c:pt idx="212">
                  <c:v>-90.457437746036774</c:v>
                </c:pt>
                <c:pt idx="213">
                  <c:v>-90.241563530212545</c:v>
                </c:pt>
                <c:pt idx="214">
                  <c:v>-90.019808364123321</c:v>
                </c:pt>
                <c:pt idx="215">
                  <c:v>-89.792239796540883</c:v>
                </c:pt>
                <c:pt idx="216">
                  <c:v>-89.5589271470554</c:v>
                </c:pt>
                <c:pt idx="217">
                  <c:v>-89.319941484960069</c:v>
                </c:pt>
                <c:pt idx="218">
                  <c:v>-89.075355607602674</c:v>
                </c:pt>
                <c:pt idx="219">
                  <c:v>-88.82524401821081</c:v>
                </c:pt>
                <c:pt idx="220">
                  <c:v>-88.569682903197503</c:v>
                </c:pt>
                <c:pt idx="221">
                  <c:v>-88.308750108954044</c:v>
                </c:pt>
                <c:pt idx="222">
                  <c:v>-88.042525118137277</c:v>
                </c:pt>
                <c:pt idx="223">
                  <c:v>-87.771089025458394</c:v>
                </c:pt>
                <c:pt idx="224">
                  <c:v>-87.494524512980689</c:v>
                </c:pt>
                <c:pt idx="225">
                  <c:v>-87.212915824933788</c:v>
                </c:pt>
                <c:pt idx="226">
                  <c:v>-86.92634874205207</c:v>
                </c:pt>
                <c:pt idx="227">
                  <c:v>-86.634910555445046</c:v>
                </c:pt>
                <c:pt idx="228">
                  <c:v>-86.338690040007549</c:v>
                </c:pt>
                <c:pt idx="229">
                  <c:v>-86.03777742737816</c:v>
                </c:pt>
                <c:pt idx="230">
                  <c:v>-85.732264378453664</c:v>
                </c:pt>
                <c:pt idx="231">
                  <c:v>-85.42224395546836</c:v>
                </c:pt>
                <c:pt idx="232">
                  <c:v>-85.10781059364632</c:v>
                </c:pt>
                <c:pt idx="233">
                  <c:v>-84.789060072435547</c:v>
                </c:pt>
                <c:pt idx="234">
                  <c:v>-84.466089486332578</c:v>
                </c:pt>
                <c:pt idx="235">
                  <c:v>-84.138997215306659</c:v>
                </c:pt>
                <c:pt idx="236">
                  <c:v>-83.807882894832147</c:v>
                </c:pt>
                <c:pt idx="237">
                  <c:v>-83.472847385538614</c:v>
                </c:pt>
                <c:pt idx="238">
                  <c:v>-83.133992742487777</c:v>
                </c:pt>
                <c:pt idx="239">
                  <c:v>-82.791422184086471</c:v>
                </c:pt>
                <c:pt idx="240">
                  <c:v>-82.445240060645332</c:v>
                </c:pt>
                <c:pt idx="241">
                  <c:v>-82.095551822592682</c:v>
                </c:pt>
                <c:pt idx="242">
                  <c:v>-81.742463988353364</c:v>
                </c:pt>
                <c:pt idx="243">
                  <c:v>-81.386084111902136</c:v>
                </c:pt>
                <c:pt idx="244">
                  <c:v>-81.026520750001666</c:v>
                </c:pt>
                <c:pt idx="245">
                  <c:v>-80.663883429135169</c:v>
                </c:pt>
                <c:pt idx="246">
                  <c:v>-80.29828261214351</c:v>
                </c:pt>
                <c:pt idx="247">
                  <c:v>-79.929829664577241</c:v>
                </c:pt>
                <c:pt idx="248">
                  <c:v>-79.558636820773444</c:v>
                </c:pt>
                <c:pt idx="249">
                  <c:v>-79.184817149668177</c:v>
                </c:pt>
                <c:pt idx="250">
                  <c:v>-78.808484520354526</c:v>
                </c:pt>
                <c:pt idx="251">
                  <c:v>-78.429753567396972</c:v>
                </c:pt>
                <c:pt idx="252">
                  <c:v>-78.048739655912698</c:v>
                </c:pt>
                <c:pt idx="253">
                  <c:v>-77.665558846430045</c:v>
                </c:pt>
                <c:pt idx="254">
                  <c:v>-77.280327859535561</c:v>
                </c:pt>
                <c:pt idx="255">
                  <c:v>-76.893164040319675</c:v>
                </c:pt>
                <c:pt idx="256">
                  <c:v>-76.504185322632267</c:v>
                </c:pt>
                <c:pt idx="257">
                  <c:v>-76.113510193158859</c:v>
                </c:pt>
                <c:pt idx="258">
                  <c:v>-75.721257655328429</c:v>
                </c:pt>
                <c:pt idx="259">
                  <c:v>-75.32754719306385</c:v>
                </c:pt>
                <c:pt idx="260">
                  <c:v>-74.932498734385874</c:v>
                </c:pt>
                <c:pt idx="261">
                  <c:v>-74.536232614881953</c:v>
                </c:pt>
                <c:pt idx="262">
                  <c:v>-74.138869541050781</c:v>
                </c:pt>
                <c:pt idx="263">
                  <c:v>-73.740530553534015</c:v>
                </c:pt>
                <c:pt idx="264">
                  <c:v>-73.341336990246049</c:v>
                </c:pt>
                <c:pt idx="265">
                  <c:v>-72.941410449413311</c:v>
                </c:pt>
                <c:pt idx="266">
                  <c:v>-72.540872752534341</c:v>
                </c:pt>
                <c:pt idx="267">
                  <c:v>-72.139845907271678</c:v>
                </c:pt>
                <c:pt idx="268">
                  <c:v>-71.738452070287238</c:v>
                </c:pt>
                <c:pt idx="269">
                  <c:v>-71.33681351003213</c:v>
                </c:pt>
                <c:pt idx="270">
                  <c:v>-70.935052569502616</c:v>
                </c:pt>
                <c:pt idx="271">
                  <c:v>-70.533291628973103</c:v>
                </c:pt>
                <c:pt idx="272">
                  <c:v>-70.131653068718009</c:v>
                </c:pt>
                <c:pt idx="273">
                  <c:v>-69.730259231733569</c:v>
                </c:pt>
                <c:pt idx="274">
                  <c:v>-69.329232386470906</c:v>
                </c:pt>
                <c:pt idx="275">
                  <c:v>-68.928694689591936</c:v>
                </c:pt>
                <c:pt idx="276">
                  <c:v>-68.528768148759198</c:v>
                </c:pt>
                <c:pt idx="277">
                  <c:v>-68.129574585471204</c:v>
                </c:pt>
                <c:pt idx="278">
                  <c:v>-67.731235597954438</c:v>
                </c:pt>
                <c:pt idx="279">
                  <c:v>-67.333872524123294</c:v>
                </c:pt>
                <c:pt idx="280">
                  <c:v>-66.937606404619373</c:v>
                </c:pt>
                <c:pt idx="281">
                  <c:v>-66.542557945941411</c:v>
                </c:pt>
                <c:pt idx="282">
                  <c:v>-66.148847483676832</c:v>
                </c:pt>
                <c:pt idx="283">
                  <c:v>-65.756594945846388</c:v>
                </c:pt>
                <c:pt idx="284">
                  <c:v>-65.365919816372966</c:v>
                </c:pt>
                <c:pt idx="285">
                  <c:v>-64.976941098685543</c:v>
                </c:pt>
                <c:pt idx="286">
                  <c:v>-64.589777279469658</c:v>
                </c:pt>
                <c:pt idx="287">
                  <c:v>-64.204546292575188</c:v>
                </c:pt>
                <c:pt idx="288">
                  <c:v>-63.821365483092549</c:v>
                </c:pt>
                <c:pt idx="289">
                  <c:v>-63.440351571608261</c:v>
                </c:pt>
                <c:pt idx="290">
                  <c:v>-63.061620618650736</c:v>
                </c:pt>
                <c:pt idx="291">
                  <c:v>-62.685287989337084</c:v>
                </c:pt>
                <c:pt idx="292">
                  <c:v>-62.311468318231796</c:v>
                </c:pt>
                <c:pt idx="293">
                  <c:v>-61.940275474427999</c:v>
                </c:pt>
                <c:pt idx="294">
                  <c:v>-61.571822526861709</c:v>
                </c:pt>
                <c:pt idx="295">
                  <c:v>-61.206221709870064</c:v>
                </c:pt>
                <c:pt idx="296">
                  <c:v>-60.843584389003574</c:v>
                </c:pt>
                <c:pt idx="297">
                  <c:v>-60.484021027103104</c:v>
                </c:pt>
                <c:pt idx="298">
                  <c:v>-60.127641150651868</c:v>
                </c:pt>
                <c:pt idx="299">
                  <c:v>-59.774553316412565</c:v>
                </c:pt>
                <c:pt idx="300">
                  <c:v>-59.424865078359907</c:v>
                </c:pt>
                <c:pt idx="301">
                  <c:v>-59.078682954918769</c:v>
                </c:pt>
                <c:pt idx="302">
                  <c:v>-58.736112396517456</c:v>
                </c:pt>
                <c:pt idx="303">
                  <c:v>-58.397257753466633</c:v>
                </c:pt>
                <c:pt idx="304">
                  <c:v>-58.062222244173107</c:v>
                </c:pt>
                <c:pt idx="305">
                  <c:v>-57.731107923698573</c:v>
                </c:pt>
                <c:pt idx="306">
                  <c:v>-57.404015652672655</c:v>
                </c:pt>
                <c:pt idx="307">
                  <c:v>-57.0810450665697</c:v>
                </c:pt>
                <c:pt idx="308">
                  <c:v>-56.762294545358898</c:v>
                </c:pt>
                <c:pt idx="309">
                  <c:v>-56.447861183536865</c:v>
                </c:pt>
                <c:pt idx="310">
                  <c:v>-56.137840760551569</c:v>
                </c:pt>
                <c:pt idx="311">
                  <c:v>-55.832327711627087</c:v>
                </c:pt>
                <c:pt idx="312">
                  <c:v>-55.531415098997698</c:v>
                </c:pt>
                <c:pt idx="313">
                  <c:v>-55.235194583560208</c:v>
                </c:pt>
                <c:pt idx="314">
                  <c:v>-54.943756396953177</c:v>
                </c:pt>
                <c:pt idx="315">
                  <c:v>-54.657189314071459</c:v>
                </c:pt>
                <c:pt idx="316">
                  <c:v>-54.375580626024558</c:v>
                </c:pt>
                <c:pt idx="317">
                  <c:v>-54.099016113546831</c:v>
                </c:pt>
                <c:pt idx="318">
                  <c:v>-53.827580020867956</c:v>
                </c:pt>
                <c:pt idx="319">
                  <c:v>-53.561355030051189</c:v>
                </c:pt>
                <c:pt idx="320">
                  <c:v>-53.300422235807744</c:v>
                </c:pt>
                <c:pt idx="321">
                  <c:v>-53.04486112079443</c:v>
                </c:pt>
                <c:pt idx="322">
                  <c:v>-52.794749531402573</c:v>
                </c:pt>
                <c:pt idx="323">
                  <c:v>-52.550163654045164</c:v>
                </c:pt>
                <c:pt idx="324">
                  <c:v>-52.31117799194984</c:v>
                </c:pt>
                <c:pt idx="325">
                  <c:v>-52.077865342464364</c:v>
                </c:pt>
                <c:pt idx="326">
                  <c:v>-51.850296774881912</c:v>
                </c:pt>
                <c:pt idx="327">
                  <c:v>-51.628541608792681</c:v>
                </c:pt>
                <c:pt idx="328">
                  <c:v>-51.412667392968473</c:v>
                </c:pt>
                <c:pt idx="329">
                  <c:v>-51.202739884786595</c:v>
                </c:pt>
                <c:pt idx="330">
                  <c:v>-50.998823030199709</c:v>
                </c:pt>
                <c:pt idx="331">
                  <c:v>-50.800978944257075</c:v>
                </c:pt>
                <c:pt idx="332">
                  <c:v>-50.609267892183851</c:v>
                </c:pt>
                <c:pt idx="333">
                  <c:v>-50.423748271023634</c:v>
                </c:pt>
                <c:pt idx="334">
                  <c:v>-50.244476591850194</c:v>
                </c:pt>
                <c:pt idx="335">
                  <c:v>-50.071507462553669</c:v>
                </c:pt>
                <c:pt idx="336">
                  <c:v>-49.904893571206408</c:v>
                </c:pt>
                <c:pt idx="337">
                  <c:v>-49.744685670013766</c:v>
                </c:pt>
                <c:pt idx="338">
                  <c:v>-49.590932559854394</c:v>
                </c:pt>
                <c:pt idx="339">
                  <c:v>-49.4436810754151</c:v>
                </c:pt>
                <c:pt idx="340">
                  <c:v>-49.30297607092448</c:v>
                </c:pt>
                <c:pt idx="341">
                  <c:v>-49.168860406489969</c:v>
                </c:pt>
                <c:pt idx="342">
                  <c:v>-49.041374935042143</c:v>
                </c:pt>
                <c:pt idx="343">
                  <c:v>-48.920558489890595</c:v>
                </c:pt>
                <c:pt idx="344">
                  <c:v>-48.8064478728949</c:v>
                </c:pt>
                <c:pt idx="345">
                  <c:v>-48.699077843254386</c:v>
                </c:pt>
                <c:pt idx="346">
                  <c:v>-48.598481106920218</c:v>
                </c:pt>
                <c:pt idx="347">
                  <c:v>-48.504688306632772</c:v>
                </c:pt>
                <c:pt idx="348">
                  <c:v>-48.417728012587617</c:v>
                </c:pt>
                <c:pt idx="349">
                  <c:v>-48.337626713732718</c:v>
                </c:pt>
                <c:pt idx="350">
                  <c:v>-48.264408809699674</c:v>
                </c:pt>
                <c:pt idx="351">
                  <c:v>-48.198096603371319</c:v>
                </c:pt>
                <c:pt idx="352">
                  <c:v>-48.138710294088085</c:v>
                </c:pt>
                <c:pt idx="353">
                  <c:v>-48.086267971495062</c:v>
                </c:pt>
                <c:pt idx="354">
                  <c:v>-48.040785610031747</c:v>
                </c:pt>
                <c:pt idx="355">
                  <c:v>-48.002277064066028</c:v>
                </c:pt>
                <c:pt idx="356">
                  <c:v>-47.97075406367405</c:v>
                </c:pt>
                <c:pt idx="357">
                  <c:v>-47.946226211067106</c:v>
                </c:pt>
                <c:pt idx="358">
                  <c:v>-47.928700977666693</c:v>
                </c:pt>
                <c:pt idx="359">
                  <c:v>-47.918183701828696</c:v>
                </c:pt>
                <c:pt idx="360">
                  <c:v>-47.914677587217206</c:v>
                </c:pt>
              </c:numCache>
            </c:numRef>
          </c:xVal>
          <c:yVal>
            <c:numRef>
              <c:f>'θ ϵ (90,180)'!$AB$17:$AB$377</c:f>
              <c:numCache>
                <c:formatCode>General</c:formatCode>
                <c:ptCount val="361"/>
                <c:pt idx="0">
                  <c:v>65</c:v>
                </c:pt>
                <c:pt idx="1">
                  <c:v>65.401760940529513</c:v>
                </c:pt>
                <c:pt idx="2">
                  <c:v>65.803399500784607</c:v>
                </c:pt>
                <c:pt idx="3">
                  <c:v>66.204793337769047</c:v>
                </c:pt>
                <c:pt idx="4">
                  <c:v>66.60582018303171</c:v>
                </c:pt>
                <c:pt idx="5">
                  <c:v>67.006357879910695</c:v>
                </c:pt>
                <c:pt idx="6">
                  <c:v>67.406284420743432</c:v>
                </c:pt>
                <c:pt idx="7">
                  <c:v>67.805477984031413</c:v>
                </c:pt>
                <c:pt idx="8">
                  <c:v>68.203816971548179</c:v>
                </c:pt>
                <c:pt idx="9">
                  <c:v>68.601180045379337</c:v>
                </c:pt>
                <c:pt idx="10">
                  <c:v>68.997446164883257</c:v>
                </c:pt>
                <c:pt idx="11">
                  <c:v>69.39249462356122</c:v>
                </c:pt>
                <c:pt idx="12">
                  <c:v>69.786205085825799</c:v>
                </c:pt>
                <c:pt idx="13">
                  <c:v>70.178457623656243</c:v>
                </c:pt>
                <c:pt idx="14">
                  <c:v>70.569132753129651</c:v>
                </c:pt>
                <c:pt idx="15">
                  <c:v>70.958111470817073</c:v>
                </c:pt>
                <c:pt idx="16">
                  <c:v>71.345275290032944</c:v>
                </c:pt>
                <c:pt idx="17">
                  <c:v>71.730506276927429</c:v>
                </c:pt>
                <c:pt idx="18">
                  <c:v>72.113687086410067</c:v>
                </c:pt>
                <c:pt idx="19">
                  <c:v>72.494700997894356</c:v>
                </c:pt>
                <c:pt idx="20">
                  <c:v>72.873431950851895</c:v>
                </c:pt>
                <c:pt idx="21">
                  <c:v>73.249764580165547</c:v>
                </c:pt>
                <c:pt idx="22">
                  <c:v>73.623584251270827</c:v>
                </c:pt>
                <c:pt idx="23">
                  <c:v>73.994777095074625</c:v>
                </c:pt>
                <c:pt idx="24">
                  <c:v>74.363230042640907</c:v>
                </c:pt>
                <c:pt idx="25">
                  <c:v>74.728830859632552</c:v>
                </c:pt>
                <c:pt idx="26">
                  <c:v>75.091468180499049</c:v>
                </c:pt>
                <c:pt idx="27">
                  <c:v>75.451031542399505</c:v>
                </c:pt>
                <c:pt idx="28">
                  <c:v>75.807411418850762</c:v>
                </c:pt>
                <c:pt idx="29">
                  <c:v>76.160499253090066</c:v>
                </c:pt>
                <c:pt idx="30">
                  <c:v>76.510187491142702</c:v>
                </c:pt>
                <c:pt idx="31">
                  <c:v>76.856369614583855</c:v>
                </c:pt>
                <c:pt idx="32">
                  <c:v>77.198940172985161</c:v>
                </c:pt>
                <c:pt idx="33">
                  <c:v>77.537794816035998</c:v>
                </c:pt>
                <c:pt idx="34">
                  <c:v>77.872830325329517</c:v>
                </c:pt>
                <c:pt idx="35">
                  <c:v>78.203944645804043</c:v>
                </c:pt>
                <c:pt idx="36">
                  <c:v>78.531036916829962</c:v>
                </c:pt>
                <c:pt idx="37">
                  <c:v>78.85400750293293</c:v>
                </c:pt>
                <c:pt idx="38">
                  <c:v>79.172758024143704</c:v>
                </c:pt>
                <c:pt idx="39">
                  <c:v>79.487191385965744</c:v>
                </c:pt>
                <c:pt idx="40">
                  <c:v>79.797211808951047</c:v>
                </c:pt>
                <c:pt idx="41">
                  <c:v>80.102724857875529</c:v>
                </c:pt>
                <c:pt idx="42">
                  <c:v>80.403637470504933</c:v>
                </c:pt>
                <c:pt idx="43">
                  <c:v>80.699857985942415</c:v>
                </c:pt>
                <c:pt idx="44">
                  <c:v>80.991296172549454</c:v>
                </c:pt>
                <c:pt idx="45">
                  <c:v>81.277863255431157</c:v>
                </c:pt>
                <c:pt idx="46">
                  <c:v>81.559471943478059</c:v>
                </c:pt>
                <c:pt idx="47">
                  <c:v>81.836036455955778</c:v>
                </c:pt>
                <c:pt idx="48">
                  <c:v>82.107472548634661</c:v>
                </c:pt>
                <c:pt idx="49">
                  <c:v>82.373697539451427</c:v>
                </c:pt>
                <c:pt idx="50">
                  <c:v>82.634630333694872</c:v>
                </c:pt>
                <c:pt idx="51">
                  <c:v>82.890191448708194</c:v>
                </c:pt>
                <c:pt idx="52">
                  <c:v>83.140303038100058</c:v>
                </c:pt>
                <c:pt idx="53">
                  <c:v>83.384888915457452</c:v>
                </c:pt>
                <c:pt idx="54">
                  <c:v>83.623874577552783</c:v>
                </c:pt>
                <c:pt idx="55">
                  <c:v>83.857187227038253</c:v>
                </c:pt>
                <c:pt idx="56">
                  <c:v>84.084755794620705</c:v>
                </c:pt>
                <c:pt idx="57">
                  <c:v>84.306510960709929</c:v>
                </c:pt>
                <c:pt idx="58">
                  <c:v>84.522385176534158</c:v>
                </c:pt>
                <c:pt idx="59">
                  <c:v>84.732312684716021</c:v>
                </c:pt>
                <c:pt idx="60">
                  <c:v>84.936229539302914</c:v>
                </c:pt>
                <c:pt idx="61">
                  <c:v>85.134073625245534</c:v>
                </c:pt>
                <c:pt idx="62">
                  <c:v>85.325784677318765</c:v>
                </c:pt>
                <c:pt idx="63">
                  <c:v>85.51130429847899</c:v>
                </c:pt>
                <c:pt idx="64">
                  <c:v>85.690575977652415</c:v>
                </c:pt>
                <c:pt idx="65">
                  <c:v>85.863545106948948</c:v>
                </c:pt>
                <c:pt idx="66">
                  <c:v>86.030158998296201</c:v>
                </c:pt>
                <c:pt idx="67">
                  <c:v>86.190366899488851</c:v>
                </c:pt>
                <c:pt idx="68">
                  <c:v>86.344120009648236</c:v>
                </c:pt>
                <c:pt idx="69">
                  <c:v>86.491371494087531</c:v>
                </c:pt>
                <c:pt idx="70">
                  <c:v>86.63207649857813</c:v>
                </c:pt>
                <c:pt idx="71">
                  <c:v>86.766192163012647</c:v>
                </c:pt>
                <c:pt idx="72">
                  <c:v>86.893677634460474</c:v>
                </c:pt>
                <c:pt idx="73">
                  <c:v>87.014494079612021</c:v>
                </c:pt>
                <c:pt idx="74">
                  <c:v>87.128604696607724</c:v>
                </c:pt>
                <c:pt idx="75">
                  <c:v>87.23597472624823</c:v>
                </c:pt>
                <c:pt idx="76">
                  <c:v>87.336571462582398</c:v>
                </c:pt>
                <c:pt idx="77">
                  <c:v>87.430364262869844</c:v>
                </c:pt>
                <c:pt idx="78">
                  <c:v>87.517324556915</c:v>
                </c:pt>
                <c:pt idx="79">
                  <c:v>87.597425855769899</c:v>
                </c:pt>
                <c:pt idx="80">
                  <c:v>87.670643759802942</c:v>
                </c:pt>
                <c:pt idx="81">
                  <c:v>87.736955966131305</c:v>
                </c:pt>
                <c:pt idx="82">
                  <c:v>87.796342275414531</c:v>
                </c:pt>
                <c:pt idx="83">
                  <c:v>87.848784598007555</c:v>
                </c:pt>
                <c:pt idx="84">
                  <c:v>87.894266959470869</c:v>
                </c:pt>
                <c:pt idx="85">
                  <c:v>87.932775505436581</c:v>
                </c:pt>
                <c:pt idx="86">
                  <c:v>87.964298505828566</c:v>
                </c:pt>
                <c:pt idx="87">
                  <c:v>87.988826358435517</c:v>
                </c:pt>
                <c:pt idx="88">
                  <c:v>88.006351591835923</c:v>
                </c:pt>
                <c:pt idx="89">
                  <c:v>88.016868867673921</c:v>
                </c:pt>
                <c:pt idx="90">
                  <c:v>88.020374982285404</c:v>
                </c:pt>
                <c:pt idx="91">
                  <c:v>88.016868867673921</c:v>
                </c:pt>
                <c:pt idx="92">
                  <c:v>88.006351591835923</c:v>
                </c:pt>
                <c:pt idx="93">
                  <c:v>87.988826358435517</c:v>
                </c:pt>
                <c:pt idx="94">
                  <c:v>87.964298505828566</c:v>
                </c:pt>
                <c:pt idx="95">
                  <c:v>87.932775505436581</c:v>
                </c:pt>
                <c:pt idx="96">
                  <c:v>87.894266959470869</c:v>
                </c:pt>
                <c:pt idx="97">
                  <c:v>87.848784598007555</c:v>
                </c:pt>
                <c:pt idx="98">
                  <c:v>87.796342275414531</c:v>
                </c:pt>
                <c:pt idx="99">
                  <c:v>87.736955966131291</c:v>
                </c:pt>
                <c:pt idx="100">
                  <c:v>87.670643759802942</c:v>
                </c:pt>
                <c:pt idx="101">
                  <c:v>87.597425855769899</c:v>
                </c:pt>
                <c:pt idx="102">
                  <c:v>87.517324556915</c:v>
                </c:pt>
                <c:pt idx="103">
                  <c:v>87.430364262869844</c:v>
                </c:pt>
                <c:pt idx="104">
                  <c:v>87.336571462582398</c:v>
                </c:pt>
                <c:pt idx="105">
                  <c:v>87.23597472624823</c:v>
                </c:pt>
                <c:pt idx="106">
                  <c:v>87.128604696607724</c:v>
                </c:pt>
                <c:pt idx="107">
                  <c:v>87.014494079612021</c:v>
                </c:pt>
                <c:pt idx="108">
                  <c:v>86.893677634460474</c:v>
                </c:pt>
                <c:pt idx="109">
                  <c:v>86.766192163012647</c:v>
                </c:pt>
                <c:pt idx="110">
                  <c:v>86.63207649857813</c:v>
                </c:pt>
                <c:pt idx="111">
                  <c:v>86.491371494087531</c:v>
                </c:pt>
                <c:pt idx="112">
                  <c:v>86.344120009648236</c:v>
                </c:pt>
                <c:pt idx="113">
                  <c:v>86.190366899488851</c:v>
                </c:pt>
                <c:pt idx="114">
                  <c:v>86.030158998296201</c:v>
                </c:pt>
                <c:pt idx="115">
                  <c:v>85.863545106948948</c:v>
                </c:pt>
                <c:pt idx="116">
                  <c:v>85.690575977652415</c:v>
                </c:pt>
                <c:pt idx="117">
                  <c:v>85.51130429847899</c:v>
                </c:pt>
                <c:pt idx="118">
                  <c:v>85.325784677318765</c:v>
                </c:pt>
                <c:pt idx="119">
                  <c:v>85.134073625245549</c:v>
                </c:pt>
                <c:pt idx="120">
                  <c:v>84.936229539302914</c:v>
                </c:pt>
                <c:pt idx="121">
                  <c:v>84.732312684716021</c:v>
                </c:pt>
                <c:pt idx="122">
                  <c:v>84.522385176534158</c:v>
                </c:pt>
                <c:pt idx="123">
                  <c:v>84.306510960709929</c:v>
                </c:pt>
                <c:pt idx="124">
                  <c:v>84.084755794620705</c:v>
                </c:pt>
                <c:pt idx="125">
                  <c:v>83.857187227038267</c:v>
                </c:pt>
                <c:pt idx="126">
                  <c:v>83.623874577552783</c:v>
                </c:pt>
                <c:pt idx="127">
                  <c:v>83.384888915457452</c:v>
                </c:pt>
                <c:pt idx="128">
                  <c:v>83.140303038100058</c:v>
                </c:pt>
                <c:pt idx="129">
                  <c:v>82.890191448708194</c:v>
                </c:pt>
                <c:pt idx="130">
                  <c:v>82.634630333694872</c:v>
                </c:pt>
                <c:pt idx="131">
                  <c:v>82.373697539451427</c:v>
                </c:pt>
                <c:pt idx="132">
                  <c:v>82.107472548634661</c:v>
                </c:pt>
                <c:pt idx="133">
                  <c:v>81.836036455955778</c:v>
                </c:pt>
                <c:pt idx="134">
                  <c:v>81.559471943478073</c:v>
                </c:pt>
                <c:pt idx="135">
                  <c:v>81.277863255431157</c:v>
                </c:pt>
                <c:pt idx="136">
                  <c:v>80.991296172549454</c:v>
                </c:pt>
                <c:pt idx="137">
                  <c:v>80.699857985942415</c:v>
                </c:pt>
                <c:pt idx="138">
                  <c:v>80.403637470504933</c:v>
                </c:pt>
                <c:pt idx="139">
                  <c:v>80.102724857875529</c:v>
                </c:pt>
                <c:pt idx="140">
                  <c:v>79.797211808951047</c:v>
                </c:pt>
                <c:pt idx="141">
                  <c:v>79.487191385965758</c:v>
                </c:pt>
                <c:pt idx="142">
                  <c:v>79.172758024143718</c:v>
                </c:pt>
                <c:pt idx="143">
                  <c:v>78.85400750293293</c:v>
                </c:pt>
                <c:pt idx="144">
                  <c:v>78.531036916829976</c:v>
                </c:pt>
                <c:pt idx="145">
                  <c:v>78.203944645804043</c:v>
                </c:pt>
                <c:pt idx="146">
                  <c:v>77.872830325329517</c:v>
                </c:pt>
                <c:pt idx="147">
                  <c:v>77.537794816035998</c:v>
                </c:pt>
                <c:pt idx="148">
                  <c:v>77.198940172985161</c:v>
                </c:pt>
                <c:pt idx="149">
                  <c:v>76.856369614583855</c:v>
                </c:pt>
                <c:pt idx="150">
                  <c:v>76.510187491142702</c:v>
                </c:pt>
                <c:pt idx="151">
                  <c:v>76.160499253090066</c:v>
                </c:pt>
                <c:pt idx="152">
                  <c:v>75.807411418850762</c:v>
                </c:pt>
                <c:pt idx="153">
                  <c:v>75.451031542399519</c:v>
                </c:pt>
                <c:pt idx="154">
                  <c:v>75.091468180499035</c:v>
                </c:pt>
                <c:pt idx="155">
                  <c:v>74.728830859632552</c:v>
                </c:pt>
                <c:pt idx="156">
                  <c:v>74.363230042640907</c:v>
                </c:pt>
                <c:pt idx="157">
                  <c:v>73.994777095074639</c:v>
                </c:pt>
                <c:pt idx="158">
                  <c:v>73.623584251270827</c:v>
                </c:pt>
                <c:pt idx="159">
                  <c:v>73.249764580165547</c:v>
                </c:pt>
                <c:pt idx="160">
                  <c:v>72.873431950851895</c:v>
                </c:pt>
                <c:pt idx="161">
                  <c:v>72.49470099789437</c:v>
                </c:pt>
                <c:pt idx="162">
                  <c:v>72.113687086410067</c:v>
                </c:pt>
                <c:pt idx="163">
                  <c:v>71.730506276927429</c:v>
                </c:pt>
                <c:pt idx="164">
                  <c:v>71.345275290032959</c:v>
                </c:pt>
                <c:pt idx="165">
                  <c:v>70.958111470817073</c:v>
                </c:pt>
                <c:pt idx="166">
                  <c:v>70.569132753129651</c:v>
                </c:pt>
                <c:pt idx="167">
                  <c:v>70.178457623656229</c:v>
                </c:pt>
                <c:pt idx="168">
                  <c:v>69.786205085825799</c:v>
                </c:pt>
                <c:pt idx="169">
                  <c:v>69.392494623561234</c:v>
                </c:pt>
                <c:pt idx="170">
                  <c:v>68.997446164883257</c:v>
                </c:pt>
                <c:pt idx="171">
                  <c:v>68.601180045379337</c:v>
                </c:pt>
                <c:pt idx="172">
                  <c:v>68.203816971548179</c:v>
                </c:pt>
                <c:pt idx="173">
                  <c:v>67.805477984031413</c:v>
                </c:pt>
                <c:pt idx="174">
                  <c:v>67.406284420743432</c:v>
                </c:pt>
                <c:pt idx="175">
                  <c:v>67.006357879910709</c:v>
                </c:pt>
                <c:pt idx="176">
                  <c:v>66.60582018303171</c:v>
                </c:pt>
                <c:pt idx="177">
                  <c:v>66.204793337769047</c:v>
                </c:pt>
                <c:pt idx="178">
                  <c:v>65.803399500784593</c:v>
                </c:pt>
                <c:pt idx="179">
                  <c:v>65.401760940529513</c:v>
                </c:pt>
                <c:pt idx="180">
                  <c:v>65</c:v>
                </c:pt>
                <c:pt idx="181">
                  <c:v>64.598239059470487</c:v>
                </c:pt>
                <c:pt idx="182">
                  <c:v>64.196600499215393</c:v>
                </c:pt>
                <c:pt idx="183">
                  <c:v>63.79520666223096</c:v>
                </c:pt>
                <c:pt idx="184">
                  <c:v>63.394179816968297</c:v>
                </c:pt>
                <c:pt idx="185">
                  <c:v>62.993642120089312</c:v>
                </c:pt>
                <c:pt idx="186">
                  <c:v>62.593715579256582</c:v>
                </c:pt>
                <c:pt idx="187">
                  <c:v>62.194522015968587</c:v>
                </c:pt>
                <c:pt idx="188">
                  <c:v>61.796183028451829</c:v>
                </c:pt>
                <c:pt idx="189">
                  <c:v>61.39881995462067</c:v>
                </c:pt>
                <c:pt idx="190">
                  <c:v>61.002553835116743</c:v>
                </c:pt>
                <c:pt idx="191">
                  <c:v>60.60750537643878</c:v>
                </c:pt>
                <c:pt idx="192">
                  <c:v>60.213794914174201</c:v>
                </c:pt>
                <c:pt idx="193">
                  <c:v>59.821542376343764</c:v>
                </c:pt>
                <c:pt idx="194">
                  <c:v>59.430867246870349</c:v>
                </c:pt>
                <c:pt idx="195">
                  <c:v>59.041888529182941</c:v>
                </c:pt>
                <c:pt idx="196">
                  <c:v>58.654724709967056</c:v>
                </c:pt>
                <c:pt idx="197">
                  <c:v>58.269493723072586</c:v>
                </c:pt>
                <c:pt idx="198">
                  <c:v>57.886312913589919</c:v>
                </c:pt>
                <c:pt idx="199">
                  <c:v>57.505299002105637</c:v>
                </c:pt>
                <c:pt idx="200">
                  <c:v>57.126568049148105</c:v>
                </c:pt>
                <c:pt idx="201">
                  <c:v>56.750235419834446</c:v>
                </c:pt>
                <c:pt idx="202">
                  <c:v>56.376415748729173</c:v>
                </c:pt>
                <c:pt idx="203">
                  <c:v>56.005222904925382</c:v>
                </c:pt>
                <c:pt idx="204">
                  <c:v>55.636769957359107</c:v>
                </c:pt>
                <c:pt idx="205">
                  <c:v>55.271169140367462</c:v>
                </c:pt>
                <c:pt idx="206">
                  <c:v>54.908531819500965</c:v>
                </c:pt>
                <c:pt idx="207">
                  <c:v>54.548968457600495</c:v>
                </c:pt>
                <c:pt idx="208">
                  <c:v>54.192588581149245</c:v>
                </c:pt>
                <c:pt idx="209">
                  <c:v>53.839500746909934</c:v>
                </c:pt>
                <c:pt idx="210">
                  <c:v>53.489812508857291</c:v>
                </c:pt>
                <c:pt idx="211">
                  <c:v>53.143630385416152</c:v>
                </c:pt>
                <c:pt idx="212">
                  <c:v>52.801059827014839</c:v>
                </c:pt>
                <c:pt idx="213">
                  <c:v>52.462205183964002</c:v>
                </c:pt>
                <c:pt idx="214">
                  <c:v>52.127169674670483</c:v>
                </c:pt>
                <c:pt idx="215">
                  <c:v>51.796055354195964</c:v>
                </c:pt>
                <c:pt idx="216">
                  <c:v>51.468963083170038</c:v>
                </c:pt>
                <c:pt idx="217">
                  <c:v>51.145992497067077</c:v>
                </c:pt>
                <c:pt idx="218">
                  <c:v>50.827241975856296</c:v>
                </c:pt>
                <c:pt idx="219">
                  <c:v>50.512808614034249</c:v>
                </c:pt>
                <c:pt idx="220">
                  <c:v>50.202788191048953</c:v>
                </c:pt>
                <c:pt idx="221">
                  <c:v>49.897275142124464</c:v>
                </c:pt>
                <c:pt idx="222">
                  <c:v>49.596362529495075</c:v>
                </c:pt>
                <c:pt idx="223">
                  <c:v>49.300142014057585</c:v>
                </c:pt>
                <c:pt idx="224">
                  <c:v>49.008703827450546</c:v>
                </c:pt>
                <c:pt idx="225">
                  <c:v>48.722136744568843</c:v>
                </c:pt>
                <c:pt idx="226">
                  <c:v>48.440528056521941</c:v>
                </c:pt>
                <c:pt idx="227">
                  <c:v>48.163963544044222</c:v>
                </c:pt>
                <c:pt idx="228">
                  <c:v>47.892527451365339</c:v>
                </c:pt>
                <c:pt idx="229">
                  <c:v>47.626302460548587</c:v>
                </c:pt>
                <c:pt idx="230">
                  <c:v>47.365369666305121</c:v>
                </c:pt>
                <c:pt idx="231">
                  <c:v>47.109808551291799</c:v>
                </c:pt>
                <c:pt idx="232">
                  <c:v>46.859696961899942</c:v>
                </c:pt>
                <c:pt idx="233">
                  <c:v>46.615111084542548</c:v>
                </c:pt>
                <c:pt idx="234">
                  <c:v>46.376125422447224</c:v>
                </c:pt>
                <c:pt idx="235">
                  <c:v>46.142812772961747</c:v>
                </c:pt>
                <c:pt idx="236">
                  <c:v>45.915244205379295</c:v>
                </c:pt>
                <c:pt idx="237">
                  <c:v>45.693489039290064</c:v>
                </c:pt>
                <c:pt idx="238">
                  <c:v>45.477614823465842</c:v>
                </c:pt>
                <c:pt idx="239">
                  <c:v>45.267687315283979</c:v>
                </c:pt>
                <c:pt idx="240">
                  <c:v>45.063770460697093</c:v>
                </c:pt>
                <c:pt idx="241">
                  <c:v>44.865926374754451</c:v>
                </c:pt>
                <c:pt idx="242">
                  <c:v>44.674215322681235</c:v>
                </c:pt>
                <c:pt idx="243">
                  <c:v>44.488695701521017</c:v>
                </c:pt>
                <c:pt idx="244">
                  <c:v>44.309424022347585</c:v>
                </c:pt>
                <c:pt idx="245">
                  <c:v>44.136454893051052</c:v>
                </c:pt>
                <c:pt idx="246">
                  <c:v>43.969841001703792</c:v>
                </c:pt>
                <c:pt idx="247">
                  <c:v>43.809633100511149</c:v>
                </c:pt>
                <c:pt idx="248">
                  <c:v>43.655879990351778</c:v>
                </c:pt>
                <c:pt idx="249">
                  <c:v>43.508628505912476</c:v>
                </c:pt>
                <c:pt idx="250">
                  <c:v>43.36792350142187</c:v>
                </c:pt>
                <c:pt idx="251">
                  <c:v>43.233807836987353</c:v>
                </c:pt>
                <c:pt idx="252">
                  <c:v>43.106322365539526</c:v>
                </c:pt>
                <c:pt idx="253">
                  <c:v>42.985505920387986</c:v>
                </c:pt>
                <c:pt idx="254">
                  <c:v>42.871395303392276</c:v>
                </c:pt>
                <c:pt idx="255">
                  <c:v>42.76402527375177</c:v>
                </c:pt>
                <c:pt idx="256">
                  <c:v>42.663428537417602</c:v>
                </c:pt>
                <c:pt idx="257">
                  <c:v>42.569635737130156</c:v>
                </c:pt>
                <c:pt idx="258">
                  <c:v>42.482675443085</c:v>
                </c:pt>
                <c:pt idx="259">
                  <c:v>42.402574144230108</c:v>
                </c:pt>
                <c:pt idx="260">
                  <c:v>42.329356240197058</c:v>
                </c:pt>
                <c:pt idx="261">
                  <c:v>42.263044033868702</c:v>
                </c:pt>
                <c:pt idx="262">
                  <c:v>42.203657724585469</c:v>
                </c:pt>
                <c:pt idx="263">
                  <c:v>42.151215401992445</c:v>
                </c:pt>
                <c:pt idx="264">
                  <c:v>42.105733040529131</c:v>
                </c:pt>
                <c:pt idx="265">
                  <c:v>42.067224494563412</c:v>
                </c:pt>
                <c:pt idx="266">
                  <c:v>42.035701494171434</c:v>
                </c:pt>
                <c:pt idx="267">
                  <c:v>42.01117364156449</c:v>
                </c:pt>
                <c:pt idx="268">
                  <c:v>41.993648408164084</c:v>
                </c:pt>
                <c:pt idx="269">
                  <c:v>41.983131132326079</c:v>
                </c:pt>
                <c:pt idx="270">
                  <c:v>41.979625017714589</c:v>
                </c:pt>
                <c:pt idx="271">
                  <c:v>41.983131132326079</c:v>
                </c:pt>
                <c:pt idx="272">
                  <c:v>41.993648408164077</c:v>
                </c:pt>
                <c:pt idx="273">
                  <c:v>42.01117364156449</c:v>
                </c:pt>
                <c:pt idx="274">
                  <c:v>42.035701494171434</c:v>
                </c:pt>
                <c:pt idx="275">
                  <c:v>42.067224494563412</c:v>
                </c:pt>
                <c:pt idx="276">
                  <c:v>42.105733040529131</c:v>
                </c:pt>
                <c:pt idx="277">
                  <c:v>42.151215401992445</c:v>
                </c:pt>
                <c:pt idx="278">
                  <c:v>42.203657724585469</c:v>
                </c:pt>
                <c:pt idx="279">
                  <c:v>42.263044033868695</c:v>
                </c:pt>
                <c:pt idx="280">
                  <c:v>42.329356240197058</c:v>
                </c:pt>
                <c:pt idx="281">
                  <c:v>42.402574144230101</c:v>
                </c:pt>
                <c:pt idx="282">
                  <c:v>42.482675443085</c:v>
                </c:pt>
                <c:pt idx="283">
                  <c:v>42.569635737130156</c:v>
                </c:pt>
                <c:pt idx="284">
                  <c:v>42.663428537417595</c:v>
                </c:pt>
                <c:pt idx="285">
                  <c:v>42.76402527375177</c:v>
                </c:pt>
                <c:pt idx="286">
                  <c:v>42.871395303392276</c:v>
                </c:pt>
                <c:pt idx="287">
                  <c:v>42.985505920387979</c:v>
                </c:pt>
                <c:pt idx="288">
                  <c:v>43.106322365539526</c:v>
                </c:pt>
                <c:pt idx="289">
                  <c:v>43.233807836987346</c:v>
                </c:pt>
                <c:pt idx="290">
                  <c:v>43.367923501421856</c:v>
                </c:pt>
                <c:pt idx="291">
                  <c:v>43.508628505912469</c:v>
                </c:pt>
                <c:pt idx="292">
                  <c:v>43.655879990351771</c:v>
                </c:pt>
                <c:pt idx="293">
                  <c:v>43.809633100511142</c:v>
                </c:pt>
                <c:pt idx="294">
                  <c:v>43.969841001703799</c:v>
                </c:pt>
                <c:pt idx="295">
                  <c:v>44.136454893051052</c:v>
                </c:pt>
                <c:pt idx="296">
                  <c:v>44.309424022347585</c:v>
                </c:pt>
                <c:pt idx="297">
                  <c:v>44.48869570152101</c:v>
                </c:pt>
                <c:pt idx="298">
                  <c:v>44.674215322681235</c:v>
                </c:pt>
                <c:pt idx="299">
                  <c:v>44.865926374754451</c:v>
                </c:pt>
                <c:pt idx="300">
                  <c:v>45.063770460697086</c:v>
                </c:pt>
                <c:pt idx="301">
                  <c:v>45.267687315283979</c:v>
                </c:pt>
                <c:pt idx="302">
                  <c:v>45.477614823465835</c:v>
                </c:pt>
                <c:pt idx="303">
                  <c:v>45.693489039290057</c:v>
                </c:pt>
                <c:pt idx="304">
                  <c:v>45.915244205379281</c:v>
                </c:pt>
                <c:pt idx="305">
                  <c:v>46.142812772961747</c:v>
                </c:pt>
                <c:pt idx="306">
                  <c:v>46.376125422447217</c:v>
                </c:pt>
                <c:pt idx="307">
                  <c:v>46.615111084542548</c:v>
                </c:pt>
                <c:pt idx="308">
                  <c:v>46.859696961899949</c:v>
                </c:pt>
                <c:pt idx="309">
                  <c:v>47.109808551291806</c:v>
                </c:pt>
                <c:pt idx="310">
                  <c:v>47.365369666305114</c:v>
                </c:pt>
                <c:pt idx="311">
                  <c:v>47.626302460548573</c:v>
                </c:pt>
                <c:pt idx="312">
                  <c:v>47.892527451365325</c:v>
                </c:pt>
                <c:pt idx="313">
                  <c:v>48.163963544044208</c:v>
                </c:pt>
                <c:pt idx="314">
                  <c:v>48.44052805652192</c:v>
                </c:pt>
                <c:pt idx="315">
                  <c:v>48.722136744568829</c:v>
                </c:pt>
                <c:pt idx="316">
                  <c:v>49.008703827450539</c:v>
                </c:pt>
                <c:pt idx="317">
                  <c:v>49.300142014057585</c:v>
                </c:pt>
                <c:pt idx="318">
                  <c:v>49.596362529495075</c:v>
                </c:pt>
                <c:pt idx="319">
                  <c:v>49.897275142124464</c:v>
                </c:pt>
                <c:pt idx="320">
                  <c:v>50.202788191048946</c:v>
                </c:pt>
                <c:pt idx="321">
                  <c:v>50.512808614034242</c:v>
                </c:pt>
                <c:pt idx="322">
                  <c:v>50.827241975856275</c:v>
                </c:pt>
                <c:pt idx="323">
                  <c:v>51.14599249706707</c:v>
                </c:pt>
                <c:pt idx="324">
                  <c:v>51.468963083170024</c:v>
                </c:pt>
                <c:pt idx="325">
                  <c:v>51.79605535419595</c:v>
                </c:pt>
                <c:pt idx="326">
                  <c:v>52.127169674670469</c:v>
                </c:pt>
                <c:pt idx="327">
                  <c:v>52.462205183964002</c:v>
                </c:pt>
                <c:pt idx="328">
                  <c:v>52.801059827014818</c:v>
                </c:pt>
                <c:pt idx="329">
                  <c:v>53.143630385416145</c:v>
                </c:pt>
                <c:pt idx="330">
                  <c:v>53.489812508857284</c:v>
                </c:pt>
                <c:pt idx="331">
                  <c:v>53.839500746909934</c:v>
                </c:pt>
                <c:pt idx="332">
                  <c:v>54.192588581149245</c:v>
                </c:pt>
                <c:pt idx="333">
                  <c:v>54.548968457600481</c:v>
                </c:pt>
                <c:pt idx="334">
                  <c:v>54.908531819500965</c:v>
                </c:pt>
                <c:pt idx="335">
                  <c:v>55.271169140367441</c:v>
                </c:pt>
                <c:pt idx="336">
                  <c:v>55.6367699573591</c:v>
                </c:pt>
                <c:pt idx="337">
                  <c:v>56.005222904925354</c:v>
                </c:pt>
                <c:pt idx="338">
                  <c:v>56.376415748729173</c:v>
                </c:pt>
                <c:pt idx="339">
                  <c:v>56.750235419834439</c:v>
                </c:pt>
                <c:pt idx="340">
                  <c:v>57.126568049148105</c:v>
                </c:pt>
                <c:pt idx="341">
                  <c:v>57.505299002105616</c:v>
                </c:pt>
                <c:pt idx="342">
                  <c:v>57.886312913589926</c:v>
                </c:pt>
                <c:pt idx="343">
                  <c:v>58.269493723072586</c:v>
                </c:pt>
                <c:pt idx="344">
                  <c:v>58.654724709967034</c:v>
                </c:pt>
                <c:pt idx="345">
                  <c:v>59.041888529182934</c:v>
                </c:pt>
                <c:pt idx="346">
                  <c:v>59.430867246870342</c:v>
                </c:pt>
                <c:pt idx="347">
                  <c:v>59.821542376343757</c:v>
                </c:pt>
                <c:pt idx="348">
                  <c:v>60.21379491417418</c:v>
                </c:pt>
                <c:pt idx="349">
                  <c:v>60.60750537643878</c:v>
                </c:pt>
                <c:pt idx="350">
                  <c:v>61.002553835116721</c:v>
                </c:pt>
                <c:pt idx="351">
                  <c:v>61.398819954620663</c:v>
                </c:pt>
                <c:pt idx="352">
                  <c:v>61.796183028451821</c:v>
                </c:pt>
                <c:pt idx="353">
                  <c:v>62.19452201596858</c:v>
                </c:pt>
                <c:pt idx="354">
                  <c:v>62.593715579256575</c:v>
                </c:pt>
                <c:pt idx="355">
                  <c:v>62.993642120089305</c:v>
                </c:pt>
                <c:pt idx="356">
                  <c:v>63.394179816968304</c:v>
                </c:pt>
                <c:pt idx="357">
                  <c:v>63.795206662230939</c:v>
                </c:pt>
                <c:pt idx="358">
                  <c:v>64.196600499215393</c:v>
                </c:pt>
                <c:pt idx="359">
                  <c:v>64.598239059470458</c:v>
                </c:pt>
                <c:pt idx="360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16C-40EE-9CBA-DD877CBCCF54}"/>
            </c:ext>
          </c:extLst>
        </c:ser>
        <c:ser>
          <c:idx val="7"/>
          <c:order val="7"/>
          <c:tx>
            <c:v>Control zone moved</c:v>
          </c:tx>
          <c:spPr>
            <a:ln w="25400"/>
          </c:spPr>
          <c:marker>
            <c:symbol val="circle"/>
            <c:size val="3"/>
            <c:spPr>
              <a:ln w="6350"/>
            </c:spPr>
          </c:marker>
          <c:xVal>
            <c:numRef>
              <c:f>'θ ϵ (90,180)'!$AI$19:$AI$379</c:f>
              <c:numCache>
                <c:formatCode>General</c:formatCode>
                <c:ptCount val="361"/>
                <c:pt idx="0">
                  <c:v>-41.875052669682439</c:v>
                </c:pt>
                <c:pt idx="1">
                  <c:v>-41.878558784293929</c:v>
                </c:pt>
                <c:pt idx="2">
                  <c:v>-41.889076060131927</c:v>
                </c:pt>
                <c:pt idx="3">
                  <c:v>-41.90660129353234</c:v>
                </c:pt>
                <c:pt idx="4">
                  <c:v>-41.931129146139284</c:v>
                </c:pt>
                <c:pt idx="5">
                  <c:v>-41.962652146531262</c:v>
                </c:pt>
                <c:pt idx="6">
                  <c:v>-42.001160692496981</c:v>
                </c:pt>
                <c:pt idx="7">
                  <c:v>-42.046643053960295</c:v>
                </c:pt>
                <c:pt idx="8">
                  <c:v>-42.099085376553319</c:v>
                </c:pt>
                <c:pt idx="9">
                  <c:v>-42.158471685836545</c:v>
                </c:pt>
                <c:pt idx="10">
                  <c:v>-42.224783892164908</c:v>
                </c:pt>
                <c:pt idx="11">
                  <c:v>-42.298001796197951</c:v>
                </c:pt>
                <c:pt idx="12">
                  <c:v>-42.37810309505285</c:v>
                </c:pt>
                <c:pt idx="13">
                  <c:v>-42.465063389098006</c:v>
                </c:pt>
                <c:pt idx="14">
                  <c:v>-42.558856189385452</c:v>
                </c:pt>
                <c:pt idx="15">
                  <c:v>-42.65945292571962</c:v>
                </c:pt>
                <c:pt idx="16">
                  <c:v>-42.766822955360126</c:v>
                </c:pt>
                <c:pt idx="17">
                  <c:v>-42.880933572355829</c:v>
                </c:pt>
                <c:pt idx="18">
                  <c:v>-43.001750017507376</c:v>
                </c:pt>
                <c:pt idx="19">
                  <c:v>-43.129235488955203</c:v>
                </c:pt>
                <c:pt idx="20">
                  <c:v>-43.263351153389713</c:v>
                </c:pt>
                <c:pt idx="21">
                  <c:v>-43.404056157880319</c:v>
                </c:pt>
                <c:pt idx="22">
                  <c:v>-43.551307642319621</c:v>
                </c:pt>
                <c:pt idx="23">
                  <c:v>-43.705060752478992</c:v>
                </c:pt>
                <c:pt idx="24">
                  <c:v>-43.865268653671649</c:v>
                </c:pt>
                <c:pt idx="25">
                  <c:v>-44.031882545018902</c:v>
                </c:pt>
                <c:pt idx="26">
                  <c:v>-44.204851674315435</c:v>
                </c:pt>
                <c:pt idx="27">
                  <c:v>-44.38412335348886</c:v>
                </c:pt>
                <c:pt idx="28">
                  <c:v>-44.569642974649085</c:v>
                </c:pt>
                <c:pt idx="29">
                  <c:v>-44.761354026722316</c:v>
                </c:pt>
                <c:pt idx="30">
                  <c:v>-44.959198112664936</c:v>
                </c:pt>
                <c:pt idx="31">
                  <c:v>-45.163114967251829</c:v>
                </c:pt>
                <c:pt idx="32">
                  <c:v>-45.373042475433692</c:v>
                </c:pt>
                <c:pt idx="33">
                  <c:v>-45.588916691257914</c:v>
                </c:pt>
                <c:pt idx="34">
                  <c:v>-45.810671857347145</c:v>
                </c:pt>
                <c:pt idx="35">
                  <c:v>-46.038240424929597</c:v>
                </c:pt>
                <c:pt idx="36">
                  <c:v>-46.271553074415074</c:v>
                </c:pt>
                <c:pt idx="37">
                  <c:v>-46.510538736510398</c:v>
                </c:pt>
                <c:pt idx="38">
                  <c:v>-46.755124613867793</c:v>
                </c:pt>
                <c:pt idx="39">
                  <c:v>-47.005236203259656</c:v>
                </c:pt>
                <c:pt idx="40">
                  <c:v>-47.260797318272971</c:v>
                </c:pt>
                <c:pt idx="41">
                  <c:v>-47.521730112516423</c:v>
                </c:pt>
                <c:pt idx="42">
                  <c:v>-47.787955103333189</c:v>
                </c:pt>
                <c:pt idx="43">
                  <c:v>-48.059391196012072</c:v>
                </c:pt>
                <c:pt idx="44">
                  <c:v>-48.335955708489777</c:v>
                </c:pt>
                <c:pt idx="45">
                  <c:v>-48.617564396536686</c:v>
                </c:pt>
                <c:pt idx="46">
                  <c:v>-48.904131479418396</c:v>
                </c:pt>
                <c:pt idx="47">
                  <c:v>-49.195569666025435</c:v>
                </c:pt>
                <c:pt idx="48">
                  <c:v>-49.491790181462925</c:v>
                </c:pt>
                <c:pt idx="49">
                  <c:v>-49.792702794092321</c:v>
                </c:pt>
                <c:pt idx="50">
                  <c:v>-50.098215843016803</c:v>
                </c:pt>
                <c:pt idx="51">
                  <c:v>-50.408236266002099</c:v>
                </c:pt>
                <c:pt idx="52">
                  <c:v>-50.722669627824139</c:v>
                </c:pt>
                <c:pt idx="53">
                  <c:v>-51.04142014903492</c:v>
                </c:pt>
                <c:pt idx="54">
                  <c:v>-51.364390735137881</c:v>
                </c:pt>
                <c:pt idx="55">
                  <c:v>-51.691483006163807</c:v>
                </c:pt>
                <c:pt idx="56">
                  <c:v>-52.022597326638333</c:v>
                </c:pt>
                <c:pt idx="57">
                  <c:v>-52.357632835931852</c:v>
                </c:pt>
                <c:pt idx="58">
                  <c:v>-52.696487478982689</c:v>
                </c:pt>
                <c:pt idx="59">
                  <c:v>-53.039058037383995</c:v>
                </c:pt>
                <c:pt idx="60">
                  <c:v>-53.385240160825141</c:v>
                </c:pt>
                <c:pt idx="61">
                  <c:v>-53.734928398877784</c:v>
                </c:pt>
                <c:pt idx="62">
                  <c:v>-54.088016233117095</c:v>
                </c:pt>
                <c:pt idx="63">
                  <c:v>-54.444396109568338</c:v>
                </c:pt>
                <c:pt idx="64">
                  <c:v>-54.803959471468808</c:v>
                </c:pt>
                <c:pt idx="65">
                  <c:v>-55.166596792335305</c:v>
                </c:pt>
                <c:pt idx="66">
                  <c:v>-55.53219760932695</c:v>
                </c:pt>
                <c:pt idx="67">
                  <c:v>-55.900650556893225</c:v>
                </c:pt>
                <c:pt idx="68">
                  <c:v>-56.27184340069703</c:v>
                </c:pt>
                <c:pt idx="69">
                  <c:v>-56.645663071802296</c:v>
                </c:pt>
                <c:pt idx="70">
                  <c:v>-57.021995701115955</c:v>
                </c:pt>
                <c:pt idx="71">
                  <c:v>-57.400726654073488</c:v>
                </c:pt>
                <c:pt idx="72">
                  <c:v>-57.781740565557776</c:v>
                </c:pt>
                <c:pt idx="73">
                  <c:v>-58.164921375040421</c:v>
                </c:pt>
                <c:pt idx="74">
                  <c:v>-58.550152361934899</c:v>
                </c:pt>
                <c:pt idx="75">
                  <c:v>-58.937316181150784</c:v>
                </c:pt>
                <c:pt idx="76">
                  <c:v>-59.326294898838192</c:v>
                </c:pt>
                <c:pt idx="77">
                  <c:v>-59.716970028311614</c:v>
                </c:pt>
                <c:pt idx="78">
                  <c:v>-60.109222566142037</c:v>
                </c:pt>
                <c:pt idx="79">
                  <c:v>-60.502933028406623</c:v>
                </c:pt>
                <c:pt idx="80">
                  <c:v>-60.897981487084593</c:v>
                </c:pt>
                <c:pt idx="81">
                  <c:v>-61.294247606588513</c:v>
                </c:pt>
                <c:pt idx="82">
                  <c:v>-61.691610680419672</c:v>
                </c:pt>
                <c:pt idx="83">
                  <c:v>-62.089949667936445</c:v>
                </c:pt>
                <c:pt idx="84">
                  <c:v>-62.489143231224418</c:v>
                </c:pt>
                <c:pt idx="85">
                  <c:v>-62.889069772057155</c:v>
                </c:pt>
                <c:pt idx="86">
                  <c:v>-63.289607468936133</c:v>
                </c:pt>
                <c:pt idx="87">
                  <c:v>-63.690634314198796</c:v>
                </c:pt>
                <c:pt idx="88">
                  <c:v>-64.092028151183243</c:v>
                </c:pt>
                <c:pt idx="89">
                  <c:v>-64.493666711438337</c:v>
                </c:pt>
                <c:pt idx="90">
                  <c:v>-64.89542765196785</c:v>
                </c:pt>
                <c:pt idx="91">
                  <c:v>-65.297188592497363</c:v>
                </c:pt>
                <c:pt idx="92">
                  <c:v>-65.698827152752443</c:v>
                </c:pt>
                <c:pt idx="93">
                  <c:v>-66.100220989736897</c:v>
                </c:pt>
                <c:pt idx="94">
                  <c:v>-66.50124783499956</c:v>
                </c:pt>
                <c:pt idx="95">
                  <c:v>-66.901785531878545</c:v>
                </c:pt>
                <c:pt idx="96">
                  <c:v>-67.301712072711283</c:v>
                </c:pt>
                <c:pt idx="97">
                  <c:v>-67.700905635999248</c:v>
                </c:pt>
                <c:pt idx="98">
                  <c:v>-68.099244623516014</c:v>
                </c:pt>
                <c:pt idx="99">
                  <c:v>-68.496607697347187</c:v>
                </c:pt>
                <c:pt idx="100">
                  <c:v>-68.892873816851107</c:v>
                </c:pt>
                <c:pt idx="101">
                  <c:v>-69.28792227552907</c:v>
                </c:pt>
                <c:pt idx="102">
                  <c:v>-69.681632737793649</c:v>
                </c:pt>
                <c:pt idx="103">
                  <c:v>-70.073885275624079</c:v>
                </c:pt>
                <c:pt idx="104">
                  <c:v>-70.464560405097501</c:v>
                </c:pt>
                <c:pt idx="105">
                  <c:v>-70.853539122784923</c:v>
                </c:pt>
                <c:pt idx="106">
                  <c:v>-71.240702942000794</c:v>
                </c:pt>
                <c:pt idx="107">
                  <c:v>-71.625933928895279</c:v>
                </c:pt>
                <c:pt idx="108">
                  <c:v>-72.009114738377917</c:v>
                </c:pt>
                <c:pt idx="109">
                  <c:v>-72.390128649862206</c:v>
                </c:pt>
                <c:pt idx="110">
                  <c:v>-72.768859602819745</c:v>
                </c:pt>
                <c:pt idx="111">
                  <c:v>-73.145192232133397</c:v>
                </c:pt>
                <c:pt idx="112">
                  <c:v>-73.519011903238678</c:v>
                </c:pt>
                <c:pt idx="113">
                  <c:v>-73.890204747042475</c:v>
                </c:pt>
                <c:pt idx="114">
                  <c:v>-74.258657694608743</c:v>
                </c:pt>
                <c:pt idx="115">
                  <c:v>-74.624258511600388</c:v>
                </c:pt>
                <c:pt idx="116">
                  <c:v>-74.986895832466899</c:v>
                </c:pt>
                <c:pt idx="117">
                  <c:v>-75.346459194367355</c:v>
                </c:pt>
                <c:pt idx="118">
                  <c:v>-75.702839070818598</c:v>
                </c:pt>
                <c:pt idx="119">
                  <c:v>-76.055926905057916</c:v>
                </c:pt>
                <c:pt idx="120">
                  <c:v>-76.405615143110552</c:v>
                </c:pt>
                <c:pt idx="121">
                  <c:v>-76.751797266551705</c:v>
                </c:pt>
                <c:pt idx="122">
                  <c:v>-77.094367824953011</c:v>
                </c:pt>
                <c:pt idx="123">
                  <c:v>-77.433222468003848</c:v>
                </c:pt>
                <c:pt idx="124">
                  <c:v>-77.768257977297367</c:v>
                </c:pt>
                <c:pt idx="125">
                  <c:v>-78.099372297771879</c:v>
                </c:pt>
                <c:pt idx="126">
                  <c:v>-78.426464568797812</c:v>
                </c:pt>
                <c:pt idx="127">
                  <c:v>-78.74943515490078</c:v>
                </c:pt>
                <c:pt idx="128">
                  <c:v>-79.068185676111568</c:v>
                </c:pt>
                <c:pt idx="129">
                  <c:v>-79.382619037933594</c:v>
                </c:pt>
                <c:pt idx="130">
                  <c:v>-79.692639460918897</c:v>
                </c:pt>
                <c:pt idx="131">
                  <c:v>-79.998152509843393</c:v>
                </c:pt>
                <c:pt idx="132">
                  <c:v>-80.299065122472783</c:v>
                </c:pt>
                <c:pt idx="133">
                  <c:v>-80.595285637910266</c:v>
                </c:pt>
                <c:pt idx="134">
                  <c:v>-80.886723824517304</c:v>
                </c:pt>
                <c:pt idx="135">
                  <c:v>-81.173290907399007</c:v>
                </c:pt>
                <c:pt idx="136">
                  <c:v>-81.454899595445923</c:v>
                </c:pt>
                <c:pt idx="137">
                  <c:v>-81.731464107923628</c:v>
                </c:pt>
                <c:pt idx="138">
                  <c:v>-82.002900200602511</c:v>
                </c:pt>
                <c:pt idx="139">
                  <c:v>-82.269125191419278</c:v>
                </c:pt>
                <c:pt idx="140">
                  <c:v>-82.530057985662722</c:v>
                </c:pt>
                <c:pt idx="141">
                  <c:v>-82.785619100676044</c:v>
                </c:pt>
                <c:pt idx="142">
                  <c:v>-83.035730690067908</c:v>
                </c:pt>
                <c:pt idx="143">
                  <c:v>-83.280316567425302</c:v>
                </c:pt>
                <c:pt idx="144">
                  <c:v>-83.519302229520633</c:v>
                </c:pt>
                <c:pt idx="145">
                  <c:v>-83.752614879006103</c:v>
                </c:pt>
                <c:pt idx="146">
                  <c:v>-83.980183446588555</c:v>
                </c:pt>
                <c:pt idx="147">
                  <c:v>-84.201938612677793</c:v>
                </c:pt>
                <c:pt idx="148">
                  <c:v>-84.417812828502008</c:v>
                </c:pt>
                <c:pt idx="149">
                  <c:v>-84.627740336683871</c:v>
                </c:pt>
                <c:pt idx="150">
                  <c:v>-84.831657191270764</c:v>
                </c:pt>
                <c:pt idx="151">
                  <c:v>-85.029501277213384</c:v>
                </c:pt>
                <c:pt idx="152">
                  <c:v>-85.221212329286615</c:v>
                </c:pt>
                <c:pt idx="153">
                  <c:v>-85.40673195044684</c:v>
                </c:pt>
                <c:pt idx="154">
                  <c:v>-85.586003629620265</c:v>
                </c:pt>
                <c:pt idx="155">
                  <c:v>-85.758972758916798</c:v>
                </c:pt>
                <c:pt idx="156">
                  <c:v>-85.925586650264052</c:v>
                </c:pt>
                <c:pt idx="157">
                  <c:v>-86.085794551456701</c:v>
                </c:pt>
                <c:pt idx="158">
                  <c:v>-86.239547661616072</c:v>
                </c:pt>
                <c:pt idx="159">
                  <c:v>-86.386799146055381</c:v>
                </c:pt>
                <c:pt idx="160">
                  <c:v>-86.52750415054598</c:v>
                </c:pt>
                <c:pt idx="161">
                  <c:v>-86.661619814980497</c:v>
                </c:pt>
                <c:pt idx="162">
                  <c:v>-86.789105286428324</c:v>
                </c:pt>
                <c:pt idx="163">
                  <c:v>-86.909921731579871</c:v>
                </c:pt>
                <c:pt idx="164">
                  <c:v>-87.02403234857556</c:v>
                </c:pt>
                <c:pt idx="165">
                  <c:v>-87.13140237821608</c:v>
                </c:pt>
                <c:pt idx="166">
                  <c:v>-87.231999114550248</c:v>
                </c:pt>
                <c:pt idx="167">
                  <c:v>-87.325791914837694</c:v>
                </c:pt>
                <c:pt idx="168">
                  <c:v>-87.41275220888285</c:v>
                </c:pt>
                <c:pt idx="169">
                  <c:v>-87.492853507737749</c:v>
                </c:pt>
                <c:pt idx="170">
                  <c:v>-87.566071411770793</c:v>
                </c:pt>
                <c:pt idx="171">
                  <c:v>-87.632383618099141</c:v>
                </c:pt>
                <c:pt idx="172">
                  <c:v>-87.691769927382381</c:v>
                </c:pt>
                <c:pt idx="173">
                  <c:v>-87.744212249975405</c:v>
                </c:pt>
                <c:pt idx="174">
                  <c:v>-87.789694611438719</c:v>
                </c:pt>
                <c:pt idx="175">
                  <c:v>-87.828203157404431</c:v>
                </c:pt>
                <c:pt idx="176">
                  <c:v>-87.859726157796416</c:v>
                </c:pt>
                <c:pt idx="177">
                  <c:v>-87.884254010403367</c:v>
                </c:pt>
                <c:pt idx="178">
                  <c:v>-87.901779243803773</c:v>
                </c:pt>
                <c:pt idx="179">
                  <c:v>-87.912296519641771</c:v>
                </c:pt>
                <c:pt idx="180">
                  <c:v>-87.915802634253254</c:v>
                </c:pt>
                <c:pt idx="181">
                  <c:v>-87.912296519641771</c:v>
                </c:pt>
                <c:pt idx="182">
                  <c:v>-87.901779243803773</c:v>
                </c:pt>
                <c:pt idx="183">
                  <c:v>-87.884254010403367</c:v>
                </c:pt>
                <c:pt idx="184">
                  <c:v>-87.859726157796416</c:v>
                </c:pt>
                <c:pt idx="185">
                  <c:v>-87.828203157404431</c:v>
                </c:pt>
                <c:pt idx="186">
                  <c:v>-87.789694611438719</c:v>
                </c:pt>
                <c:pt idx="187">
                  <c:v>-87.744212249975405</c:v>
                </c:pt>
                <c:pt idx="188">
                  <c:v>-87.691769927382381</c:v>
                </c:pt>
                <c:pt idx="189">
                  <c:v>-87.632383618099155</c:v>
                </c:pt>
                <c:pt idx="190">
                  <c:v>-87.566071411770793</c:v>
                </c:pt>
                <c:pt idx="191">
                  <c:v>-87.492853507737749</c:v>
                </c:pt>
                <c:pt idx="192">
                  <c:v>-87.41275220888285</c:v>
                </c:pt>
                <c:pt idx="193">
                  <c:v>-87.325791914837694</c:v>
                </c:pt>
                <c:pt idx="194">
                  <c:v>-87.231999114550248</c:v>
                </c:pt>
                <c:pt idx="195">
                  <c:v>-87.13140237821608</c:v>
                </c:pt>
                <c:pt idx="196">
                  <c:v>-87.024032348575574</c:v>
                </c:pt>
                <c:pt idx="197">
                  <c:v>-86.909921731579871</c:v>
                </c:pt>
                <c:pt idx="198">
                  <c:v>-86.789105286428324</c:v>
                </c:pt>
                <c:pt idx="199">
                  <c:v>-86.661619814980497</c:v>
                </c:pt>
                <c:pt idx="200">
                  <c:v>-86.52750415054598</c:v>
                </c:pt>
                <c:pt idx="201">
                  <c:v>-86.386799146055381</c:v>
                </c:pt>
                <c:pt idx="202">
                  <c:v>-86.239547661616086</c:v>
                </c:pt>
                <c:pt idx="203">
                  <c:v>-86.085794551456701</c:v>
                </c:pt>
                <c:pt idx="204">
                  <c:v>-85.925586650264066</c:v>
                </c:pt>
                <c:pt idx="205">
                  <c:v>-85.758972758916798</c:v>
                </c:pt>
                <c:pt idx="206">
                  <c:v>-85.586003629620279</c:v>
                </c:pt>
                <c:pt idx="207">
                  <c:v>-85.40673195044684</c:v>
                </c:pt>
                <c:pt idx="208">
                  <c:v>-85.221212329286615</c:v>
                </c:pt>
                <c:pt idx="209">
                  <c:v>-85.029501277213399</c:v>
                </c:pt>
                <c:pt idx="210">
                  <c:v>-84.831657191270764</c:v>
                </c:pt>
                <c:pt idx="211">
                  <c:v>-84.627740336683871</c:v>
                </c:pt>
                <c:pt idx="212">
                  <c:v>-84.417812828502008</c:v>
                </c:pt>
                <c:pt idx="213">
                  <c:v>-84.201938612677793</c:v>
                </c:pt>
                <c:pt idx="214">
                  <c:v>-83.980183446588569</c:v>
                </c:pt>
                <c:pt idx="215">
                  <c:v>-83.752614879006117</c:v>
                </c:pt>
                <c:pt idx="216">
                  <c:v>-83.519302229520633</c:v>
                </c:pt>
                <c:pt idx="217">
                  <c:v>-83.280316567425302</c:v>
                </c:pt>
                <c:pt idx="218">
                  <c:v>-83.035730690067908</c:v>
                </c:pt>
                <c:pt idx="219">
                  <c:v>-82.785619100676044</c:v>
                </c:pt>
                <c:pt idx="220">
                  <c:v>-82.530057985662722</c:v>
                </c:pt>
                <c:pt idx="221">
                  <c:v>-82.269125191419278</c:v>
                </c:pt>
                <c:pt idx="222">
                  <c:v>-82.002900200602511</c:v>
                </c:pt>
                <c:pt idx="223">
                  <c:v>-81.731464107923628</c:v>
                </c:pt>
                <c:pt idx="224">
                  <c:v>-81.454899595445909</c:v>
                </c:pt>
                <c:pt idx="225">
                  <c:v>-81.173290907399021</c:v>
                </c:pt>
                <c:pt idx="226">
                  <c:v>-80.886723824517304</c:v>
                </c:pt>
                <c:pt idx="227">
                  <c:v>-80.59528563791028</c:v>
                </c:pt>
                <c:pt idx="228">
                  <c:v>-80.299065122472783</c:v>
                </c:pt>
                <c:pt idx="229">
                  <c:v>-79.998152509843393</c:v>
                </c:pt>
                <c:pt idx="230">
                  <c:v>-79.692639460918897</c:v>
                </c:pt>
                <c:pt idx="231">
                  <c:v>-79.382619037933594</c:v>
                </c:pt>
                <c:pt idx="232">
                  <c:v>-79.068185676111554</c:v>
                </c:pt>
                <c:pt idx="233">
                  <c:v>-78.74943515490078</c:v>
                </c:pt>
                <c:pt idx="234">
                  <c:v>-78.426464568797826</c:v>
                </c:pt>
                <c:pt idx="235">
                  <c:v>-78.099372297771893</c:v>
                </c:pt>
                <c:pt idx="236">
                  <c:v>-77.768257977297381</c:v>
                </c:pt>
                <c:pt idx="237">
                  <c:v>-77.433222468003848</c:v>
                </c:pt>
                <c:pt idx="238">
                  <c:v>-77.094367824953011</c:v>
                </c:pt>
                <c:pt idx="239">
                  <c:v>-76.751797266551705</c:v>
                </c:pt>
                <c:pt idx="240">
                  <c:v>-76.405615143110566</c:v>
                </c:pt>
                <c:pt idx="241">
                  <c:v>-76.055926905057916</c:v>
                </c:pt>
                <c:pt idx="242">
                  <c:v>-75.702839070818598</c:v>
                </c:pt>
                <c:pt idx="243">
                  <c:v>-75.34645919436737</c:v>
                </c:pt>
                <c:pt idx="244">
                  <c:v>-74.986895832466899</c:v>
                </c:pt>
                <c:pt idx="245">
                  <c:v>-74.624258511600402</c:v>
                </c:pt>
                <c:pt idx="246">
                  <c:v>-74.258657694608743</c:v>
                </c:pt>
                <c:pt idx="247">
                  <c:v>-73.890204747042475</c:v>
                </c:pt>
                <c:pt idx="248">
                  <c:v>-73.519011903238678</c:v>
                </c:pt>
                <c:pt idx="249">
                  <c:v>-73.145192232133411</c:v>
                </c:pt>
                <c:pt idx="250">
                  <c:v>-72.768859602819759</c:v>
                </c:pt>
                <c:pt idx="251">
                  <c:v>-72.390128649862206</c:v>
                </c:pt>
                <c:pt idx="252">
                  <c:v>-72.009114738377917</c:v>
                </c:pt>
                <c:pt idx="253">
                  <c:v>-71.625933928895279</c:v>
                </c:pt>
                <c:pt idx="254">
                  <c:v>-71.240702942000794</c:v>
                </c:pt>
                <c:pt idx="255">
                  <c:v>-70.853539122784909</c:v>
                </c:pt>
                <c:pt idx="256">
                  <c:v>-70.464560405097501</c:v>
                </c:pt>
                <c:pt idx="257">
                  <c:v>-70.073885275624093</c:v>
                </c:pt>
                <c:pt idx="258">
                  <c:v>-69.681632737793663</c:v>
                </c:pt>
                <c:pt idx="259">
                  <c:v>-69.287922275529084</c:v>
                </c:pt>
                <c:pt idx="260">
                  <c:v>-68.892873816851107</c:v>
                </c:pt>
                <c:pt idx="261">
                  <c:v>-68.496607697347187</c:v>
                </c:pt>
                <c:pt idx="262">
                  <c:v>-68.099244623516014</c:v>
                </c:pt>
                <c:pt idx="263">
                  <c:v>-67.700905635999248</c:v>
                </c:pt>
                <c:pt idx="264">
                  <c:v>-67.301712072711283</c:v>
                </c:pt>
                <c:pt idx="265">
                  <c:v>-66.901785531878545</c:v>
                </c:pt>
                <c:pt idx="266">
                  <c:v>-66.501247834999575</c:v>
                </c:pt>
                <c:pt idx="267">
                  <c:v>-66.100220989736911</c:v>
                </c:pt>
                <c:pt idx="268">
                  <c:v>-65.698827152752472</c:v>
                </c:pt>
                <c:pt idx="269">
                  <c:v>-65.297188592497363</c:v>
                </c:pt>
                <c:pt idx="270">
                  <c:v>-64.89542765196785</c:v>
                </c:pt>
                <c:pt idx="271">
                  <c:v>-64.493666711438337</c:v>
                </c:pt>
                <c:pt idx="272">
                  <c:v>-64.092028151183243</c:v>
                </c:pt>
                <c:pt idx="273">
                  <c:v>-63.690634314198796</c:v>
                </c:pt>
                <c:pt idx="274">
                  <c:v>-63.28960746893614</c:v>
                </c:pt>
                <c:pt idx="275">
                  <c:v>-62.889069772057162</c:v>
                </c:pt>
                <c:pt idx="276">
                  <c:v>-62.489143231224432</c:v>
                </c:pt>
                <c:pt idx="277">
                  <c:v>-62.089949667936438</c:v>
                </c:pt>
                <c:pt idx="278">
                  <c:v>-61.691610680419679</c:v>
                </c:pt>
                <c:pt idx="279">
                  <c:v>-61.29424760658852</c:v>
                </c:pt>
                <c:pt idx="280">
                  <c:v>-60.897981487084607</c:v>
                </c:pt>
                <c:pt idx="281">
                  <c:v>-60.502933028406638</c:v>
                </c:pt>
                <c:pt idx="282">
                  <c:v>-60.109222566142058</c:v>
                </c:pt>
                <c:pt idx="283">
                  <c:v>-59.716970028311614</c:v>
                </c:pt>
                <c:pt idx="284">
                  <c:v>-59.326294898838199</c:v>
                </c:pt>
                <c:pt idx="285">
                  <c:v>-58.937316181150777</c:v>
                </c:pt>
                <c:pt idx="286">
                  <c:v>-58.550152361934892</c:v>
                </c:pt>
                <c:pt idx="287">
                  <c:v>-58.164921375040421</c:v>
                </c:pt>
                <c:pt idx="288">
                  <c:v>-57.781740565557783</c:v>
                </c:pt>
                <c:pt idx="289">
                  <c:v>-57.400726654073495</c:v>
                </c:pt>
                <c:pt idx="290">
                  <c:v>-57.021995701115969</c:v>
                </c:pt>
                <c:pt idx="291">
                  <c:v>-56.645663071802318</c:v>
                </c:pt>
                <c:pt idx="292">
                  <c:v>-56.27184340069703</c:v>
                </c:pt>
                <c:pt idx="293">
                  <c:v>-55.900650556893233</c:v>
                </c:pt>
                <c:pt idx="294">
                  <c:v>-55.532197609326943</c:v>
                </c:pt>
                <c:pt idx="295">
                  <c:v>-55.166596792335298</c:v>
                </c:pt>
                <c:pt idx="296">
                  <c:v>-54.803959471468808</c:v>
                </c:pt>
                <c:pt idx="297">
                  <c:v>-54.444396109568338</c:v>
                </c:pt>
                <c:pt idx="298">
                  <c:v>-54.088016233117102</c:v>
                </c:pt>
                <c:pt idx="299">
                  <c:v>-53.734928398877798</c:v>
                </c:pt>
                <c:pt idx="300">
                  <c:v>-53.385240160825141</c:v>
                </c:pt>
                <c:pt idx="301">
                  <c:v>-53.039058037384002</c:v>
                </c:pt>
                <c:pt idx="302">
                  <c:v>-52.696487478982689</c:v>
                </c:pt>
                <c:pt idx="303">
                  <c:v>-52.357632835931867</c:v>
                </c:pt>
                <c:pt idx="304">
                  <c:v>-52.022597326638341</c:v>
                </c:pt>
                <c:pt idx="305">
                  <c:v>-51.691483006163807</c:v>
                </c:pt>
                <c:pt idx="306">
                  <c:v>-51.364390735137889</c:v>
                </c:pt>
                <c:pt idx="307">
                  <c:v>-51.041420149034934</c:v>
                </c:pt>
                <c:pt idx="308">
                  <c:v>-50.722669627824132</c:v>
                </c:pt>
                <c:pt idx="309">
                  <c:v>-50.408236266002099</c:v>
                </c:pt>
                <c:pt idx="310">
                  <c:v>-50.098215843016803</c:v>
                </c:pt>
                <c:pt idx="311">
                  <c:v>-49.792702794092321</c:v>
                </c:pt>
                <c:pt idx="312">
                  <c:v>-49.491790181462932</c:v>
                </c:pt>
                <c:pt idx="313">
                  <c:v>-49.195569666025442</c:v>
                </c:pt>
                <c:pt idx="314">
                  <c:v>-48.90413147941841</c:v>
                </c:pt>
                <c:pt idx="315">
                  <c:v>-48.617564396536693</c:v>
                </c:pt>
                <c:pt idx="316">
                  <c:v>-48.335955708489792</c:v>
                </c:pt>
                <c:pt idx="317">
                  <c:v>-48.059391196012065</c:v>
                </c:pt>
                <c:pt idx="318">
                  <c:v>-47.787955103333189</c:v>
                </c:pt>
                <c:pt idx="319">
                  <c:v>-47.521730112516423</c:v>
                </c:pt>
                <c:pt idx="320">
                  <c:v>-47.260797318272978</c:v>
                </c:pt>
                <c:pt idx="321">
                  <c:v>-47.005236203259663</c:v>
                </c:pt>
                <c:pt idx="322">
                  <c:v>-46.755124613867807</c:v>
                </c:pt>
                <c:pt idx="323">
                  <c:v>-46.510538736510398</c:v>
                </c:pt>
                <c:pt idx="324">
                  <c:v>-46.271553074415074</c:v>
                </c:pt>
                <c:pt idx="325">
                  <c:v>-46.038240424929597</c:v>
                </c:pt>
                <c:pt idx="326">
                  <c:v>-45.810671857347145</c:v>
                </c:pt>
                <c:pt idx="327">
                  <c:v>-45.588916691257914</c:v>
                </c:pt>
                <c:pt idx="328">
                  <c:v>-45.373042475433706</c:v>
                </c:pt>
                <c:pt idx="329">
                  <c:v>-45.163114967251829</c:v>
                </c:pt>
                <c:pt idx="330">
                  <c:v>-44.959198112664943</c:v>
                </c:pt>
                <c:pt idx="331">
                  <c:v>-44.761354026722309</c:v>
                </c:pt>
                <c:pt idx="332">
                  <c:v>-44.569642974649085</c:v>
                </c:pt>
                <c:pt idx="333">
                  <c:v>-44.384123353488867</c:v>
                </c:pt>
                <c:pt idx="334">
                  <c:v>-44.204851674315428</c:v>
                </c:pt>
                <c:pt idx="335">
                  <c:v>-44.031882545018902</c:v>
                </c:pt>
                <c:pt idx="336">
                  <c:v>-43.865268653671642</c:v>
                </c:pt>
                <c:pt idx="337">
                  <c:v>-43.705060752479</c:v>
                </c:pt>
                <c:pt idx="338">
                  <c:v>-43.551307642319628</c:v>
                </c:pt>
                <c:pt idx="339">
                  <c:v>-43.404056157880333</c:v>
                </c:pt>
                <c:pt idx="340">
                  <c:v>-43.263351153389713</c:v>
                </c:pt>
                <c:pt idx="341">
                  <c:v>-43.129235488955203</c:v>
                </c:pt>
                <c:pt idx="342">
                  <c:v>-43.001750017507376</c:v>
                </c:pt>
                <c:pt idx="343">
                  <c:v>-42.880933572355829</c:v>
                </c:pt>
                <c:pt idx="344">
                  <c:v>-42.766822955360134</c:v>
                </c:pt>
                <c:pt idx="345">
                  <c:v>-42.65945292571962</c:v>
                </c:pt>
                <c:pt idx="346">
                  <c:v>-42.558856189385452</c:v>
                </c:pt>
                <c:pt idx="347">
                  <c:v>-42.465063389098006</c:v>
                </c:pt>
                <c:pt idx="348">
                  <c:v>-42.37810309505285</c:v>
                </c:pt>
                <c:pt idx="349">
                  <c:v>-42.298001796197951</c:v>
                </c:pt>
                <c:pt idx="350">
                  <c:v>-42.224783892164908</c:v>
                </c:pt>
                <c:pt idx="351">
                  <c:v>-42.158471685836552</c:v>
                </c:pt>
                <c:pt idx="352">
                  <c:v>-42.099085376553319</c:v>
                </c:pt>
                <c:pt idx="353">
                  <c:v>-42.046643053960295</c:v>
                </c:pt>
                <c:pt idx="354">
                  <c:v>-42.001160692496981</c:v>
                </c:pt>
                <c:pt idx="355">
                  <c:v>-41.962652146531262</c:v>
                </c:pt>
                <c:pt idx="356">
                  <c:v>-41.931129146139284</c:v>
                </c:pt>
                <c:pt idx="357">
                  <c:v>-41.90660129353234</c:v>
                </c:pt>
                <c:pt idx="358">
                  <c:v>-41.889076060131927</c:v>
                </c:pt>
                <c:pt idx="359">
                  <c:v>-41.878558784293929</c:v>
                </c:pt>
                <c:pt idx="360">
                  <c:v>-41.875052669682439</c:v>
                </c:pt>
              </c:numCache>
            </c:numRef>
          </c:xVal>
          <c:yVal>
            <c:numRef>
              <c:f>'θ ϵ (90,180)'!$AJ$19:$AJ$379</c:f>
              <c:numCache>
                <c:formatCode>General</c:formatCode>
                <c:ptCount val="361"/>
                <c:pt idx="0">
                  <c:v>59.46570340869048</c:v>
                </c:pt>
                <c:pt idx="1">
                  <c:v>59.86746434922</c:v>
                </c:pt>
                <c:pt idx="2">
                  <c:v>60.269102909475087</c:v>
                </c:pt>
                <c:pt idx="3">
                  <c:v>60.670496746459527</c:v>
                </c:pt>
                <c:pt idx="4">
                  <c:v>61.07152359172219</c:v>
                </c:pt>
                <c:pt idx="5">
                  <c:v>61.472061288601175</c:v>
                </c:pt>
                <c:pt idx="6">
                  <c:v>61.871987829433913</c:v>
                </c:pt>
                <c:pt idx="7">
                  <c:v>62.271181392721886</c:v>
                </c:pt>
                <c:pt idx="8">
                  <c:v>62.669520380238652</c:v>
                </c:pt>
                <c:pt idx="9">
                  <c:v>63.06688345406981</c:v>
                </c:pt>
                <c:pt idx="10">
                  <c:v>63.463149573573737</c:v>
                </c:pt>
                <c:pt idx="11">
                  <c:v>63.858198032251707</c:v>
                </c:pt>
                <c:pt idx="12">
                  <c:v>64.251908494516286</c:v>
                </c:pt>
                <c:pt idx="13">
                  <c:v>64.644161032346716</c:v>
                </c:pt>
                <c:pt idx="14">
                  <c:v>65.034836161820138</c:v>
                </c:pt>
                <c:pt idx="15">
                  <c:v>65.423814879507546</c:v>
                </c:pt>
                <c:pt idx="16">
                  <c:v>65.810978698723432</c:v>
                </c:pt>
                <c:pt idx="17">
                  <c:v>66.196209685617902</c:v>
                </c:pt>
                <c:pt idx="18">
                  <c:v>66.579390495100554</c:v>
                </c:pt>
                <c:pt idx="19">
                  <c:v>66.960404406584843</c:v>
                </c:pt>
                <c:pt idx="20">
                  <c:v>67.339135359542368</c:v>
                </c:pt>
                <c:pt idx="21">
                  <c:v>67.715467988856034</c:v>
                </c:pt>
                <c:pt idx="22">
                  <c:v>68.0892876599613</c:v>
                </c:pt>
                <c:pt idx="23">
                  <c:v>68.460480503765098</c:v>
                </c:pt>
                <c:pt idx="24">
                  <c:v>68.82893345133138</c:v>
                </c:pt>
                <c:pt idx="25">
                  <c:v>69.194534268323025</c:v>
                </c:pt>
                <c:pt idx="26">
                  <c:v>69.557171589189522</c:v>
                </c:pt>
                <c:pt idx="27">
                  <c:v>69.916734951089992</c:v>
                </c:pt>
                <c:pt idx="28">
                  <c:v>70.273114827541235</c:v>
                </c:pt>
                <c:pt idx="29">
                  <c:v>70.626202661780553</c:v>
                </c:pt>
                <c:pt idx="30">
                  <c:v>70.975890899833189</c:v>
                </c:pt>
                <c:pt idx="31">
                  <c:v>71.322073023274328</c:v>
                </c:pt>
                <c:pt idx="32">
                  <c:v>71.664643581675648</c:v>
                </c:pt>
                <c:pt idx="33">
                  <c:v>72.003498224726485</c:v>
                </c:pt>
                <c:pt idx="34">
                  <c:v>72.338533734020004</c:v>
                </c:pt>
                <c:pt idx="35">
                  <c:v>72.669648054494516</c:v>
                </c:pt>
                <c:pt idx="36">
                  <c:v>72.996740325520449</c:v>
                </c:pt>
                <c:pt idx="37">
                  <c:v>73.319710911623403</c:v>
                </c:pt>
                <c:pt idx="38">
                  <c:v>73.638461432834191</c:v>
                </c:pt>
                <c:pt idx="39">
                  <c:v>73.952894794656231</c:v>
                </c:pt>
                <c:pt idx="40">
                  <c:v>74.262915217641535</c:v>
                </c:pt>
                <c:pt idx="41">
                  <c:v>74.568428266566016</c:v>
                </c:pt>
                <c:pt idx="42">
                  <c:v>74.869340879195406</c:v>
                </c:pt>
                <c:pt idx="43">
                  <c:v>75.165561394632903</c:v>
                </c:pt>
                <c:pt idx="44">
                  <c:v>75.456999581239927</c:v>
                </c:pt>
                <c:pt idx="45">
                  <c:v>75.743566664121644</c:v>
                </c:pt>
                <c:pt idx="46">
                  <c:v>76.025175352168546</c:v>
                </c:pt>
                <c:pt idx="47">
                  <c:v>76.301739864646265</c:v>
                </c:pt>
                <c:pt idx="48">
                  <c:v>76.573175957325134</c:v>
                </c:pt>
                <c:pt idx="49">
                  <c:v>76.8394009481419</c:v>
                </c:pt>
                <c:pt idx="50">
                  <c:v>77.100333742385359</c:v>
                </c:pt>
                <c:pt idx="51">
                  <c:v>77.355894857398681</c:v>
                </c:pt>
                <c:pt idx="52">
                  <c:v>77.606006446790531</c:v>
                </c:pt>
                <c:pt idx="53">
                  <c:v>77.850592324147925</c:v>
                </c:pt>
                <c:pt idx="54">
                  <c:v>78.089577986243256</c:v>
                </c:pt>
                <c:pt idx="55">
                  <c:v>78.32289063572874</c:v>
                </c:pt>
                <c:pt idx="56">
                  <c:v>78.550459203311192</c:v>
                </c:pt>
                <c:pt idx="57">
                  <c:v>78.772214369400416</c:v>
                </c:pt>
                <c:pt idx="58">
                  <c:v>78.988088585224645</c:v>
                </c:pt>
                <c:pt idx="59">
                  <c:v>79.198016093406494</c:v>
                </c:pt>
                <c:pt idx="60">
                  <c:v>79.401932947993387</c:v>
                </c:pt>
                <c:pt idx="61">
                  <c:v>79.599777033936022</c:v>
                </c:pt>
                <c:pt idx="62">
                  <c:v>79.791488086009252</c:v>
                </c:pt>
                <c:pt idx="63">
                  <c:v>79.977007707169463</c:v>
                </c:pt>
                <c:pt idx="64">
                  <c:v>80.156279386342902</c:v>
                </c:pt>
                <c:pt idx="65">
                  <c:v>80.329248515639435</c:v>
                </c:pt>
                <c:pt idx="66">
                  <c:v>80.495862406986689</c:v>
                </c:pt>
                <c:pt idx="67">
                  <c:v>80.656070308179338</c:v>
                </c:pt>
                <c:pt idx="68">
                  <c:v>80.809823418338709</c:v>
                </c:pt>
                <c:pt idx="69">
                  <c:v>80.957074902778004</c:v>
                </c:pt>
                <c:pt idx="70">
                  <c:v>81.097779907268617</c:v>
                </c:pt>
                <c:pt idx="71">
                  <c:v>81.23189557170312</c:v>
                </c:pt>
                <c:pt idx="72">
                  <c:v>81.359381043150947</c:v>
                </c:pt>
                <c:pt idx="73">
                  <c:v>81.480197488302494</c:v>
                </c:pt>
                <c:pt idx="74">
                  <c:v>81.594308105298197</c:v>
                </c:pt>
                <c:pt idx="75">
                  <c:v>81.701678134938703</c:v>
                </c:pt>
                <c:pt idx="76">
                  <c:v>81.802274871272886</c:v>
                </c:pt>
                <c:pt idx="77">
                  <c:v>81.896067671560331</c:v>
                </c:pt>
                <c:pt idx="78">
                  <c:v>81.983027965605473</c:v>
                </c:pt>
                <c:pt idx="79">
                  <c:v>82.063129264460372</c:v>
                </c:pt>
                <c:pt idx="80">
                  <c:v>82.136347168493415</c:v>
                </c:pt>
                <c:pt idx="81">
                  <c:v>82.202659374821778</c:v>
                </c:pt>
                <c:pt idx="82">
                  <c:v>82.262045684105018</c:v>
                </c:pt>
                <c:pt idx="83">
                  <c:v>82.314488006698028</c:v>
                </c:pt>
                <c:pt idx="84">
                  <c:v>82.359970368161356</c:v>
                </c:pt>
                <c:pt idx="85">
                  <c:v>82.398478914127068</c:v>
                </c:pt>
                <c:pt idx="86">
                  <c:v>82.430001914519039</c:v>
                </c:pt>
                <c:pt idx="87">
                  <c:v>82.45452976712599</c:v>
                </c:pt>
                <c:pt idx="88">
                  <c:v>82.472055000526396</c:v>
                </c:pt>
                <c:pt idx="89">
                  <c:v>82.482572276364408</c:v>
                </c:pt>
                <c:pt idx="90">
                  <c:v>82.486078390975891</c:v>
                </c:pt>
                <c:pt idx="91">
                  <c:v>82.482572276364408</c:v>
                </c:pt>
                <c:pt idx="92">
                  <c:v>82.472055000526396</c:v>
                </c:pt>
                <c:pt idx="93">
                  <c:v>82.45452976712599</c:v>
                </c:pt>
                <c:pt idx="94">
                  <c:v>82.430001914519039</c:v>
                </c:pt>
                <c:pt idx="95">
                  <c:v>82.398478914127068</c:v>
                </c:pt>
                <c:pt idx="96">
                  <c:v>82.359970368161356</c:v>
                </c:pt>
                <c:pt idx="97">
                  <c:v>82.314488006698028</c:v>
                </c:pt>
                <c:pt idx="98">
                  <c:v>82.262045684105018</c:v>
                </c:pt>
                <c:pt idx="99">
                  <c:v>82.202659374821778</c:v>
                </c:pt>
                <c:pt idx="100">
                  <c:v>82.136347168493415</c:v>
                </c:pt>
                <c:pt idx="101">
                  <c:v>82.063129264460372</c:v>
                </c:pt>
                <c:pt idx="102">
                  <c:v>81.983027965605487</c:v>
                </c:pt>
                <c:pt idx="103">
                  <c:v>81.896067671560331</c:v>
                </c:pt>
                <c:pt idx="104">
                  <c:v>81.802274871272886</c:v>
                </c:pt>
                <c:pt idx="105">
                  <c:v>81.701678134938703</c:v>
                </c:pt>
                <c:pt idx="106">
                  <c:v>81.594308105298197</c:v>
                </c:pt>
                <c:pt idx="107">
                  <c:v>81.480197488302494</c:v>
                </c:pt>
                <c:pt idx="108">
                  <c:v>81.359381043150947</c:v>
                </c:pt>
                <c:pt idx="109">
                  <c:v>81.231895571703134</c:v>
                </c:pt>
                <c:pt idx="110">
                  <c:v>81.097779907268617</c:v>
                </c:pt>
                <c:pt idx="111">
                  <c:v>80.957074902778004</c:v>
                </c:pt>
                <c:pt idx="112">
                  <c:v>80.809823418338709</c:v>
                </c:pt>
                <c:pt idx="113">
                  <c:v>80.656070308179338</c:v>
                </c:pt>
                <c:pt idx="114">
                  <c:v>80.495862406986689</c:v>
                </c:pt>
                <c:pt idx="115">
                  <c:v>80.329248515639435</c:v>
                </c:pt>
                <c:pt idx="116">
                  <c:v>80.156279386342902</c:v>
                </c:pt>
                <c:pt idx="117">
                  <c:v>79.977007707169463</c:v>
                </c:pt>
                <c:pt idx="118">
                  <c:v>79.791488086009252</c:v>
                </c:pt>
                <c:pt idx="119">
                  <c:v>79.599777033936022</c:v>
                </c:pt>
                <c:pt idx="120">
                  <c:v>79.401932947993402</c:v>
                </c:pt>
                <c:pt idx="121">
                  <c:v>79.198016093406494</c:v>
                </c:pt>
                <c:pt idx="122">
                  <c:v>78.988088585224645</c:v>
                </c:pt>
                <c:pt idx="123">
                  <c:v>78.772214369400416</c:v>
                </c:pt>
                <c:pt idx="124">
                  <c:v>78.550459203311192</c:v>
                </c:pt>
                <c:pt idx="125">
                  <c:v>78.32289063572874</c:v>
                </c:pt>
                <c:pt idx="126">
                  <c:v>78.089577986243256</c:v>
                </c:pt>
                <c:pt idx="127">
                  <c:v>77.850592324147925</c:v>
                </c:pt>
                <c:pt idx="128">
                  <c:v>77.606006446790531</c:v>
                </c:pt>
                <c:pt idx="129">
                  <c:v>77.355894857398681</c:v>
                </c:pt>
                <c:pt idx="130">
                  <c:v>77.100333742385359</c:v>
                </c:pt>
                <c:pt idx="131">
                  <c:v>76.8394009481419</c:v>
                </c:pt>
                <c:pt idx="132">
                  <c:v>76.573175957325148</c:v>
                </c:pt>
                <c:pt idx="133">
                  <c:v>76.301739864646265</c:v>
                </c:pt>
                <c:pt idx="134">
                  <c:v>76.02517535216856</c:v>
                </c:pt>
                <c:pt idx="135">
                  <c:v>75.743566664121644</c:v>
                </c:pt>
                <c:pt idx="136">
                  <c:v>75.456999581239927</c:v>
                </c:pt>
                <c:pt idx="137">
                  <c:v>75.165561394632903</c:v>
                </c:pt>
                <c:pt idx="138">
                  <c:v>74.869340879195406</c:v>
                </c:pt>
                <c:pt idx="139">
                  <c:v>74.568428266566016</c:v>
                </c:pt>
                <c:pt idx="140">
                  <c:v>74.262915217641535</c:v>
                </c:pt>
                <c:pt idx="141">
                  <c:v>73.952894794656231</c:v>
                </c:pt>
                <c:pt idx="142">
                  <c:v>73.638461432834191</c:v>
                </c:pt>
                <c:pt idx="143">
                  <c:v>73.319710911623403</c:v>
                </c:pt>
                <c:pt idx="144">
                  <c:v>72.996740325520449</c:v>
                </c:pt>
                <c:pt idx="145">
                  <c:v>72.66964805449453</c:v>
                </c:pt>
                <c:pt idx="146">
                  <c:v>72.338533734020004</c:v>
                </c:pt>
                <c:pt idx="147">
                  <c:v>72.003498224726471</c:v>
                </c:pt>
                <c:pt idx="148">
                  <c:v>71.664643581675648</c:v>
                </c:pt>
                <c:pt idx="149">
                  <c:v>71.322073023274328</c:v>
                </c:pt>
                <c:pt idx="150">
                  <c:v>70.975890899833189</c:v>
                </c:pt>
                <c:pt idx="151">
                  <c:v>70.626202661780553</c:v>
                </c:pt>
                <c:pt idx="152">
                  <c:v>70.273114827541235</c:v>
                </c:pt>
                <c:pt idx="153">
                  <c:v>69.916734951089992</c:v>
                </c:pt>
                <c:pt idx="154">
                  <c:v>69.557171589189522</c:v>
                </c:pt>
                <c:pt idx="155">
                  <c:v>69.194534268323025</c:v>
                </c:pt>
                <c:pt idx="156">
                  <c:v>68.82893345133138</c:v>
                </c:pt>
                <c:pt idx="157">
                  <c:v>68.460480503765112</c:v>
                </c:pt>
                <c:pt idx="158">
                  <c:v>68.089287659961315</c:v>
                </c:pt>
                <c:pt idx="159">
                  <c:v>67.715467988856034</c:v>
                </c:pt>
                <c:pt idx="160">
                  <c:v>67.339135359542382</c:v>
                </c:pt>
                <c:pt idx="161">
                  <c:v>66.960404406584857</c:v>
                </c:pt>
                <c:pt idx="162">
                  <c:v>66.579390495100554</c:v>
                </c:pt>
                <c:pt idx="163">
                  <c:v>66.196209685617916</c:v>
                </c:pt>
                <c:pt idx="164">
                  <c:v>65.810978698723446</c:v>
                </c:pt>
                <c:pt idx="165">
                  <c:v>65.42381487950756</c:v>
                </c:pt>
                <c:pt idx="166">
                  <c:v>65.034836161820138</c:v>
                </c:pt>
                <c:pt idx="167">
                  <c:v>64.644161032346716</c:v>
                </c:pt>
                <c:pt idx="168">
                  <c:v>64.251908494516286</c:v>
                </c:pt>
                <c:pt idx="169">
                  <c:v>63.858198032251707</c:v>
                </c:pt>
                <c:pt idx="170">
                  <c:v>63.46314957357373</c:v>
                </c:pt>
                <c:pt idx="171">
                  <c:v>63.066883454069817</c:v>
                </c:pt>
                <c:pt idx="172">
                  <c:v>62.669520380238659</c:v>
                </c:pt>
                <c:pt idx="173">
                  <c:v>62.271181392721886</c:v>
                </c:pt>
                <c:pt idx="174">
                  <c:v>61.871987829433913</c:v>
                </c:pt>
                <c:pt idx="175">
                  <c:v>61.472061288601182</c:v>
                </c:pt>
                <c:pt idx="176">
                  <c:v>61.071523591722197</c:v>
                </c:pt>
                <c:pt idx="177">
                  <c:v>60.670496746459527</c:v>
                </c:pt>
                <c:pt idx="178">
                  <c:v>60.26910290947508</c:v>
                </c:pt>
                <c:pt idx="179">
                  <c:v>59.867464349219993</c:v>
                </c:pt>
                <c:pt idx="180">
                  <c:v>59.46570340869048</c:v>
                </c:pt>
                <c:pt idx="181">
                  <c:v>59.063942468160967</c:v>
                </c:pt>
                <c:pt idx="182">
                  <c:v>58.662303907905873</c:v>
                </c:pt>
                <c:pt idx="183">
                  <c:v>58.26091007092144</c:v>
                </c:pt>
                <c:pt idx="184">
                  <c:v>57.859883225658777</c:v>
                </c:pt>
                <c:pt idx="185">
                  <c:v>57.459345528779792</c:v>
                </c:pt>
                <c:pt idx="186">
                  <c:v>57.059418987947062</c:v>
                </c:pt>
                <c:pt idx="187">
                  <c:v>56.660225424659068</c:v>
                </c:pt>
                <c:pt idx="188">
                  <c:v>56.261886437142309</c:v>
                </c:pt>
                <c:pt idx="189">
                  <c:v>55.86452336331115</c:v>
                </c:pt>
                <c:pt idx="190">
                  <c:v>55.468257243807223</c:v>
                </c:pt>
                <c:pt idx="191">
                  <c:v>55.07320878512926</c:v>
                </c:pt>
                <c:pt idx="192">
                  <c:v>54.679498322864681</c:v>
                </c:pt>
                <c:pt idx="193">
                  <c:v>54.287245785034244</c:v>
                </c:pt>
                <c:pt idx="194">
                  <c:v>53.896570655560829</c:v>
                </c:pt>
                <c:pt idx="195">
                  <c:v>53.507591937873421</c:v>
                </c:pt>
                <c:pt idx="196">
                  <c:v>53.120428118657536</c:v>
                </c:pt>
                <c:pt idx="197">
                  <c:v>52.735197131763059</c:v>
                </c:pt>
                <c:pt idx="198">
                  <c:v>52.352016322280406</c:v>
                </c:pt>
                <c:pt idx="199">
                  <c:v>51.971002410796117</c:v>
                </c:pt>
                <c:pt idx="200">
                  <c:v>51.592271457838585</c:v>
                </c:pt>
                <c:pt idx="201">
                  <c:v>51.215938828524926</c:v>
                </c:pt>
                <c:pt idx="202">
                  <c:v>50.84211915741966</c:v>
                </c:pt>
                <c:pt idx="203">
                  <c:v>50.470926313615863</c:v>
                </c:pt>
                <c:pt idx="204">
                  <c:v>50.102473366049587</c:v>
                </c:pt>
                <c:pt idx="205">
                  <c:v>49.736872549057935</c:v>
                </c:pt>
                <c:pt idx="206">
                  <c:v>49.374235228191445</c:v>
                </c:pt>
                <c:pt idx="207">
                  <c:v>49.014671866290982</c:v>
                </c:pt>
                <c:pt idx="208">
                  <c:v>48.658291989839725</c:v>
                </c:pt>
                <c:pt idx="209">
                  <c:v>48.305204155600414</c:v>
                </c:pt>
                <c:pt idx="210">
                  <c:v>47.955515917547771</c:v>
                </c:pt>
                <c:pt idx="211">
                  <c:v>47.609333794106632</c:v>
                </c:pt>
                <c:pt idx="212">
                  <c:v>47.266763235705319</c:v>
                </c:pt>
                <c:pt idx="213">
                  <c:v>46.927908592654482</c:v>
                </c:pt>
                <c:pt idx="214">
                  <c:v>46.592873083360963</c:v>
                </c:pt>
                <c:pt idx="215">
                  <c:v>46.261758762886444</c:v>
                </c:pt>
                <c:pt idx="216">
                  <c:v>45.934666491860511</c:v>
                </c:pt>
                <c:pt idx="217">
                  <c:v>45.611695905757557</c:v>
                </c:pt>
                <c:pt idx="218">
                  <c:v>45.292945384546783</c:v>
                </c:pt>
                <c:pt idx="219">
                  <c:v>44.978512022724729</c:v>
                </c:pt>
                <c:pt idx="220">
                  <c:v>44.668491599739433</c:v>
                </c:pt>
                <c:pt idx="221">
                  <c:v>44.362978550814944</c:v>
                </c:pt>
                <c:pt idx="222">
                  <c:v>44.062065938185555</c:v>
                </c:pt>
                <c:pt idx="223">
                  <c:v>43.765845422748065</c:v>
                </c:pt>
                <c:pt idx="224">
                  <c:v>43.474407236141026</c:v>
                </c:pt>
                <c:pt idx="225">
                  <c:v>43.187840153259316</c:v>
                </c:pt>
                <c:pt idx="226">
                  <c:v>42.906231465212414</c:v>
                </c:pt>
                <c:pt idx="227">
                  <c:v>42.629666952734709</c:v>
                </c:pt>
                <c:pt idx="228">
                  <c:v>42.358230860055826</c:v>
                </c:pt>
                <c:pt idx="229">
                  <c:v>42.09200586923906</c:v>
                </c:pt>
                <c:pt idx="230">
                  <c:v>41.831073074995601</c:v>
                </c:pt>
                <c:pt idx="231">
                  <c:v>41.575511959982279</c:v>
                </c:pt>
                <c:pt idx="232">
                  <c:v>41.325400370590422</c:v>
                </c:pt>
                <c:pt idx="233">
                  <c:v>41.080814493233035</c:v>
                </c:pt>
                <c:pt idx="234">
                  <c:v>40.841828831137704</c:v>
                </c:pt>
                <c:pt idx="235">
                  <c:v>40.608516181652227</c:v>
                </c:pt>
                <c:pt idx="236">
                  <c:v>40.380947614069783</c:v>
                </c:pt>
                <c:pt idx="237">
                  <c:v>40.159192447980544</c:v>
                </c:pt>
                <c:pt idx="238">
                  <c:v>39.943318232156315</c:v>
                </c:pt>
                <c:pt idx="239">
                  <c:v>39.733390723974466</c:v>
                </c:pt>
                <c:pt idx="240">
                  <c:v>39.529473869387573</c:v>
                </c:pt>
                <c:pt idx="241">
                  <c:v>39.331629783444939</c:v>
                </c:pt>
                <c:pt idx="242">
                  <c:v>39.139918731371708</c:v>
                </c:pt>
                <c:pt idx="243">
                  <c:v>38.954399110211497</c:v>
                </c:pt>
                <c:pt idx="244">
                  <c:v>38.775127431038065</c:v>
                </c:pt>
                <c:pt idx="245">
                  <c:v>38.60215830174154</c:v>
                </c:pt>
                <c:pt idx="246">
                  <c:v>38.435544410394272</c:v>
                </c:pt>
                <c:pt idx="247">
                  <c:v>38.275336509201622</c:v>
                </c:pt>
                <c:pt idx="248">
                  <c:v>38.121583399042251</c:v>
                </c:pt>
                <c:pt idx="249">
                  <c:v>37.974331914602956</c:v>
                </c:pt>
                <c:pt idx="250">
                  <c:v>37.833626910112343</c:v>
                </c:pt>
                <c:pt idx="251">
                  <c:v>37.699511245677826</c:v>
                </c:pt>
                <c:pt idx="252">
                  <c:v>37.572025774230013</c:v>
                </c:pt>
                <c:pt idx="253">
                  <c:v>37.451209329078466</c:v>
                </c:pt>
                <c:pt idx="254">
                  <c:v>37.337098712082756</c:v>
                </c:pt>
                <c:pt idx="255">
                  <c:v>37.22972868244225</c:v>
                </c:pt>
                <c:pt idx="256">
                  <c:v>37.129131946108075</c:v>
                </c:pt>
                <c:pt idx="257">
                  <c:v>37.035339145820643</c:v>
                </c:pt>
                <c:pt idx="258">
                  <c:v>36.948378851775487</c:v>
                </c:pt>
                <c:pt idx="259">
                  <c:v>36.868277552920588</c:v>
                </c:pt>
                <c:pt idx="260">
                  <c:v>36.795059648887538</c:v>
                </c:pt>
                <c:pt idx="261">
                  <c:v>36.728747442559182</c:v>
                </c:pt>
                <c:pt idx="262">
                  <c:v>36.669361133275942</c:v>
                </c:pt>
                <c:pt idx="263">
                  <c:v>36.616918810682932</c:v>
                </c:pt>
                <c:pt idx="264">
                  <c:v>36.571436449219611</c:v>
                </c:pt>
                <c:pt idx="265">
                  <c:v>36.532927903253892</c:v>
                </c:pt>
                <c:pt idx="266">
                  <c:v>36.501404902861921</c:v>
                </c:pt>
                <c:pt idx="267">
                  <c:v>36.47687705025497</c:v>
                </c:pt>
                <c:pt idx="268">
                  <c:v>36.459351816854564</c:v>
                </c:pt>
                <c:pt idx="269">
                  <c:v>36.448834541016559</c:v>
                </c:pt>
                <c:pt idx="270">
                  <c:v>36.445328426405069</c:v>
                </c:pt>
                <c:pt idx="271">
                  <c:v>36.448834541016559</c:v>
                </c:pt>
                <c:pt idx="272">
                  <c:v>36.459351816854564</c:v>
                </c:pt>
                <c:pt idx="273">
                  <c:v>36.47687705025497</c:v>
                </c:pt>
                <c:pt idx="274">
                  <c:v>36.501404902861914</c:v>
                </c:pt>
                <c:pt idx="275">
                  <c:v>36.532927903253892</c:v>
                </c:pt>
                <c:pt idx="276">
                  <c:v>36.571436449219611</c:v>
                </c:pt>
                <c:pt idx="277">
                  <c:v>36.616918810682932</c:v>
                </c:pt>
                <c:pt idx="278">
                  <c:v>36.669361133275942</c:v>
                </c:pt>
                <c:pt idx="279">
                  <c:v>36.728747442559182</c:v>
                </c:pt>
                <c:pt idx="280">
                  <c:v>36.795059648887531</c:v>
                </c:pt>
                <c:pt idx="281">
                  <c:v>36.868277552920581</c:v>
                </c:pt>
                <c:pt idx="282">
                  <c:v>36.948378851775473</c:v>
                </c:pt>
                <c:pt idx="283">
                  <c:v>37.035339145820636</c:v>
                </c:pt>
                <c:pt idx="284">
                  <c:v>37.129131946108075</c:v>
                </c:pt>
                <c:pt idx="285">
                  <c:v>37.22972868244225</c:v>
                </c:pt>
                <c:pt idx="286">
                  <c:v>37.337098712082764</c:v>
                </c:pt>
                <c:pt idx="287">
                  <c:v>37.451209329078466</c:v>
                </c:pt>
                <c:pt idx="288">
                  <c:v>37.572025774230013</c:v>
                </c:pt>
                <c:pt idx="289">
                  <c:v>37.699511245677826</c:v>
                </c:pt>
                <c:pt idx="290">
                  <c:v>37.833626910112343</c:v>
                </c:pt>
                <c:pt idx="291">
                  <c:v>37.974331914602942</c:v>
                </c:pt>
                <c:pt idx="292">
                  <c:v>38.121583399042251</c:v>
                </c:pt>
                <c:pt idx="293">
                  <c:v>38.275336509201622</c:v>
                </c:pt>
                <c:pt idx="294">
                  <c:v>38.435544410394279</c:v>
                </c:pt>
                <c:pt idx="295">
                  <c:v>38.602158301741525</c:v>
                </c:pt>
                <c:pt idx="296">
                  <c:v>38.775127431038058</c:v>
                </c:pt>
                <c:pt idx="297">
                  <c:v>38.954399110211497</c:v>
                </c:pt>
                <c:pt idx="298">
                  <c:v>39.139918731371708</c:v>
                </c:pt>
                <c:pt idx="299">
                  <c:v>39.331629783444939</c:v>
                </c:pt>
                <c:pt idx="300">
                  <c:v>39.529473869387573</c:v>
                </c:pt>
                <c:pt idx="301">
                  <c:v>39.733390723974459</c:v>
                </c:pt>
                <c:pt idx="302">
                  <c:v>39.943318232156315</c:v>
                </c:pt>
                <c:pt idx="303">
                  <c:v>40.159192447980537</c:v>
                </c:pt>
                <c:pt idx="304">
                  <c:v>40.380947614069768</c:v>
                </c:pt>
                <c:pt idx="305">
                  <c:v>40.60851618165222</c:v>
                </c:pt>
                <c:pt idx="306">
                  <c:v>40.841828831137704</c:v>
                </c:pt>
                <c:pt idx="307">
                  <c:v>41.080814493233028</c:v>
                </c:pt>
                <c:pt idx="308">
                  <c:v>41.32540037059043</c:v>
                </c:pt>
                <c:pt idx="309">
                  <c:v>41.575511959982286</c:v>
                </c:pt>
                <c:pt idx="310">
                  <c:v>41.831073074995601</c:v>
                </c:pt>
                <c:pt idx="311">
                  <c:v>42.092005869239046</c:v>
                </c:pt>
                <c:pt idx="312">
                  <c:v>42.358230860055812</c:v>
                </c:pt>
                <c:pt idx="313">
                  <c:v>42.629666952734688</c:v>
                </c:pt>
                <c:pt idx="314">
                  <c:v>42.9062314652124</c:v>
                </c:pt>
                <c:pt idx="315">
                  <c:v>43.187840153259316</c:v>
                </c:pt>
                <c:pt idx="316">
                  <c:v>43.474407236141019</c:v>
                </c:pt>
                <c:pt idx="317">
                  <c:v>43.765845422748072</c:v>
                </c:pt>
                <c:pt idx="318">
                  <c:v>44.062065938185555</c:v>
                </c:pt>
                <c:pt idx="319">
                  <c:v>44.362978550814944</c:v>
                </c:pt>
                <c:pt idx="320">
                  <c:v>44.668491599739426</c:v>
                </c:pt>
                <c:pt idx="321">
                  <c:v>44.978512022724722</c:v>
                </c:pt>
                <c:pt idx="322">
                  <c:v>45.292945384546755</c:v>
                </c:pt>
                <c:pt idx="323">
                  <c:v>45.611695905757557</c:v>
                </c:pt>
                <c:pt idx="324">
                  <c:v>45.934666491860511</c:v>
                </c:pt>
                <c:pt idx="325">
                  <c:v>46.26175876288643</c:v>
                </c:pt>
                <c:pt idx="326">
                  <c:v>46.592873083360949</c:v>
                </c:pt>
                <c:pt idx="327">
                  <c:v>46.927908592654489</c:v>
                </c:pt>
                <c:pt idx="328">
                  <c:v>47.266763235705298</c:v>
                </c:pt>
                <c:pt idx="329">
                  <c:v>47.609333794106618</c:v>
                </c:pt>
                <c:pt idx="330">
                  <c:v>47.955515917547764</c:v>
                </c:pt>
                <c:pt idx="331">
                  <c:v>48.305204155600414</c:v>
                </c:pt>
                <c:pt idx="332">
                  <c:v>48.658291989839725</c:v>
                </c:pt>
                <c:pt idx="333">
                  <c:v>49.014671866290961</c:v>
                </c:pt>
                <c:pt idx="334">
                  <c:v>49.374235228191445</c:v>
                </c:pt>
                <c:pt idx="335">
                  <c:v>49.736872549057921</c:v>
                </c:pt>
                <c:pt idx="336">
                  <c:v>50.10247336604958</c:v>
                </c:pt>
                <c:pt idx="337">
                  <c:v>50.470926313615834</c:v>
                </c:pt>
                <c:pt idx="338">
                  <c:v>50.842119157419646</c:v>
                </c:pt>
                <c:pt idx="339">
                  <c:v>51.215938828524919</c:v>
                </c:pt>
                <c:pt idx="340">
                  <c:v>51.592271457838585</c:v>
                </c:pt>
                <c:pt idx="341">
                  <c:v>51.971002410796096</c:v>
                </c:pt>
                <c:pt idx="342">
                  <c:v>52.352016322280406</c:v>
                </c:pt>
                <c:pt idx="343">
                  <c:v>52.735197131763066</c:v>
                </c:pt>
                <c:pt idx="344">
                  <c:v>53.120428118657514</c:v>
                </c:pt>
                <c:pt idx="345">
                  <c:v>53.507591937873414</c:v>
                </c:pt>
                <c:pt idx="346">
                  <c:v>53.896570655560822</c:v>
                </c:pt>
                <c:pt idx="347">
                  <c:v>54.287245785034237</c:v>
                </c:pt>
                <c:pt idx="348">
                  <c:v>54.67949832286466</c:v>
                </c:pt>
                <c:pt idx="349">
                  <c:v>55.07320878512926</c:v>
                </c:pt>
                <c:pt idx="350">
                  <c:v>55.468257243807201</c:v>
                </c:pt>
                <c:pt idx="351">
                  <c:v>55.864523363311143</c:v>
                </c:pt>
                <c:pt idx="352">
                  <c:v>56.261886437142294</c:v>
                </c:pt>
                <c:pt idx="353">
                  <c:v>56.66022542465906</c:v>
                </c:pt>
                <c:pt idx="354">
                  <c:v>57.059418987947055</c:v>
                </c:pt>
                <c:pt idx="355">
                  <c:v>57.459345528779785</c:v>
                </c:pt>
                <c:pt idx="356">
                  <c:v>57.859883225658784</c:v>
                </c:pt>
                <c:pt idx="357">
                  <c:v>58.260910070921419</c:v>
                </c:pt>
                <c:pt idx="358">
                  <c:v>58.66230390790588</c:v>
                </c:pt>
                <c:pt idx="359">
                  <c:v>59.063942468160938</c:v>
                </c:pt>
                <c:pt idx="360">
                  <c:v>59.465703408690473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16C-40EE-9CBA-DD877CBCCF54}"/>
            </c:ext>
          </c:extLst>
        </c:ser>
        <c:ser>
          <c:idx val="8"/>
          <c:order val="8"/>
          <c:tx>
            <c:v>Flow 2 for moved CZ</c:v>
          </c:tx>
          <c:spPr>
            <a:ln w="22225">
              <a:tailEnd type="stealth" w="lg" len="lg"/>
            </a:ln>
          </c:spPr>
          <c:marker>
            <c:symbol val="dash"/>
            <c:size val="2"/>
            <c:spPr>
              <a:ln w="0"/>
            </c:spPr>
          </c:marker>
          <c:xVal>
            <c:numRef>
              <c:f>'θ ϵ (90,180)'!$AW$26:$AW$386</c:f>
              <c:numCache>
                <c:formatCode>General</c:formatCode>
                <c:ptCount val="361"/>
                <c:pt idx="0">
                  <c:v>-13.89542765196785</c:v>
                </c:pt>
                <c:pt idx="1">
                  <c:v>-14.89542765196785</c:v>
                </c:pt>
                <c:pt idx="2">
                  <c:v>-15.89542765196785</c:v>
                </c:pt>
                <c:pt idx="3">
                  <c:v>-16.89542765196785</c:v>
                </c:pt>
                <c:pt idx="4">
                  <c:v>-17.89542765196785</c:v>
                </c:pt>
                <c:pt idx="5">
                  <c:v>-18.89542765196785</c:v>
                </c:pt>
                <c:pt idx="6">
                  <c:v>-19.89542765196785</c:v>
                </c:pt>
                <c:pt idx="7">
                  <c:v>-20.89542765196785</c:v>
                </c:pt>
                <c:pt idx="8">
                  <c:v>-21.89542765196785</c:v>
                </c:pt>
                <c:pt idx="9">
                  <c:v>-22.89542765196785</c:v>
                </c:pt>
                <c:pt idx="10">
                  <c:v>-23.89542765196785</c:v>
                </c:pt>
                <c:pt idx="11">
                  <c:v>-24.89542765196785</c:v>
                </c:pt>
                <c:pt idx="12">
                  <c:v>-25.89542765196785</c:v>
                </c:pt>
                <c:pt idx="13">
                  <c:v>-26.89542765196785</c:v>
                </c:pt>
                <c:pt idx="14">
                  <c:v>-27.89542765196785</c:v>
                </c:pt>
                <c:pt idx="15">
                  <c:v>-28.89542765196785</c:v>
                </c:pt>
                <c:pt idx="16">
                  <c:v>-29.89542765196785</c:v>
                </c:pt>
                <c:pt idx="17">
                  <c:v>-30.89542765196785</c:v>
                </c:pt>
                <c:pt idx="18">
                  <c:v>-31.89542765196785</c:v>
                </c:pt>
                <c:pt idx="19">
                  <c:v>-32.89542765196785</c:v>
                </c:pt>
                <c:pt idx="20">
                  <c:v>-33.89542765196785</c:v>
                </c:pt>
                <c:pt idx="21">
                  <c:v>-34.89542765196785</c:v>
                </c:pt>
                <c:pt idx="22">
                  <c:v>-35.89542765196785</c:v>
                </c:pt>
                <c:pt idx="23">
                  <c:v>-36.89542765196785</c:v>
                </c:pt>
                <c:pt idx="24">
                  <c:v>-37.89542765196785</c:v>
                </c:pt>
                <c:pt idx="25">
                  <c:v>-38.89542765196785</c:v>
                </c:pt>
                <c:pt idx="26">
                  <c:v>-39.89542765196785</c:v>
                </c:pt>
                <c:pt idx="27">
                  <c:v>-40.89542765196785</c:v>
                </c:pt>
                <c:pt idx="28">
                  <c:v>-41.89542765196785</c:v>
                </c:pt>
                <c:pt idx="29">
                  <c:v>-42.89542765196785</c:v>
                </c:pt>
                <c:pt idx="30">
                  <c:v>-43.89542765196785</c:v>
                </c:pt>
                <c:pt idx="31">
                  <c:v>-44.89542765196785</c:v>
                </c:pt>
                <c:pt idx="32">
                  <c:v>-45.89542765196785</c:v>
                </c:pt>
                <c:pt idx="33">
                  <c:v>-46.89542765196785</c:v>
                </c:pt>
                <c:pt idx="34">
                  <c:v>-47.89542765196785</c:v>
                </c:pt>
                <c:pt idx="35">
                  <c:v>-48.89542765196785</c:v>
                </c:pt>
                <c:pt idx="36">
                  <c:v>-49.89542765196785</c:v>
                </c:pt>
                <c:pt idx="37">
                  <c:v>-50.89542765196785</c:v>
                </c:pt>
                <c:pt idx="38">
                  <c:v>-51.89542765196785</c:v>
                </c:pt>
                <c:pt idx="39">
                  <c:v>-52.89542765196785</c:v>
                </c:pt>
                <c:pt idx="40">
                  <c:v>-53.89542765196785</c:v>
                </c:pt>
                <c:pt idx="41">
                  <c:v>-54.89542765196785</c:v>
                </c:pt>
                <c:pt idx="42">
                  <c:v>-55.89542765196785</c:v>
                </c:pt>
                <c:pt idx="43">
                  <c:v>-56.89542765196785</c:v>
                </c:pt>
                <c:pt idx="44">
                  <c:v>-57.89542765196785</c:v>
                </c:pt>
                <c:pt idx="45">
                  <c:v>-58.89542765196785</c:v>
                </c:pt>
                <c:pt idx="46">
                  <c:v>-59.89542765196785</c:v>
                </c:pt>
                <c:pt idx="47">
                  <c:v>-60.89542765196785</c:v>
                </c:pt>
                <c:pt idx="48">
                  <c:v>-61.89542765196785</c:v>
                </c:pt>
                <c:pt idx="49">
                  <c:v>-62.89542765196785</c:v>
                </c:pt>
                <c:pt idx="50">
                  <c:v>-63.89542765196785</c:v>
                </c:pt>
                <c:pt idx="51">
                  <c:v>-64.89542765196785</c:v>
                </c:pt>
                <c:pt idx="52">
                  <c:v>-65.89542765196785</c:v>
                </c:pt>
                <c:pt idx="53">
                  <c:v>-66.89542765196785</c:v>
                </c:pt>
                <c:pt idx="54">
                  <c:v>-67.89542765196785</c:v>
                </c:pt>
                <c:pt idx="55">
                  <c:v>-68.89542765196785</c:v>
                </c:pt>
                <c:pt idx="56">
                  <c:v>-69.89542765196785</c:v>
                </c:pt>
                <c:pt idx="57">
                  <c:v>-70.89542765196785</c:v>
                </c:pt>
                <c:pt idx="58">
                  <c:v>-71.89542765196785</c:v>
                </c:pt>
                <c:pt idx="59">
                  <c:v>-72.89542765196785</c:v>
                </c:pt>
                <c:pt idx="60">
                  <c:v>-73.89542765196785</c:v>
                </c:pt>
                <c:pt idx="61">
                  <c:v>-74.89542765196785</c:v>
                </c:pt>
                <c:pt idx="62">
                  <c:v>-75.89542765196785</c:v>
                </c:pt>
                <c:pt idx="63">
                  <c:v>-76.89542765196785</c:v>
                </c:pt>
                <c:pt idx="64">
                  <c:v>-77.89542765196785</c:v>
                </c:pt>
                <c:pt idx="65">
                  <c:v>-78.89542765196785</c:v>
                </c:pt>
                <c:pt idx="66">
                  <c:v>-79.89542765196785</c:v>
                </c:pt>
                <c:pt idx="67">
                  <c:v>-80.89542765196785</c:v>
                </c:pt>
                <c:pt idx="68">
                  <c:v>-81.89542765196785</c:v>
                </c:pt>
                <c:pt idx="69">
                  <c:v>-82.89542765196785</c:v>
                </c:pt>
                <c:pt idx="70">
                  <c:v>-83.89542765196785</c:v>
                </c:pt>
                <c:pt idx="71">
                  <c:v>-84.89542765196785</c:v>
                </c:pt>
                <c:pt idx="72">
                  <c:v>-85.89542765196785</c:v>
                </c:pt>
                <c:pt idx="73">
                  <c:v>-86.89542765196785</c:v>
                </c:pt>
                <c:pt idx="74">
                  <c:v>-87.89542765196785</c:v>
                </c:pt>
                <c:pt idx="75">
                  <c:v>-88.89542765196785</c:v>
                </c:pt>
                <c:pt idx="76">
                  <c:v>-89.89542765196785</c:v>
                </c:pt>
                <c:pt idx="77">
                  <c:v>-90.89542765196785</c:v>
                </c:pt>
                <c:pt idx="78">
                  <c:v>-91.89542765196785</c:v>
                </c:pt>
                <c:pt idx="79">
                  <c:v>-92.89542765196785</c:v>
                </c:pt>
                <c:pt idx="80">
                  <c:v>-93.89542765196785</c:v>
                </c:pt>
                <c:pt idx="81">
                  <c:v>-94.89542765196785</c:v>
                </c:pt>
                <c:pt idx="82">
                  <c:v>-95.89542765196785</c:v>
                </c:pt>
                <c:pt idx="83">
                  <c:v>-96.89542765196785</c:v>
                </c:pt>
                <c:pt idx="84">
                  <c:v>-97.89542765196785</c:v>
                </c:pt>
                <c:pt idx="85">
                  <c:v>-98.89542765196785</c:v>
                </c:pt>
                <c:pt idx="86">
                  <c:v>-99.89542765196785</c:v>
                </c:pt>
                <c:pt idx="87">
                  <c:v>-100.89542765196785</c:v>
                </c:pt>
                <c:pt idx="88">
                  <c:v>-101.89542765196785</c:v>
                </c:pt>
                <c:pt idx="89">
                  <c:v>-102.89542765196785</c:v>
                </c:pt>
                <c:pt idx="90">
                  <c:v>-103.89542765196785</c:v>
                </c:pt>
                <c:pt idx="91">
                  <c:v>-104.89542765196785</c:v>
                </c:pt>
                <c:pt idx="92">
                  <c:v>-105.89542765196785</c:v>
                </c:pt>
                <c:pt idx="93">
                  <c:v>-106.89542765196785</c:v>
                </c:pt>
                <c:pt idx="94">
                  <c:v>-107.89542765196785</c:v>
                </c:pt>
                <c:pt idx="95">
                  <c:v>-108.89542765196785</c:v>
                </c:pt>
                <c:pt idx="96">
                  <c:v>-109.89542765196785</c:v>
                </c:pt>
                <c:pt idx="97">
                  <c:v>-110.89542765196785</c:v>
                </c:pt>
                <c:pt idx="98">
                  <c:v>-111.89542765196785</c:v>
                </c:pt>
                <c:pt idx="99">
                  <c:v>-112.89542765196785</c:v>
                </c:pt>
                <c:pt idx="100">
                  <c:v>-113.89542765196785</c:v>
                </c:pt>
                <c:pt idx="101">
                  <c:v>-114.89542765196785</c:v>
                </c:pt>
                <c:pt idx="102">
                  <c:v>-115.89542765196785</c:v>
                </c:pt>
                <c:pt idx="103">
                  <c:v>-116.89542765196785</c:v>
                </c:pt>
                <c:pt idx="104">
                  <c:v>-117.89542765196785</c:v>
                </c:pt>
                <c:pt idx="105">
                  <c:v>-118.89542765196785</c:v>
                </c:pt>
                <c:pt idx="106">
                  <c:v>-119.89542765196785</c:v>
                </c:pt>
                <c:pt idx="107">
                  <c:v>-120.89542765196785</c:v>
                </c:pt>
                <c:pt idx="108">
                  <c:v>-121.89542765196785</c:v>
                </c:pt>
                <c:pt idx="109">
                  <c:v>-122.89542765196785</c:v>
                </c:pt>
                <c:pt idx="110">
                  <c:v>-123.89542765196785</c:v>
                </c:pt>
                <c:pt idx="111">
                  <c:v>-124.89542765196785</c:v>
                </c:pt>
                <c:pt idx="112">
                  <c:v>-125.89542765196785</c:v>
                </c:pt>
                <c:pt idx="113">
                  <c:v>-126.89542765196785</c:v>
                </c:pt>
                <c:pt idx="114">
                  <c:v>-127.89542765196785</c:v>
                </c:pt>
                <c:pt idx="115">
                  <c:v>-128.89542765196785</c:v>
                </c:pt>
                <c:pt idx="116">
                  <c:v>-129.89542765196785</c:v>
                </c:pt>
                <c:pt idx="117">
                  <c:v>-130.89542765196785</c:v>
                </c:pt>
                <c:pt idx="118">
                  <c:v>-131.89542765196785</c:v>
                </c:pt>
                <c:pt idx="119">
                  <c:v>-132.89542765196785</c:v>
                </c:pt>
                <c:pt idx="120">
                  <c:v>-133.89542765196785</c:v>
                </c:pt>
                <c:pt idx="121">
                  <c:v>-134.89542765196785</c:v>
                </c:pt>
                <c:pt idx="122">
                  <c:v>-135.89542765196785</c:v>
                </c:pt>
                <c:pt idx="123">
                  <c:v>-136.89542765196785</c:v>
                </c:pt>
                <c:pt idx="124">
                  <c:v>-137.89542765196785</c:v>
                </c:pt>
                <c:pt idx="125">
                  <c:v>-138.89542765196785</c:v>
                </c:pt>
                <c:pt idx="126">
                  <c:v>-139.89542765196785</c:v>
                </c:pt>
                <c:pt idx="127">
                  <c:v>-140.89542765196785</c:v>
                </c:pt>
                <c:pt idx="128">
                  <c:v>-141.89542765196785</c:v>
                </c:pt>
                <c:pt idx="129">
                  <c:v>-142.89542765196785</c:v>
                </c:pt>
                <c:pt idx="130">
                  <c:v>-143.89542765196785</c:v>
                </c:pt>
                <c:pt idx="131">
                  <c:v>-144.89542765196785</c:v>
                </c:pt>
                <c:pt idx="132">
                  <c:v>-145.89542765196785</c:v>
                </c:pt>
                <c:pt idx="133">
                  <c:v>-146.89542765196785</c:v>
                </c:pt>
                <c:pt idx="134">
                  <c:v>-147.89542765196785</c:v>
                </c:pt>
                <c:pt idx="135">
                  <c:v>-148.89542765196785</c:v>
                </c:pt>
                <c:pt idx="136">
                  <c:v>-149.89542765196785</c:v>
                </c:pt>
                <c:pt idx="137">
                  <c:v>-150.89542765196785</c:v>
                </c:pt>
                <c:pt idx="138">
                  <c:v>-151.89542765196785</c:v>
                </c:pt>
                <c:pt idx="139">
                  <c:v>-152.89542765196785</c:v>
                </c:pt>
                <c:pt idx="140">
                  <c:v>-153.89542765196785</c:v>
                </c:pt>
                <c:pt idx="141">
                  <c:v>-154.89542765196785</c:v>
                </c:pt>
                <c:pt idx="142">
                  <c:v>-155.89542765196785</c:v>
                </c:pt>
                <c:pt idx="143">
                  <c:v>-156.89542765196785</c:v>
                </c:pt>
                <c:pt idx="144">
                  <c:v>-157.89542765196785</c:v>
                </c:pt>
                <c:pt idx="145">
                  <c:v>-158.89542765196785</c:v>
                </c:pt>
                <c:pt idx="146">
                  <c:v>-159.89542765196785</c:v>
                </c:pt>
                <c:pt idx="147">
                  <c:v>-160.89542765196785</c:v>
                </c:pt>
                <c:pt idx="148">
                  <c:v>-161.89542765196785</c:v>
                </c:pt>
                <c:pt idx="149">
                  <c:v>-162.89542765196785</c:v>
                </c:pt>
                <c:pt idx="150">
                  <c:v>-163.89542765196785</c:v>
                </c:pt>
                <c:pt idx="151">
                  <c:v>-164.89542765196785</c:v>
                </c:pt>
                <c:pt idx="152">
                  <c:v>-165.89542765196785</c:v>
                </c:pt>
                <c:pt idx="153">
                  <c:v>-166.89542765196785</c:v>
                </c:pt>
                <c:pt idx="154">
                  <c:v>-167.89542765196785</c:v>
                </c:pt>
                <c:pt idx="155">
                  <c:v>-168.89542765196785</c:v>
                </c:pt>
                <c:pt idx="156">
                  <c:v>-169.89542765196785</c:v>
                </c:pt>
                <c:pt idx="157">
                  <c:v>-170.89542765196785</c:v>
                </c:pt>
                <c:pt idx="158">
                  <c:v>-171.89542765196785</c:v>
                </c:pt>
                <c:pt idx="159">
                  <c:v>-172.89542765196785</c:v>
                </c:pt>
                <c:pt idx="160">
                  <c:v>-173.89542765196785</c:v>
                </c:pt>
                <c:pt idx="161">
                  <c:v>-174.89542765196785</c:v>
                </c:pt>
                <c:pt idx="162">
                  <c:v>-175.89542765196785</c:v>
                </c:pt>
                <c:pt idx="163">
                  <c:v>-176.89542765196785</c:v>
                </c:pt>
                <c:pt idx="164">
                  <c:v>-177.89542765196785</c:v>
                </c:pt>
                <c:pt idx="165">
                  <c:v>-178.89542765196785</c:v>
                </c:pt>
                <c:pt idx="166">
                  <c:v>-179.89542765196785</c:v>
                </c:pt>
                <c:pt idx="167">
                  <c:v>-180.89542765196785</c:v>
                </c:pt>
                <c:pt idx="168">
                  <c:v>-181.89542765196785</c:v>
                </c:pt>
                <c:pt idx="169">
                  <c:v>-182.89542765196785</c:v>
                </c:pt>
                <c:pt idx="170">
                  <c:v>-183.89542765196785</c:v>
                </c:pt>
                <c:pt idx="171">
                  <c:v>-184.89542765196785</c:v>
                </c:pt>
                <c:pt idx="172">
                  <c:v>-185.89542765196785</c:v>
                </c:pt>
                <c:pt idx="173">
                  <c:v>-186.89542765196785</c:v>
                </c:pt>
                <c:pt idx="174">
                  <c:v>-187.89542765196785</c:v>
                </c:pt>
                <c:pt idx="175">
                  <c:v>-188.89542765196785</c:v>
                </c:pt>
                <c:pt idx="176">
                  <c:v>-189.89542765196785</c:v>
                </c:pt>
                <c:pt idx="177">
                  <c:v>-190.89542765196785</c:v>
                </c:pt>
                <c:pt idx="178">
                  <c:v>-191.89542765196785</c:v>
                </c:pt>
                <c:pt idx="179">
                  <c:v>-192.89542765196785</c:v>
                </c:pt>
                <c:pt idx="180">
                  <c:v>-193.89542765196785</c:v>
                </c:pt>
                <c:pt idx="181">
                  <c:v>-194.89542765196785</c:v>
                </c:pt>
                <c:pt idx="182">
                  <c:v>-195.89542765196785</c:v>
                </c:pt>
                <c:pt idx="183">
                  <c:v>-196.89542765196785</c:v>
                </c:pt>
                <c:pt idx="184">
                  <c:v>-197.89542765196785</c:v>
                </c:pt>
                <c:pt idx="185">
                  <c:v>-198.89542765196785</c:v>
                </c:pt>
                <c:pt idx="186">
                  <c:v>-199.89542765196785</c:v>
                </c:pt>
                <c:pt idx="187">
                  <c:v>-200.89542765196785</c:v>
                </c:pt>
                <c:pt idx="188">
                  <c:v>-201.89542765196785</c:v>
                </c:pt>
                <c:pt idx="189">
                  <c:v>-202.89542765196785</c:v>
                </c:pt>
                <c:pt idx="190">
                  <c:v>-203.89542765196785</c:v>
                </c:pt>
                <c:pt idx="191">
                  <c:v>-204.89542765196785</c:v>
                </c:pt>
                <c:pt idx="192">
                  <c:v>-205.89542765196785</c:v>
                </c:pt>
                <c:pt idx="193">
                  <c:v>-206.89542765196785</c:v>
                </c:pt>
                <c:pt idx="194">
                  <c:v>-207.89542765196785</c:v>
                </c:pt>
                <c:pt idx="195">
                  <c:v>-208.89542765196785</c:v>
                </c:pt>
                <c:pt idx="196">
                  <c:v>-209.89542765196785</c:v>
                </c:pt>
                <c:pt idx="197">
                  <c:v>-210.89542765196785</c:v>
                </c:pt>
                <c:pt idx="198">
                  <c:v>-211.89542765196785</c:v>
                </c:pt>
                <c:pt idx="199">
                  <c:v>-212.89542765196785</c:v>
                </c:pt>
                <c:pt idx="200">
                  <c:v>-213.89542765196785</c:v>
                </c:pt>
                <c:pt idx="201">
                  <c:v>-214.89542765196785</c:v>
                </c:pt>
                <c:pt idx="202">
                  <c:v>-215.89542765196785</c:v>
                </c:pt>
                <c:pt idx="203">
                  <c:v>-216.89542765196785</c:v>
                </c:pt>
                <c:pt idx="204">
                  <c:v>-217.89542765196785</c:v>
                </c:pt>
                <c:pt idx="205">
                  <c:v>-218.89542765196785</c:v>
                </c:pt>
                <c:pt idx="206">
                  <c:v>-219.89542765196785</c:v>
                </c:pt>
                <c:pt idx="207">
                  <c:v>-220.89542765196785</c:v>
                </c:pt>
                <c:pt idx="208">
                  <c:v>-221.89542765196785</c:v>
                </c:pt>
                <c:pt idx="209">
                  <c:v>-222.89542765196785</c:v>
                </c:pt>
                <c:pt idx="210">
                  <c:v>-223.89542765196785</c:v>
                </c:pt>
                <c:pt idx="211">
                  <c:v>-224.89542765196785</c:v>
                </c:pt>
                <c:pt idx="212">
                  <c:v>-225.89542765196785</c:v>
                </c:pt>
                <c:pt idx="213">
                  <c:v>-226.89542765196785</c:v>
                </c:pt>
                <c:pt idx="214">
                  <c:v>-227.89542765196785</c:v>
                </c:pt>
                <c:pt idx="215">
                  <c:v>-228.89542765196785</c:v>
                </c:pt>
                <c:pt idx="216">
                  <c:v>-229.89542765196785</c:v>
                </c:pt>
                <c:pt idx="217">
                  <c:v>-230.89542765196785</c:v>
                </c:pt>
                <c:pt idx="218">
                  <c:v>-231.89542765196785</c:v>
                </c:pt>
                <c:pt idx="219">
                  <c:v>-232.89542765196785</c:v>
                </c:pt>
                <c:pt idx="220">
                  <c:v>-233.89542765196785</c:v>
                </c:pt>
                <c:pt idx="221">
                  <c:v>-234.89542765196785</c:v>
                </c:pt>
                <c:pt idx="222">
                  <c:v>-235.89542765196785</c:v>
                </c:pt>
                <c:pt idx="223">
                  <c:v>-236.89542765196785</c:v>
                </c:pt>
                <c:pt idx="224">
                  <c:v>-237.89542765196785</c:v>
                </c:pt>
                <c:pt idx="225">
                  <c:v>-238.89542765196785</c:v>
                </c:pt>
                <c:pt idx="226">
                  <c:v>-239.89542765196785</c:v>
                </c:pt>
                <c:pt idx="227">
                  <c:v>-240.89542765196785</c:v>
                </c:pt>
                <c:pt idx="228">
                  <c:v>-241.89542765196785</c:v>
                </c:pt>
                <c:pt idx="229">
                  <c:v>-242.89542765196785</c:v>
                </c:pt>
                <c:pt idx="230">
                  <c:v>-243.89542765196785</c:v>
                </c:pt>
                <c:pt idx="231">
                  <c:v>-244.89542765196785</c:v>
                </c:pt>
                <c:pt idx="232">
                  <c:v>-245.89542765196785</c:v>
                </c:pt>
                <c:pt idx="233">
                  <c:v>-246.89542765196785</c:v>
                </c:pt>
                <c:pt idx="234">
                  <c:v>-247.89542765196785</c:v>
                </c:pt>
                <c:pt idx="235">
                  <c:v>-248.89542765196785</c:v>
                </c:pt>
                <c:pt idx="236">
                  <c:v>-249.89542765196785</c:v>
                </c:pt>
                <c:pt idx="237">
                  <c:v>-250.89542765196785</c:v>
                </c:pt>
                <c:pt idx="238">
                  <c:v>-251.89542765196785</c:v>
                </c:pt>
                <c:pt idx="239">
                  <c:v>-252.89542765196785</c:v>
                </c:pt>
                <c:pt idx="240">
                  <c:v>-253.89542765196785</c:v>
                </c:pt>
                <c:pt idx="241">
                  <c:v>-254.89542765196785</c:v>
                </c:pt>
                <c:pt idx="242">
                  <c:v>-255.89542765196785</c:v>
                </c:pt>
                <c:pt idx="243">
                  <c:v>-256.89542765196785</c:v>
                </c:pt>
                <c:pt idx="244">
                  <c:v>-257.89542765196785</c:v>
                </c:pt>
                <c:pt idx="245">
                  <c:v>-258.89542765196785</c:v>
                </c:pt>
                <c:pt idx="246">
                  <c:v>-259.89542765196785</c:v>
                </c:pt>
                <c:pt idx="247">
                  <c:v>-260.89542765196785</c:v>
                </c:pt>
                <c:pt idx="248">
                  <c:v>-261.89542765196785</c:v>
                </c:pt>
                <c:pt idx="249">
                  <c:v>-262.89542765196785</c:v>
                </c:pt>
                <c:pt idx="250">
                  <c:v>-263.89542765196785</c:v>
                </c:pt>
                <c:pt idx="251">
                  <c:v>-264.89542765196785</c:v>
                </c:pt>
                <c:pt idx="252">
                  <c:v>-265.89542765196785</c:v>
                </c:pt>
                <c:pt idx="253">
                  <c:v>-266.89542765196785</c:v>
                </c:pt>
                <c:pt idx="254">
                  <c:v>-267.89542765196785</c:v>
                </c:pt>
                <c:pt idx="255">
                  <c:v>-268.89542765196785</c:v>
                </c:pt>
                <c:pt idx="256">
                  <c:v>-269.89542765196785</c:v>
                </c:pt>
                <c:pt idx="257">
                  <c:v>-270.89542765196785</c:v>
                </c:pt>
                <c:pt idx="258">
                  <c:v>-271.89542765196785</c:v>
                </c:pt>
                <c:pt idx="259">
                  <c:v>-272.89542765196785</c:v>
                </c:pt>
                <c:pt idx="260">
                  <c:v>-273.89542765196785</c:v>
                </c:pt>
                <c:pt idx="261">
                  <c:v>-274.89542765196785</c:v>
                </c:pt>
                <c:pt idx="262">
                  <c:v>-275.89542765196785</c:v>
                </c:pt>
                <c:pt idx="263">
                  <c:v>-276.89542765196785</c:v>
                </c:pt>
                <c:pt idx="264">
                  <c:v>-277.89542765196785</c:v>
                </c:pt>
                <c:pt idx="265">
                  <c:v>-278.89542765196785</c:v>
                </c:pt>
                <c:pt idx="266">
                  <c:v>-279.89542765196785</c:v>
                </c:pt>
                <c:pt idx="267">
                  <c:v>-280.89542765196785</c:v>
                </c:pt>
                <c:pt idx="268">
                  <c:v>-281.89542765196785</c:v>
                </c:pt>
                <c:pt idx="269">
                  <c:v>-282.89542765196785</c:v>
                </c:pt>
                <c:pt idx="270">
                  <c:v>-283.89542765196785</c:v>
                </c:pt>
                <c:pt idx="271">
                  <c:v>-284.89542765196785</c:v>
                </c:pt>
                <c:pt idx="272">
                  <c:v>-285.89542765196785</c:v>
                </c:pt>
                <c:pt idx="273">
                  <c:v>-286.89542765196785</c:v>
                </c:pt>
                <c:pt idx="274">
                  <c:v>-287.89542765196785</c:v>
                </c:pt>
                <c:pt idx="275">
                  <c:v>-288.89542765196785</c:v>
                </c:pt>
                <c:pt idx="276">
                  <c:v>-289.89542765196785</c:v>
                </c:pt>
                <c:pt idx="277">
                  <c:v>-290.89542765196785</c:v>
                </c:pt>
                <c:pt idx="278">
                  <c:v>-291.89542765196785</c:v>
                </c:pt>
                <c:pt idx="279">
                  <c:v>-292.89542765196785</c:v>
                </c:pt>
                <c:pt idx="280">
                  <c:v>-293.89542765196785</c:v>
                </c:pt>
                <c:pt idx="281">
                  <c:v>-294.89542765196785</c:v>
                </c:pt>
                <c:pt idx="282">
                  <c:v>-295.89542765196785</c:v>
                </c:pt>
                <c:pt idx="283">
                  <c:v>-296.89542765196785</c:v>
                </c:pt>
                <c:pt idx="284">
                  <c:v>-297.89542765196785</c:v>
                </c:pt>
                <c:pt idx="285">
                  <c:v>-298.89542765196785</c:v>
                </c:pt>
                <c:pt idx="286">
                  <c:v>-299.89542765196785</c:v>
                </c:pt>
                <c:pt idx="287">
                  <c:v>-300.89542765196785</c:v>
                </c:pt>
                <c:pt idx="288">
                  <c:v>-301.89542765196785</c:v>
                </c:pt>
                <c:pt idx="289">
                  <c:v>-302.89542765196785</c:v>
                </c:pt>
                <c:pt idx="290">
                  <c:v>-303.89542765196785</c:v>
                </c:pt>
                <c:pt idx="291">
                  <c:v>-304.89542765196785</c:v>
                </c:pt>
                <c:pt idx="292">
                  <c:v>-305.89542765196785</c:v>
                </c:pt>
                <c:pt idx="293">
                  <c:v>-306.89542765196785</c:v>
                </c:pt>
                <c:pt idx="294">
                  <c:v>-307.89542765196785</c:v>
                </c:pt>
                <c:pt idx="295">
                  <c:v>-308.89542765196785</c:v>
                </c:pt>
                <c:pt idx="296">
                  <c:v>-309.89542765196785</c:v>
                </c:pt>
                <c:pt idx="297">
                  <c:v>-310.89542765196785</c:v>
                </c:pt>
                <c:pt idx="298">
                  <c:v>-311.89542765196785</c:v>
                </c:pt>
                <c:pt idx="299">
                  <c:v>-312.89542765196785</c:v>
                </c:pt>
                <c:pt idx="300">
                  <c:v>-313.89542765196785</c:v>
                </c:pt>
                <c:pt idx="301">
                  <c:v>-314.89542765196785</c:v>
                </c:pt>
                <c:pt idx="302">
                  <c:v>-315.89542765196785</c:v>
                </c:pt>
                <c:pt idx="303">
                  <c:v>-316.89542765196785</c:v>
                </c:pt>
                <c:pt idx="304">
                  <c:v>-317.89542765196785</c:v>
                </c:pt>
                <c:pt idx="305">
                  <c:v>-318.89542765196785</c:v>
                </c:pt>
                <c:pt idx="306">
                  <c:v>-319.89542765196785</c:v>
                </c:pt>
                <c:pt idx="307">
                  <c:v>-320.89542765196785</c:v>
                </c:pt>
                <c:pt idx="308">
                  <c:v>-321.89542765196785</c:v>
                </c:pt>
                <c:pt idx="309">
                  <c:v>-322.89542765196785</c:v>
                </c:pt>
                <c:pt idx="310">
                  <c:v>-323.89542765196785</c:v>
                </c:pt>
                <c:pt idx="311">
                  <c:v>-324.89542765196785</c:v>
                </c:pt>
                <c:pt idx="312">
                  <c:v>-325.89542765196785</c:v>
                </c:pt>
                <c:pt idx="313">
                  <c:v>-326.89542765196785</c:v>
                </c:pt>
                <c:pt idx="314">
                  <c:v>-327.89542765196785</c:v>
                </c:pt>
                <c:pt idx="315">
                  <c:v>-328.89542765196785</c:v>
                </c:pt>
                <c:pt idx="316">
                  <c:v>-329.89542765196785</c:v>
                </c:pt>
                <c:pt idx="317">
                  <c:v>-330.89542765196785</c:v>
                </c:pt>
                <c:pt idx="318">
                  <c:v>-331.89542765196785</c:v>
                </c:pt>
                <c:pt idx="319">
                  <c:v>-332.89542765196785</c:v>
                </c:pt>
                <c:pt idx="320">
                  <c:v>-333.89542765196785</c:v>
                </c:pt>
                <c:pt idx="321">
                  <c:v>-334.89542765196785</c:v>
                </c:pt>
                <c:pt idx="322">
                  <c:v>-335.89542765196785</c:v>
                </c:pt>
                <c:pt idx="323">
                  <c:v>-336.89542765196785</c:v>
                </c:pt>
                <c:pt idx="324">
                  <c:v>-337.89542765196785</c:v>
                </c:pt>
                <c:pt idx="325">
                  <c:v>-338.89542765196785</c:v>
                </c:pt>
                <c:pt idx="326">
                  <c:v>-339.89542765196785</c:v>
                </c:pt>
                <c:pt idx="327">
                  <c:v>-340.89542765196785</c:v>
                </c:pt>
                <c:pt idx="328">
                  <c:v>-341.89542765196785</c:v>
                </c:pt>
                <c:pt idx="329">
                  <c:v>-342.89542765196785</c:v>
                </c:pt>
                <c:pt idx="330">
                  <c:v>-343.89542765196785</c:v>
                </c:pt>
                <c:pt idx="331">
                  <c:v>-344.89542765196785</c:v>
                </c:pt>
                <c:pt idx="332">
                  <c:v>-345.89542765196785</c:v>
                </c:pt>
                <c:pt idx="333">
                  <c:v>-346.89542765196785</c:v>
                </c:pt>
                <c:pt idx="334">
                  <c:v>-347.89542765196785</c:v>
                </c:pt>
                <c:pt idx="335">
                  <c:v>-348.89542765196785</c:v>
                </c:pt>
                <c:pt idx="336">
                  <c:v>-349.89542765196785</c:v>
                </c:pt>
                <c:pt idx="337">
                  <c:v>-350.89542765196785</c:v>
                </c:pt>
                <c:pt idx="338">
                  <c:v>-351.89542765196785</c:v>
                </c:pt>
                <c:pt idx="339">
                  <c:v>-352.89542765196785</c:v>
                </c:pt>
                <c:pt idx="340">
                  <c:v>-353.89542765196785</c:v>
                </c:pt>
                <c:pt idx="341">
                  <c:v>-354.89542765196785</c:v>
                </c:pt>
                <c:pt idx="342">
                  <c:v>-355.89542765196785</c:v>
                </c:pt>
                <c:pt idx="343">
                  <c:v>-356.89542765196785</c:v>
                </c:pt>
                <c:pt idx="344">
                  <c:v>-357.89542765196785</c:v>
                </c:pt>
                <c:pt idx="345">
                  <c:v>-358.89542765196785</c:v>
                </c:pt>
                <c:pt idx="346">
                  <c:v>-359.89542765196785</c:v>
                </c:pt>
                <c:pt idx="347">
                  <c:v>-360.89542765196785</c:v>
                </c:pt>
                <c:pt idx="348">
                  <c:v>-361.89542765196785</c:v>
                </c:pt>
                <c:pt idx="349">
                  <c:v>-362.89542765196785</c:v>
                </c:pt>
                <c:pt idx="350">
                  <c:v>-363.89542765196785</c:v>
                </c:pt>
                <c:pt idx="351">
                  <c:v>-364.89542765196785</c:v>
                </c:pt>
                <c:pt idx="352">
                  <c:v>-365.89542765196785</c:v>
                </c:pt>
                <c:pt idx="353">
                  <c:v>-366.89542765196785</c:v>
                </c:pt>
                <c:pt idx="354">
                  <c:v>-367.89542765196785</c:v>
                </c:pt>
                <c:pt idx="355">
                  <c:v>-368.89542765196785</c:v>
                </c:pt>
                <c:pt idx="356">
                  <c:v>-369.89542765196785</c:v>
                </c:pt>
                <c:pt idx="357">
                  <c:v>-370.89542765196785</c:v>
                </c:pt>
                <c:pt idx="358">
                  <c:v>-371.89542765196785</c:v>
                </c:pt>
                <c:pt idx="359">
                  <c:v>-372.89542765196785</c:v>
                </c:pt>
                <c:pt idx="360">
                  <c:v>-373.89542765196785</c:v>
                </c:pt>
              </c:numCache>
            </c:numRef>
          </c:xVal>
          <c:yVal>
            <c:numRef>
              <c:f>'θ ϵ (90,180)'!$AV$26:$AV$386</c:f>
              <c:numCache>
                <c:formatCode>General</c:formatCode>
                <c:ptCount val="361"/>
                <c:pt idx="0">
                  <c:v>59.46570340869048</c:v>
                </c:pt>
                <c:pt idx="1">
                  <c:v>59.46570340869048</c:v>
                </c:pt>
                <c:pt idx="2">
                  <c:v>59.46570340869048</c:v>
                </c:pt>
                <c:pt idx="3">
                  <c:v>59.46570340869048</c:v>
                </c:pt>
                <c:pt idx="4">
                  <c:v>59.46570340869048</c:v>
                </c:pt>
                <c:pt idx="5">
                  <c:v>59.46570340869048</c:v>
                </c:pt>
                <c:pt idx="6">
                  <c:v>59.46570340869048</c:v>
                </c:pt>
                <c:pt idx="7">
                  <c:v>59.46570340869048</c:v>
                </c:pt>
                <c:pt idx="8">
                  <c:v>59.46570340869048</c:v>
                </c:pt>
                <c:pt idx="9">
                  <c:v>59.46570340869048</c:v>
                </c:pt>
                <c:pt idx="10">
                  <c:v>59.46570340869048</c:v>
                </c:pt>
                <c:pt idx="11">
                  <c:v>59.46570340869048</c:v>
                </c:pt>
                <c:pt idx="12">
                  <c:v>59.46570340869048</c:v>
                </c:pt>
                <c:pt idx="13">
                  <c:v>59.46570340869048</c:v>
                </c:pt>
                <c:pt idx="14">
                  <c:v>59.46570340869048</c:v>
                </c:pt>
                <c:pt idx="15">
                  <c:v>59.46570340869048</c:v>
                </c:pt>
                <c:pt idx="16">
                  <c:v>59.46570340869048</c:v>
                </c:pt>
                <c:pt idx="17">
                  <c:v>59.46570340869048</c:v>
                </c:pt>
                <c:pt idx="18">
                  <c:v>59.46570340869048</c:v>
                </c:pt>
                <c:pt idx="19">
                  <c:v>59.46570340869048</c:v>
                </c:pt>
                <c:pt idx="20">
                  <c:v>59.46570340869048</c:v>
                </c:pt>
                <c:pt idx="21">
                  <c:v>59.46570340869048</c:v>
                </c:pt>
                <c:pt idx="22">
                  <c:v>59.46570340869048</c:v>
                </c:pt>
                <c:pt idx="23">
                  <c:v>59.46570340869048</c:v>
                </c:pt>
                <c:pt idx="24">
                  <c:v>59.46570340869048</c:v>
                </c:pt>
                <c:pt idx="25">
                  <c:v>59.46570340869048</c:v>
                </c:pt>
                <c:pt idx="26">
                  <c:v>59.46570340869048</c:v>
                </c:pt>
                <c:pt idx="27">
                  <c:v>59.46570340869048</c:v>
                </c:pt>
                <c:pt idx="28">
                  <c:v>59.46570340869048</c:v>
                </c:pt>
                <c:pt idx="29">
                  <c:v>59.46570340869048</c:v>
                </c:pt>
                <c:pt idx="30">
                  <c:v>59.46570340869048</c:v>
                </c:pt>
                <c:pt idx="31">
                  <c:v>59.46570340869048</c:v>
                </c:pt>
                <c:pt idx="32">
                  <c:v>59.46570340869048</c:v>
                </c:pt>
                <c:pt idx="33">
                  <c:v>59.46570340869048</c:v>
                </c:pt>
                <c:pt idx="34">
                  <c:v>59.46570340869048</c:v>
                </c:pt>
                <c:pt idx="35">
                  <c:v>59.46570340869048</c:v>
                </c:pt>
                <c:pt idx="36">
                  <c:v>59.46570340869048</c:v>
                </c:pt>
                <c:pt idx="37">
                  <c:v>59.46570340869048</c:v>
                </c:pt>
                <c:pt idx="38">
                  <c:v>59.46570340869048</c:v>
                </c:pt>
                <c:pt idx="39">
                  <c:v>59.46570340869048</c:v>
                </c:pt>
                <c:pt idx="40">
                  <c:v>59.46570340869048</c:v>
                </c:pt>
                <c:pt idx="41">
                  <c:v>59.46570340869048</c:v>
                </c:pt>
                <c:pt idx="42">
                  <c:v>59.46570340869048</c:v>
                </c:pt>
                <c:pt idx="43">
                  <c:v>59.46570340869048</c:v>
                </c:pt>
                <c:pt idx="44">
                  <c:v>59.46570340869048</c:v>
                </c:pt>
                <c:pt idx="45">
                  <c:v>59.46570340869048</c:v>
                </c:pt>
                <c:pt idx="46">
                  <c:v>59.46570340869048</c:v>
                </c:pt>
                <c:pt idx="47">
                  <c:v>59.46570340869048</c:v>
                </c:pt>
                <c:pt idx="48">
                  <c:v>59.46570340869048</c:v>
                </c:pt>
                <c:pt idx="49">
                  <c:v>59.46570340869048</c:v>
                </c:pt>
                <c:pt idx="50">
                  <c:v>59.46570340869048</c:v>
                </c:pt>
                <c:pt idx="51">
                  <c:v>59.46570340869048</c:v>
                </c:pt>
                <c:pt idx="52">
                  <c:v>59.46570340869048</c:v>
                </c:pt>
                <c:pt idx="53">
                  <c:v>59.46570340869048</c:v>
                </c:pt>
                <c:pt idx="54">
                  <c:v>59.46570340869048</c:v>
                </c:pt>
                <c:pt idx="55">
                  <c:v>59.46570340869048</c:v>
                </c:pt>
                <c:pt idx="56">
                  <c:v>59.46570340869048</c:v>
                </c:pt>
                <c:pt idx="57">
                  <c:v>59.46570340869048</c:v>
                </c:pt>
                <c:pt idx="58">
                  <c:v>59.46570340869048</c:v>
                </c:pt>
                <c:pt idx="59">
                  <c:v>59.46570340869048</c:v>
                </c:pt>
                <c:pt idx="60">
                  <c:v>59.46570340869048</c:v>
                </c:pt>
                <c:pt idx="61">
                  <c:v>59.46570340869048</c:v>
                </c:pt>
                <c:pt idx="62">
                  <c:v>59.46570340869048</c:v>
                </c:pt>
                <c:pt idx="63">
                  <c:v>59.46570340869048</c:v>
                </c:pt>
                <c:pt idx="64">
                  <c:v>59.46570340869048</c:v>
                </c:pt>
                <c:pt idx="65">
                  <c:v>59.46570340869048</c:v>
                </c:pt>
                <c:pt idx="66">
                  <c:v>59.46570340869048</c:v>
                </c:pt>
                <c:pt idx="67">
                  <c:v>59.46570340869048</c:v>
                </c:pt>
                <c:pt idx="68">
                  <c:v>59.46570340869048</c:v>
                </c:pt>
                <c:pt idx="69">
                  <c:v>59.46570340869048</c:v>
                </c:pt>
                <c:pt idx="70">
                  <c:v>59.46570340869048</c:v>
                </c:pt>
                <c:pt idx="71">
                  <c:v>59.46570340869048</c:v>
                </c:pt>
                <c:pt idx="72">
                  <c:v>59.46570340869048</c:v>
                </c:pt>
                <c:pt idx="73">
                  <c:v>59.46570340869048</c:v>
                </c:pt>
                <c:pt idx="74">
                  <c:v>59.46570340869048</c:v>
                </c:pt>
                <c:pt idx="75">
                  <c:v>59.46570340869048</c:v>
                </c:pt>
                <c:pt idx="76">
                  <c:v>59.46570340869048</c:v>
                </c:pt>
                <c:pt idx="77">
                  <c:v>59.46570340869048</c:v>
                </c:pt>
                <c:pt idx="78">
                  <c:v>59.46570340869048</c:v>
                </c:pt>
                <c:pt idx="79">
                  <c:v>59.46570340869048</c:v>
                </c:pt>
                <c:pt idx="80">
                  <c:v>59.46570340869048</c:v>
                </c:pt>
                <c:pt idx="81">
                  <c:v>59.46570340869048</c:v>
                </c:pt>
                <c:pt idx="82">
                  <c:v>59.46570340869048</c:v>
                </c:pt>
                <c:pt idx="83">
                  <c:v>59.46570340869048</c:v>
                </c:pt>
                <c:pt idx="84">
                  <c:v>59.46570340869048</c:v>
                </c:pt>
                <c:pt idx="85">
                  <c:v>59.46570340869048</c:v>
                </c:pt>
                <c:pt idx="86">
                  <c:v>59.46570340869048</c:v>
                </c:pt>
                <c:pt idx="87">
                  <c:v>59.46570340869048</c:v>
                </c:pt>
                <c:pt idx="88">
                  <c:v>59.46570340869048</c:v>
                </c:pt>
                <c:pt idx="89">
                  <c:v>59.46570340869048</c:v>
                </c:pt>
                <c:pt idx="90">
                  <c:v>59.46570340869048</c:v>
                </c:pt>
                <c:pt idx="91">
                  <c:v>59.46570340869048</c:v>
                </c:pt>
                <c:pt idx="92">
                  <c:v>59.46570340869048</c:v>
                </c:pt>
                <c:pt idx="93">
                  <c:v>59.46570340869048</c:v>
                </c:pt>
                <c:pt idx="94">
                  <c:v>59.46570340869048</c:v>
                </c:pt>
                <c:pt idx="95">
                  <c:v>59.46570340869048</c:v>
                </c:pt>
                <c:pt idx="96">
                  <c:v>59.46570340869048</c:v>
                </c:pt>
                <c:pt idx="97">
                  <c:v>59.46570340869048</c:v>
                </c:pt>
                <c:pt idx="98">
                  <c:v>59.46570340869048</c:v>
                </c:pt>
                <c:pt idx="99">
                  <c:v>59.46570340869048</c:v>
                </c:pt>
                <c:pt idx="100">
                  <c:v>59.46570340869048</c:v>
                </c:pt>
                <c:pt idx="101">
                  <c:v>59.46570340869048</c:v>
                </c:pt>
                <c:pt idx="102">
                  <c:v>59.46570340869048</c:v>
                </c:pt>
                <c:pt idx="103">
                  <c:v>59.46570340869048</c:v>
                </c:pt>
                <c:pt idx="104">
                  <c:v>59.46570340869048</c:v>
                </c:pt>
                <c:pt idx="105">
                  <c:v>59.46570340869048</c:v>
                </c:pt>
                <c:pt idx="106">
                  <c:v>59.46570340869048</c:v>
                </c:pt>
                <c:pt idx="107">
                  <c:v>59.46570340869048</c:v>
                </c:pt>
                <c:pt idx="108">
                  <c:v>59.46570340869048</c:v>
                </c:pt>
                <c:pt idx="109">
                  <c:v>59.46570340869048</c:v>
                </c:pt>
                <c:pt idx="110">
                  <c:v>59.46570340869048</c:v>
                </c:pt>
                <c:pt idx="111">
                  <c:v>59.46570340869048</c:v>
                </c:pt>
                <c:pt idx="112">
                  <c:v>59.46570340869048</c:v>
                </c:pt>
                <c:pt idx="113">
                  <c:v>59.46570340869048</c:v>
                </c:pt>
                <c:pt idx="114">
                  <c:v>59.46570340869048</c:v>
                </c:pt>
                <c:pt idx="115">
                  <c:v>59.46570340869048</c:v>
                </c:pt>
                <c:pt idx="116">
                  <c:v>59.46570340869048</c:v>
                </c:pt>
                <c:pt idx="117">
                  <c:v>59.46570340869048</c:v>
                </c:pt>
                <c:pt idx="118">
                  <c:v>59.46570340869048</c:v>
                </c:pt>
                <c:pt idx="119">
                  <c:v>59.46570340869048</c:v>
                </c:pt>
                <c:pt idx="120">
                  <c:v>59.46570340869048</c:v>
                </c:pt>
                <c:pt idx="121">
                  <c:v>59.46570340869048</c:v>
                </c:pt>
                <c:pt idx="122">
                  <c:v>59.46570340869048</c:v>
                </c:pt>
                <c:pt idx="123">
                  <c:v>59.46570340869048</c:v>
                </c:pt>
                <c:pt idx="124">
                  <c:v>59.46570340869048</c:v>
                </c:pt>
                <c:pt idx="125">
                  <c:v>59.46570340869048</c:v>
                </c:pt>
                <c:pt idx="126">
                  <c:v>59.46570340869048</c:v>
                </c:pt>
                <c:pt idx="127">
                  <c:v>59.46570340869048</c:v>
                </c:pt>
                <c:pt idx="128">
                  <c:v>59.46570340869048</c:v>
                </c:pt>
                <c:pt idx="129">
                  <c:v>59.46570340869048</c:v>
                </c:pt>
                <c:pt idx="130">
                  <c:v>59.46570340869048</c:v>
                </c:pt>
                <c:pt idx="131">
                  <c:v>59.46570340869048</c:v>
                </c:pt>
                <c:pt idx="132">
                  <c:v>59.46570340869048</c:v>
                </c:pt>
                <c:pt idx="133">
                  <c:v>59.46570340869048</c:v>
                </c:pt>
                <c:pt idx="134">
                  <c:v>59.46570340869048</c:v>
                </c:pt>
                <c:pt idx="135">
                  <c:v>59.46570340869048</c:v>
                </c:pt>
                <c:pt idx="136">
                  <c:v>59.46570340869048</c:v>
                </c:pt>
                <c:pt idx="137">
                  <c:v>59.46570340869048</c:v>
                </c:pt>
                <c:pt idx="138">
                  <c:v>59.46570340869048</c:v>
                </c:pt>
                <c:pt idx="139">
                  <c:v>59.46570340869048</c:v>
                </c:pt>
                <c:pt idx="140">
                  <c:v>59.46570340869048</c:v>
                </c:pt>
                <c:pt idx="141">
                  <c:v>59.46570340869048</c:v>
                </c:pt>
                <c:pt idx="142">
                  <c:v>59.46570340869048</c:v>
                </c:pt>
                <c:pt idx="143">
                  <c:v>59.46570340869048</c:v>
                </c:pt>
                <c:pt idx="144">
                  <c:v>59.46570340869048</c:v>
                </c:pt>
                <c:pt idx="145">
                  <c:v>59.46570340869048</c:v>
                </c:pt>
                <c:pt idx="146">
                  <c:v>59.46570340869048</c:v>
                </c:pt>
                <c:pt idx="147">
                  <c:v>59.46570340869048</c:v>
                </c:pt>
                <c:pt idx="148">
                  <c:v>59.46570340869048</c:v>
                </c:pt>
                <c:pt idx="149">
                  <c:v>59.46570340869048</c:v>
                </c:pt>
                <c:pt idx="150">
                  <c:v>59.46570340869048</c:v>
                </c:pt>
                <c:pt idx="151">
                  <c:v>59.46570340869048</c:v>
                </c:pt>
                <c:pt idx="152">
                  <c:v>59.46570340869048</c:v>
                </c:pt>
                <c:pt idx="153">
                  <c:v>59.46570340869048</c:v>
                </c:pt>
                <c:pt idx="154">
                  <c:v>59.46570340869048</c:v>
                </c:pt>
                <c:pt idx="155">
                  <c:v>59.46570340869048</c:v>
                </c:pt>
                <c:pt idx="156">
                  <c:v>59.46570340869048</c:v>
                </c:pt>
                <c:pt idx="157">
                  <c:v>59.46570340869048</c:v>
                </c:pt>
                <c:pt idx="158">
                  <c:v>59.46570340869048</c:v>
                </c:pt>
                <c:pt idx="159">
                  <c:v>59.46570340869048</c:v>
                </c:pt>
                <c:pt idx="160">
                  <c:v>59.46570340869048</c:v>
                </c:pt>
                <c:pt idx="161">
                  <c:v>59.46570340869048</c:v>
                </c:pt>
                <c:pt idx="162">
                  <c:v>59.46570340869048</c:v>
                </c:pt>
                <c:pt idx="163">
                  <c:v>59.46570340869048</c:v>
                </c:pt>
                <c:pt idx="164">
                  <c:v>59.46570340869048</c:v>
                </c:pt>
                <c:pt idx="165">
                  <c:v>59.46570340869048</c:v>
                </c:pt>
                <c:pt idx="166">
                  <c:v>59.46570340869048</c:v>
                </c:pt>
                <c:pt idx="167">
                  <c:v>59.46570340869048</c:v>
                </c:pt>
                <c:pt idx="168">
                  <c:v>59.46570340869048</c:v>
                </c:pt>
                <c:pt idx="169">
                  <c:v>59.46570340869048</c:v>
                </c:pt>
                <c:pt idx="170">
                  <c:v>59.46570340869048</c:v>
                </c:pt>
                <c:pt idx="171">
                  <c:v>59.46570340869048</c:v>
                </c:pt>
                <c:pt idx="172">
                  <c:v>59.46570340869048</c:v>
                </c:pt>
                <c:pt idx="173">
                  <c:v>59.46570340869048</c:v>
                </c:pt>
                <c:pt idx="174">
                  <c:v>59.46570340869048</c:v>
                </c:pt>
                <c:pt idx="175">
                  <c:v>59.46570340869048</c:v>
                </c:pt>
                <c:pt idx="176">
                  <c:v>59.46570340869048</c:v>
                </c:pt>
                <c:pt idx="177">
                  <c:v>59.46570340869048</c:v>
                </c:pt>
                <c:pt idx="178">
                  <c:v>59.46570340869048</c:v>
                </c:pt>
                <c:pt idx="179">
                  <c:v>59.46570340869048</c:v>
                </c:pt>
                <c:pt idx="180">
                  <c:v>59.46570340869048</c:v>
                </c:pt>
                <c:pt idx="181">
                  <c:v>59.46570340869048</c:v>
                </c:pt>
                <c:pt idx="182">
                  <c:v>59.46570340869048</c:v>
                </c:pt>
                <c:pt idx="183">
                  <c:v>59.46570340869048</c:v>
                </c:pt>
                <c:pt idx="184">
                  <c:v>59.46570340869048</c:v>
                </c:pt>
                <c:pt idx="185">
                  <c:v>59.46570340869048</c:v>
                </c:pt>
                <c:pt idx="186">
                  <c:v>59.46570340869048</c:v>
                </c:pt>
                <c:pt idx="187">
                  <c:v>59.46570340869048</c:v>
                </c:pt>
                <c:pt idx="188">
                  <c:v>59.46570340869048</c:v>
                </c:pt>
                <c:pt idx="189">
                  <c:v>59.46570340869048</c:v>
                </c:pt>
                <c:pt idx="190">
                  <c:v>59.46570340869048</c:v>
                </c:pt>
                <c:pt idx="191">
                  <c:v>59.46570340869048</c:v>
                </c:pt>
                <c:pt idx="192">
                  <c:v>59.46570340869048</c:v>
                </c:pt>
                <c:pt idx="193">
                  <c:v>59.46570340869048</c:v>
                </c:pt>
                <c:pt idx="194">
                  <c:v>59.46570340869048</c:v>
                </c:pt>
                <c:pt idx="195">
                  <c:v>59.46570340869048</c:v>
                </c:pt>
                <c:pt idx="196">
                  <c:v>59.46570340869048</c:v>
                </c:pt>
                <c:pt idx="197">
                  <c:v>59.46570340869048</c:v>
                </c:pt>
                <c:pt idx="198">
                  <c:v>59.46570340869048</c:v>
                </c:pt>
                <c:pt idx="199">
                  <c:v>59.46570340869048</c:v>
                </c:pt>
                <c:pt idx="200">
                  <c:v>59.46570340869048</c:v>
                </c:pt>
                <c:pt idx="201">
                  <c:v>59.46570340869048</c:v>
                </c:pt>
                <c:pt idx="202">
                  <c:v>59.46570340869048</c:v>
                </c:pt>
                <c:pt idx="203">
                  <c:v>59.46570340869048</c:v>
                </c:pt>
                <c:pt idx="204">
                  <c:v>59.46570340869048</c:v>
                </c:pt>
                <c:pt idx="205">
                  <c:v>59.46570340869048</c:v>
                </c:pt>
                <c:pt idx="206">
                  <c:v>59.46570340869048</c:v>
                </c:pt>
                <c:pt idx="207">
                  <c:v>59.46570340869048</c:v>
                </c:pt>
                <c:pt idx="208">
                  <c:v>59.46570340869048</c:v>
                </c:pt>
                <c:pt idx="209">
                  <c:v>59.46570340869048</c:v>
                </c:pt>
                <c:pt idx="210">
                  <c:v>59.46570340869048</c:v>
                </c:pt>
                <c:pt idx="211">
                  <c:v>59.46570340869048</c:v>
                </c:pt>
                <c:pt idx="212">
                  <c:v>59.46570340869048</c:v>
                </c:pt>
                <c:pt idx="213">
                  <c:v>59.46570340869048</c:v>
                </c:pt>
                <c:pt idx="214">
                  <c:v>59.46570340869048</c:v>
                </c:pt>
                <c:pt idx="215">
                  <c:v>59.46570340869048</c:v>
                </c:pt>
                <c:pt idx="216">
                  <c:v>59.46570340869048</c:v>
                </c:pt>
                <c:pt idx="217">
                  <c:v>59.46570340869048</c:v>
                </c:pt>
                <c:pt idx="218">
                  <c:v>59.46570340869048</c:v>
                </c:pt>
                <c:pt idx="219">
                  <c:v>59.46570340869048</c:v>
                </c:pt>
                <c:pt idx="220">
                  <c:v>59.46570340869048</c:v>
                </c:pt>
                <c:pt idx="221">
                  <c:v>59.46570340869048</c:v>
                </c:pt>
                <c:pt idx="222">
                  <c:v>59.46570340869048</c:v>
                </c:pt>
                <c:pt idx="223">
                  <c:v>59.46570340869048</c:v>
                </c:pt>
                <c:pt idx="224">
                  <c:v>59.46570340869048</c:v>
                </c:pt>
                <c:pt idx="225">
                  <c:v>59.46570340869048</c:v>
                </c:pt>
                <c:pt idx="226">
                  <c:v>59.46570340869048</c:v>
                </c:pt>
                <c:pt idx="227">
                  <c:v>59.46570340869048</c:v>
                </c:pt>
                <c:pt idx="228">
                  <c:v>59.46570340869048</c:v>
                </c:pt>
                <c:pt idx="229">
                  <c:v>59.46570340869048</c:v>
                </c:pt>
                <c:pt idx="230">
                  <c:v>59.46570340869048</c:v>
                </c:pt>
                <c:pt idx="231">
                  <c:v>59.46570340869048</c:v>
                </c:pt>
                <c:pt idx="232">
                  <c:v>59.46570340869048</c:v>
                </c:pt>
                <c:pt idx="233">
                  <c:v>59.46570340869048</c:v>
                </c:pt>
                <c:pt idx="234">
                  <c:v>59.46570340869048</c:v>
                </c:pt>
                <c:pt idx="235">
                  <c:v>59.46570340869048</c:v>
                </c:pt>
                <c:pt idx="236">
                  <c:v>59.46570340869048</c:v>
                </c:pt>
                <c:pt idx="237">
                  <c:v>59.46570340869048</c:v>
                </c:pt>
                <c:pt idx="238">
                  <c:v>59.46570340869048</c:v>
                </c:pt>
                <c:pt idx="239">
                  <c:v>59.46570340869048</c:v>
                </c:pt>
                <c:pt idx="240">
                  <c:v>59.46570340869048</c:v>
                </c:pt>
                <c:pt idx="241">
                  <c:v>59.46570340869048</c:v>
                </c:pt>
                <c:pt idx="242">
                  <c:v>59.46570340869048</c:v>
                </c:pt>
                <c:pt idx="243">
                  <c:v>59.46570340869048</c:v>
                </c:pt>
                <c:pt idx="244">
                  <c:v>59.46570340869048</c:v>
                </c:pt>
                <c:pt idx="245">
                  <c:v>59.46570340869048</c:v>
                </c:pt>
                <c:pt idx="246">
                  <c:v>59.46570340869048</c:v>
                </c:pt>
                <c:pt idx="247">
                  <c:v>59.46570340869048</c:v>
                </c:pt>
                <c:pt idx="248">
                  <c:v>59.46570340869048</c:v>
                </c:pt>
                <c:pt idx="249">
                  <c:v>59.46570340869048</c:v>
                </c:pt>
                <c:pt idx="250">
                  <c:v>59.46570340869048</c:v>
                </c:pt>
                <c:pt idx="251">
                  <c:v>59.46570340869048</c:v>
                </c:pt>
                <c:pt idx="252">
                  <c:v>59.46570340869048</c:v>
                </c:pt>
                <c:pt idx="253">
                  <c:v>59.46570340869048</c:v>
                </c:pt>
                <c:pt idx="254">
                  <c:v>59.46570340869048</c:v>
                </c:pt>
                <c:pt idx="255">
                  <c:v>59.46570340869048</c:v>
                </c:pt>
                <c:pt idx="256">
                  <c:v>59.46570340869048</c:v>
                </c:pt>
                <c:pt idx="257">
                  <c:v>59.46570340869048</c:v>
                </c:pt>
                <c:pt idx="258">
                  <c:v>59.46570340869048</c:v>
                </c:pt>
                <c:pt idx="259">
                  <c:v>59.46570340869048</c:v>
                </c:pt>
                <c:pt idx="260">
                  <c:v>59.46570340869048</c:v>
                </c:pt>
                <c:pt idx="261">
                  <c:v>59.46570340869048</c:v>
                </c:pt>
                <c:pt idx="262">
                  <c:v>59.46570340869048</c:v>
                </c:pt>
                <c:pt idx="263">
                  <c:v>59.46570340869048</c:v>
                </c:pt>
                <c:pt idx="264">
                  <c:v>59.46570340869048</c:v>
                </c:pt>
                <c:pt idx="265">
                  <c:v>59.46570340869048</c:v>
                </c:pt>
                <c:pt idx="266">
                  <c:v>59.46570340869048</c:v>
                </c:pt>
                <c:pt idx="267">
                  <c:v>59.46570340869048</c:v>
                </c:pt>
                <c:pt idx="268">
                  <c:v>59.46570340869048</c:v>
                </c:pt>
                <c:pt idx="269">
                  <c:v>59.46570340869048</c:v>
                </c:pt>
                <c:pt idx="270">
                  <c:v>59.46570340869048</c:v>
                </c:pt>
                <c:pt idx="271">
                  <c:v>59.46570340869048</c:v>
                </c:pt>
                <c:pt idx="272">
                  <c:v>59.46570340869048</c:v>
                </c:pt>
                <c:pt idx="273">
                  <c:v>59.46570340869048</c:v>
                </c:pt>
                <c:pt idx="274">
                  <c:v>59.46570340869048</c:v>
                </c:pt>
                <c:pt idx="275">
                  <c:v>59.46570340869048</c:v>
                </c:pt>
                <c:pt idx="276">
                  <c:v>59.46570340869048</c:v>
                </c:pt>
                <c:pt idx="277">
                  <c:v>59.46570340869048</c:v>
                </c:pt>
                <c:pt idx="278">
                  <c:v>59.46570340869048</c:v>
                </c:pt>
                <c:pt idx="279">
                  <c:v>59.46570340869048</c:v>
                </c:pt>
                <c:pt idx="280">
                  <c:v>59.46570340869048</c:v>
                </c:pt>
                <c:pt idx="281">
                  <c:v>59.46570340869048</c:v>
                </c:pt>
                <c:pt idx="282">
                  <c:v>59.46570340869048</c:v>
                </c:pt>
                <c:pt idx="283">
                  <c:v>59.46570340869048</c:v>
                </c:pt>
                <c:pt idx="284">
                  <c:v>59.46570340869048</c:v>
                </c:pt>
                <c:pt idx="285">
                  <c:v>59.46570340869048</c:v>
                </c:pt>
                <c:pt idx="286">
                  <c:v>59.46570340869048</c:v>
                </c:pt>
                <c:pt idx="287">
                  <c:v>59.46570340869048</c:v>
                </c:pt>
                <c:pt idx="288">
                  <c:v>59.46570340869048</c:v>
                </c:pt>
                <c:pt idx="289">
                  <c:v>59.46570340869048</c:v>
                </c:pt>
                <c:pt idx="290">
                  <c:v>59.46570340869048</c:v>
                </c:pt>
                <c:pt idx="291">
                  <c:v>59.46570340869048</c:v>
                </c:pt>
                <c:pt idx="292">
                  <c:v>59.46570340869048</c:v>
                </c:pt>
                <c:pt idx="293">
                  <c:v>59.46570340869048</c:v>
                </c:pt>
                <c:pt idx="294">
                  <c:v>59.46570340869048</c:v>
                </c:pt>
                <c:pt idx="295">
                  <c:v>59.46570340869048</c:v>
                </c:pt>
                <c:pt idx="296">
                  <c:v>59.46570340869048</c:v>
                </c:pt>
                <c:pt idx="297">
                  <c:v>59.46570340869048</c:v>
                </c:pt>
                <c:pt idx="298">
                  <c:v>59.46570340869048</c:v>
                </c:pt>
                <c:pt idx="299">
                  <c:v>59.46570340869048</c:v>
                </c:pt>
                <c:pt idx="300">
                  <c:v>59.46570340869048</c:v>
                </c:pt>
                <c:pt idx="301">
                  <c:v>59.46570340869048</c:v>
                </c:pt>
                <c:pt idx="302">
                  <c:v>59.46570340869048</c:v>
                </c:pt>
                <c:pt idx="303">
                  <c:v>59.46570340869048</c:v>
                </c:pt>
                <c:pt idx="304">
                  <c:v>59.46570340869048</c:v>
                </c:pt>
                <c:pt idx="305">
                  <c:v>59.46570340869048</c:v>
                </c:pt>
                <c:pt idx="306">
                  <c:v>59.46570340869048</c:v>
                </c:pt>
                <c:pt idx="307">
                  <c:v>59.46570340869048</c:v>
                </c:pt>
                <c:pt idx="308">
                  <c:v>59.46570340869048</c:v>
                </c:pt>
                <c:pt idx="309">
                  <c:v>59.46570340869048</c:v>
                </c:pt>
                <c:pt idx="310">
                  <c:v>59.46570340869048</c:v>
                </c:pt>
                <c:pt idx="311">
                  <c:v>59.46570340869048</c:v>
                </c:pt>
                <c:pt idx="312">
                  <c:v>59.46570340869048</c:v>
                </c:pt>
                <c:pt idx="313">
                  <c:v>59.46570340869048</c:v>
                </c:pt>
                <c:pt idx="314">
                  <c:v>59.46570340869048</c:v>
                </c:pt>
                <c:pt idx="315">
                  <c:v>59.46570340869048</c:v>
                </c:pt>
                <c:pt idx="316">
                  <c:v>59.46570340869048</c:v>
                </c:pt>
                <c:pt idx="317">
                  <c:v>59.46570340869048</c:v>
                </c:pt>
                <c:pt idx="318">
                  <c:v>59.46570340869048</c:v>
                </c:pt>
                <c:pt idx="319">
                  <c:v>59.46570340869048</c:v>
                </c:pt>
                <c:pt idx="320">
                  <c:v>59.46570340869048</c:v>
                </c:pt>
                <c:pt idx="321">
                  <c:v>59.46570340869048</c:v>
                </c:pt>
                <c:pt idx="322">
                  <c:v>59.46570340869048</c:v>
                </c:pt>
                <c:pt idx="323">
                  <c:v>59.46570340869048</c:v>
                </c:pt>
                <c:pt idx="324">
                  <c:v>59.46570340869048</c:v>
                </c:pt>
                <c:pt idx="325">
                  <c:v>59.46570340869048</c:v>
                </c:pt>
                <c:pt idx="326">
                  <c:v>59.46570340869048</c:v>
                </c:pt>
                <c:pt idx="327">
                  <c:v>59.46570340869048</c:v>
                </c:pt>
                <c:pt idx="328">
                  <c:v>59.46570340869048</c:v>
                </c:pt>
                <c:pt idx="329">
                  <c:v>59.46570340869048</c:v>
                </c:pt>
                <c:pt idx="330">
                  <c:v>59.46570340869048</c:v>
                </c:pt>
                <c:pt idx="331">
                  <c:v>59.46570340869048</c:v>
                </c:pt>
                <c:pt idx="332">
                  <c:v>59.46570340869048</c:v>
                </c:pt>
                <c:pt idx="333">
                  <c:v>59.46570340869048</c:v>
                </c:pt>
                <c:pt idx="334">
                  <c:v>59.46570340869048</c:v>
                </c:pt>
                <c:pt idx="335">
                  <c:v>59.46570340869048</c:v>
                </c:pt>
                <c:pt idx="336">
                  <c:v>59.46570340869048</c:v>
                </c:pt>
                <c:pt idx="337">
                  <c:v>59.46570340869048</c:v>
                </c:pt>
                <c:pt idx="338">
                  <c:v>59.46570340869048</c:v>
                </c:pt>
                <c:pt idx="339">
                  <c:v>59.46570340869048</c:v>
                </c:pt>
                <c:pt idx="340">
                  <c:v>59.46570340869048</c:v>
                </c:pt>
                <c:pt idx="341">
                  <c:v>59.46570340869048</c:v>
                </c:pt>
                <c:pt idx="342">
                  <c:v>59.46570340869048</c:v>
                </c:pt>
                <c:pt idx="343">
                  <c:v>59.46570340869048</c:v>
                </c:pt>
                <c:pt idx="344">
                  <c:v>59.46570340869048</c:v>
                </c:pt>
                <c:pt idx="345">
                  <c:v>59.46570340869048</c:v>
                </c:pt>
                <c:pt idx="346">
                  <c:v>59.46570340869048</c:v>
                </c:pt>
                <c:pt idx="347">
                  <c:v>59.46570340869048</c:v>
                </c:pt>
                <c:pt idx="348">
                  <c:v>59.46570340869048</c:v>
                </c:pt>
                <c:pt idx="349">
                  <c:v>59.46570340869048</c:v>
                </c:pt>
                <c:pt idx="350">
                  <c:v>59.46570340869048</c:v>
                </c:pt>
                <c:pt idx="351">
                  <c:v>59.46570340869048</c:v>
                </c:pt>
                <c:pt idx="352">
                  <c:v>59.46570340869048</c:v>
                </c:pt>
                <c:pt idx="353">
                  <c:v>59.46570340869048</c:v>
                </c:pt>
                <c:pt idx="354">
                  <c:v>59.46570340869048</c:v>
                </c:pt>
                <c:pt idx="355">
                  <c:v>59.46570340869048</c:v>
                </c:pt>
                <c:pt idx="356">
                  <c:v>59.46570340869048</c:v>
                </c:pt>
                <c:pt idx="357">
                  <c:v>59.46570340869048</c:v>
                </c:pt>
                <c:pt idx="358">
                  <c:v>59.46570340869048</c:v>
                </c:pt>
                <c:pt idx="359">
                  <c:v>59.46570340869048</c:v>
                </c:pt>
                <c:pt idx="360">
                  <c:v>59.46570340869048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16C-40EE-9CBA-DD877CBCCF54}"/>
            </c:ext>
          </c:extLst>
        </c:ser>
        <c:ser>
          <c:idx val="9"/>
          <c:order val="9"/>
          <c:tx>
            <c:v>Flow 1 for moved CZ</c:v>
          </c:tx>
          <c:spPr>
            <a:ln w="25400">
              <a:tailEnd type="stealth" w="lg" len="lg"/>
            </a:ln>
          </c:spPr>
          <c:marker>
            <c:symbol val="diamond"/>
            <c:size val="2"/>
            <c:spPr>
              <a:ln w="3175">
                <a:tailEnd type="none" w="lg" len="lg"/>
              </a:ln>
            </c:spPr>
          </c:marker>
          <c:xVal>
            <c:numRef>
              <c:f>'θ ϵ (90,180)'!$AR$26:$AR$237</c:f>
              <c:numCache>
                <c:formatCode>General</c:formatCode>
                <c:ptCount val="212"/>
                <c:pt idx="0">
                  <c:v>-13.89542765196785</c:v>
                </c:pt>
                <c:pt idx="1">
                  <c:v>-14.89542765196785</c:v>
                </c:pt>
                <c:pt idx="2">
                  <c:v>-15.89542765196785</c:v>
                </c:pt>
                <c:pt idx="3">
                  <c:v>-16.89542765196785</c:v>
                </c:pt>
                <c:pt idx="4">
                  <c:v>-17.89542765196785</c:v>
                </c:pt>
                <c:pt idx="5">
                  <c:v>-18.89542765196785</c:v>
                </c:pt>
                <c:pt idx="6">
                  <c:v>-19.89542765196785</c:v>
                </c:pt>
                <c:pt idx="7">
                  <c:v>-20.89542765196785</c:v>
                </c:pt>
                <c:pt idx="8">
                  <c:v>-21.89542765196785</c:v>
                </c:pt>
                <c:pt idx="9">
                  <c:v>-22.89542765196785</c:v>
                </c:pt>
                <c:pt idx="10">
                  <c:v>-23.89542765196785</c:v>
                </c:pt>
                <c:pt idx="11">
                  <c:v>-24.89542765196785</c:v>
                </c:pt>
                <c:pt idx="12">
                  <c:v>-25.89542765196785</c:v>
                </c:pt>
                <c:pt idx="13">
                  <c:v>-26.89542765196785</c:v>
                </c:pt>
                <c:pt idx="14">
                  <c:v>-27.89542765196785</c:v>
                </c:pt>
                <c:pt idx="15">
                  <c:v>-28.89542765196785</c:v>
                </c:pt>
                <c:pt idx="16">
                  <c:v>-29.89542765196785</c:v>
                </c:pt>
                <c:pt idx="17">
                  <c:v>-30.89542765196785</c:v>
                </c:pt>
                <c:pt idx="18">
                  <c:v>-31.89542765196785</c:v>
                </c:pt>
                <c:pt idx="19">
                  <c:v>-32.89542765196785</c:v>
                </c:pt>
                <c:pt idx="20">
                  <c:v>-33.89542765196785</c:v>
                </c:pt>
                <c:pt idx="21">
                  <c:v>-34.89542765196785</c:v>
                </c:pt>
                <c:pt idx="22">
                  <c:v>-35.89542765196785</c:v>
                </c:pt>
                <c:pt idx="23">
                  <c:v>-36.89542765196785</c:v>
                </c:pt>
                <c:pt idx="24">
                  <c:v>-37.89542765196785</c:v>
                </c:pt>
                <c:pt idx="25">
                  <c:v>-38.89542765196785</c:v>
                </c:pt>
                <c:pt idx="26">
                  <c:v>-39.89542765196785</c:v>
                </c:pt>
                <c:pt idx="27">
                  <c:v>-40.89542765196785</c:v>
                </c:pt>
                <c:pt idx="28">
                  <c:v>-41.89542765196785</c:v>
                </c:pt>
                <c:pt idx="29">
                  <c:v>-42.89542765196785</c:v>
                </c:pt>
                <c:pt idx="30">
                  <c:v>-43.89542765196785</c:v>
                </c:pt>
                <c:pt idx="31">
                  <c:v>-44.89542765196785</c:v>
                </c:pt>
                <c:pt idx="32">
                  <c:v>-45.89542765196785</c:v>
                </c:pt>
                <c:pt idx="33">
                  <c:v>-46.89542765196785</c:v>
                </c:pt>
                <c:pt idx="34">
                  <c:v>-47.89542765196785</c:v>
                </c:pt>
                <c:pt idx="35">
                  <c:v>-48.89542765196785</c:v>
                </c:pt>
                <c:pt idx="36">
                  <c:v>-49.89542765196785</c:v>
                </c:pt>
                <c:pt idx="37">
                  <c:v>-50.89542765196785</c:v>
                </c:pt>
                <c:pt idx="38">
                  <c:v>-51.89542765196785</c:v>
                </c:pt>
                <c:pt idx="39">
                  <c:v>-52.89542765196785</c:v>
                </c:pt>
                <c:pt idx="40">
                  <c:v>-53.89542765196785</c:v>
                </c:pt>
                <c:pt idx="41">
                  <c:v>-54.89542765196785</c:v>
                </c:pt>
                <c:pt idx="42">
                  <c:v>-55.89542765196785</c:v>
                </c:pt>
                <c:pt idx="43">
                  <c:v>-56.89542765196785</c:v>
                </c:pt>
                <c:pt idx="44">
                  <c:v>-57.89542765196785</c:v>
                </c:pt>
                <c:pt idx="45">
                  <c:v>-58.89542765196785</c:v>
                </c:pt>
                <c:pt idx="46">
                  <c:v>-59.89542765196785</c:v>
                </c:pt>
                <c:pt idx="47">
                  <c:v>-60.89542765196785</c:v>
                </c:pt>
                <c:pt idx="48">
                  <c:v>-61.89542765196785</c:v>
                </c:pt>
                <c:pt idx="49">
                  <c:v>-62.89542765196785</c:v>
                </c:pt>
                <c:pt idx="50">
                  <c:v>-63.89542765196785</c:v>
                </c:pt>
                <c:pt idx="51">
                  <c:v>-64.89542765196785</c:v>
                </c:pt>
                <c:pt idx="52">
                  <c:v>-65.89542765196785</c:v>
                </c:pt>
                <c:pt idx="53">
                  <c:v>-66.89542765196785</c:v>
                </c:pt>
                <c:pt idx="54">
                  <c:v>-67.89542765196785</c:v>
                </c:pt>
                <c:pt idx="55">
                  <c:v>-68.89542765196785</c:v>
                </c:pt>
                <c:pt idx="56">
                  <c:v>-69.89542765196785</c:v>
                </c:pt>
                <c:pt idx="57">
                  <c:v>-70.89542765196785</c:v>
                </c:pt>
                <c:pt idx="58">
                  <c:v>-71.89542765196785</c:v>
                </c:pt>
                <c:pt idx="59">
                  <c:v>-72.89542765196785</c:v>
                </c:pt>
                <c:pt idx="60">
                  <c:v>-73.89542765196785</c:v>
                </c:pt>
                <c:pt idx="61">
                  <c:v>-74.89542765196785</c:v>
                </c:pt>
                <c:pt idx="62">
                  <c:v>-75.89542765196785</c:v>
                </c:pt>
                <c:pt idx="63">
                  <c:v>-76.89542765196785</c:v>
                </c:pt>
                <c:pt idx="64">
                  <c:v>-77.89542765196785</c:v>
                </c:pt>
                <c:pt idx="65">
                  <c:v>-78.89542765196785</c:v>
                </c:pt>
                <c:pt idx="66">
                  <c:v>-79.89542765196785</c:v>
                </c:pt>
                <c:pt idx="67">
                  <c:v>-80.89542765196785</c:v>
                </c:pt>
                <c:pt idx="68">
                  <c:v>-81.89542765196785</c:v>
                </c:pt>
                <c:pt idx="69">
                  <c:v>-82.89542765196785</c:v>
                </c:pt>
                <c:pt idx="70">
                  <c:v>-83.89542765196785</c:v>
                </c:pt>
                <c:pt idx="71">
                  <c:v>-84.89542765196785</c:v>
                </c:pt>
                <c:pt idx="72">
                  <c:v>-85.89542765196785</c:v>
                </c:pt>
                <c:pt idx="73">
                  <c:v>-86.89542765196785</c:v>
                </c:pt>
                <c:pt idx="74">
                  <c:v>-87.89542765196785</c:v>
                </c:pt>
                <c:pt idx="75">
                  <c:v>-88.89542765196785</c:v>
                </c:pt>
                <c:pt idx="76">
                  <c:v>-89.89542765196785</c:v>
                </c:pt>
                <c:pt idx="77">
                  <c:v>-90.89542765196785</c:v>
                </c:pt>
                <c:pt idx="78">
                  <c:v>-91.89542765196785</c:v>
                </c:pt>
                <c:pt idx="79">
                  <c:v>-92.89542765196785</c:v>
                </c:pt>
                <c:pt idx="80">
                  <c:v>-93.89542765196785</c:v>
                </c:pt>
                <c:pt idx="81">
                  <c:v>-94.89542765196785</c:v>
                </c:pt>
                <c:pt idx="82">
                  <c:v>-95.89542765196785</c:v>
                </c:pt>
                <c:pt idx="83">
                  <c:v>-96.89542765196785</c:v>
                </c:pt>
                <c:pt idx="84">
                  <c:v>-97.89542765196785</c:v>
                </c:pt>
                <c:pt idx="85">
                  <c:v>-98.89542765196785</c:v>
                </c:pt>
                <c:pt idx="86">
                  <c:v>-99.89542765196785</c:v>
                </c:pt>
                <c:pt idx="87">
                  <c:v>-100.89542765196785</c:v>
                </c:pt>
                <c:pt idx="88">
                  <c:v>-101.89542765196785</c:v>
                </c:pt>
                <c:pt idx="89">
                  <c:v>-102.89542765196785</c:v>
                </c:pt>
                <c:pt idx="90">
                  <c:v>-103.89542765196785</c:v>
                </c:pt>
                <c:pt idx="91">
                  <c:v>-104.89542765196785</c:v>
                </c:pt>
                <c:pt idx="92">
                  <c:v>-105.89542765196785</c:v>
                </c:pt>
                <c:pt idx="93">
                  <c:v>-106.89542765196785</c:v>
                </c:pt>
                <c:pt idx="94">
                  <c:v>-107.89542765196785</c:v>
                </c:pt>
                <c:pt idx="95">
                  <c:v>-108.89542765196785</c:v>
                </c:pt>
                <c:pt idx="96">
                  <c:v>-109.89542765196785</c:v>
                </c:pt>
                <c:pt idx="97">
                  <c:v>-110.89542765196785</c:v>
                </c:pt>
                <c:pt idx="98">
                  <c:v>-111.89542765196785</c:v>
                </c:pt>
                <c:pt idx="99">
                  <c:v>-112.89542765196785</c:v>
                </c:pt>
                <c:pt idx="100">
                  <c:v>-113.89542765196785</c:v>
                </c:pt>
                <c:pt idx="101">
                  <c:v>-114.89542765196785</c:v>
                </c:pt>
                <c:pt idx="102">
                  <c:v>-115.89542765196785</c:v>
                </c:pt>
                <c:pt idx="103">
                  <c:v>-116.89542765196785</c:v>
                </c:pt>
                <c:pt idx="104">
                  <c:v>-117.89542765196785</c:v>
                </c:pt>
                <c:pt idx="105">
                  <c:v>-118.89542765196785</c:v>
                </c:pt>
                <c:pt idx="106">
                  <c:v>-119.89542765196785</c:v>
                </c:pt>
                <c:pt idx="107">
                  <c:v>-120.89542765196785</c:v>
                </c:pt>
                <c:pt idx="108">
                  <c:v>-121.89542765196785</c:v>
                </c:pt>
                <c:pt idx="109">
                  <c:v>-122.89542765196785</c:v>
                </c:pt>
                <c:pt idx="110">
                  <c:v>-123.89542765196785</c:v>
                </c:pt>
                <c:pt idx="111">
                  <c:v>-124.89542765196785</c:v>
                </c:pt>
                <c:pt idx="112">
                  <c:v>-125.89542765196785</c:v>
                </c:pt>
                <c:pt idx="113">
                  <c:v>-126.89542765196785</c:v>
                </c:pt>
                <c:pt idx="114">
                  <c:v>-127.89542765196785</c:v>
                </c:pt>
                <c:pt idx="115">
                  <c:v>-128.89542765196785</c:v>
                </c:pt>
                <c:pt idx="116">
                  <c:v>-129.89542765196785</c:v>
                </c:pt>
                <c:pt idx="117">
                  <c:v>-130.89542765196785</c:v>
                </c:pt>
                <c:pt idx="118">
                  <c:v>-131.89542765196785</c:v>
                </c:pt>
                <c:pt idx="119">
                  <c:v>-132.89542765196785</c:v>
                </c:pt>
                <c:pt idx="120">
                  <c:v>-133.89542765196785</c:v>
                </c:pt>
                <c:pt idx="121">
                  <c:v>-134.89542765196785</c:v>
                </c:pt>
                <c:pt idx="122">
                  <c:v>-135.89542765196785</c:v>
                </c:pt>
                <c:pt idx="123">
                  <c:v>-136.89542765196785</c:v>
                </c:pt>
                <c:pt idx="124">
                  <c:v>-137.89542765196785</c:v>
                </c:pt>
                <c:pt idx="125">
                  <c:v>-138.89542765196785</c:v>
                </c:pt>
                <c:pt idx="126">
                  <c:v>-139.89542765196785</c:v>
                </c:pt>
                <c:pt idx="127">
                  <c:v>-140.89542765196785</c:v>
                </c:pt>
                <c:pt idx="128">
                  <c:v>-141.89542765196785</c:v>
                </c:pt>
                <c:pt idx="129">
                  <c:v>-142.89542765196785</c:v>
                </c:pt>
                <c:pt idx="130">
                  <c:v>-143.89542765196785</c:v>
                </c:pt>
                <c:pt idx="131">
                  <c:v>-144.89542765196785</c:v>
                </c:pt>
                <c:pt idx="132">
                  <c:v>-145.89542765196785</c:v>
                </c:pt>
                <c:pt idx="133">
                  <c:v>-146.89542765196785</c:v>
                </c:pt>
                <c:pt idx="134">
                  <c:v>-147.89542765196785</c:v>
                </c:pt>
                <c:pt idx="135">
                  <c:v>-148.89542765196785</c:v>
                </c:pt>
                <c:pt idx="136">
                  <c:v>-149.89542765196785</c:v>
                </c:pt>
                <c:pt idx="137">
                  <c:v>-150.89542765196785</c:v>
                </c:pt>
                <c:pt idx="138">
                  <c:v>-151.89542765196785</c:v>
                </c:pt>
                <c:pt idx="139">
                  <c:v>-152.89542765196785</c:v>
                </c:pt>
                <c:pt idx="140">
                  <c:v>-153.89542765196785</c:v>
                </c:pt>
                <c:pt idx="141">
                  <c:v>-154.89542765196785</c:v>
                </c:pt>
                <c:pt idx="142">
                  <c:v>-155.89542765196785</c:v>
                </c:pt>
                <c:pt idx="143">
                  <c:v>-156.89542765196785</c:v>
                </c:pt>
                <c:pt idx="144">
                  <c:v>-157.89542765196785</c:v>
                </c:pt>
                <c:pt idx="145">
                  <c:v>-158.89542765196785</c:v>
                </c:pt>
                <c:pt idx="146">
                  <c:v>-159.89542765196785</c:v>
                </c:pt>
                <c:pt idx="147">
                  <c:v>-160.89542765196785</c:v>
                </c:pt>
                <c:pt idx="148">
                  <c:v>-161.89542765196785</c:v>
                </c:pt>
                <c:pt idx="149">
                  <c:v>-162.89542765196785</c:v>
                </c:pt>
                <c:pt idx="150">
                  <c:v>-163.89542765196785</c:v>
                </c:pt>
                <c:pt idx="151">
                  <c:v>-164.89542765196785</c:v>
                </c:pt>
                <c:pt idx="152">
                  <c:v>-165.89542765196785</c:v>
                </c:pt>
                <c:pt idx="153">
                  <c:v>-166.89542765196785</c:v>
                </c:pt>
                <c:pt idx="154">
                  <c:v>-167.89542765196785</c:v>
                </c:pt>
                <c:pt idx="155">
                  <c:v>-168.89542765196785</c:v>
                </c:pt>
                <c:pt idx="156">
                  <c:v>-169.89542765196785</c:v>
                </c:pt>
                <c:pt idx="157">
                  <c:v>-170.89542765196785</c:v>
                </c:pt>
                <c:pt idx="158">
                  <c:v>-171.89542765196785</c:v>
                </c:pt>
                <c:pt idx="159">
                  <c:v>-172.89542765196785</c:v>
                </c:pt>
                <c:pt idx="160">
                  <c:v>-173.89542765196785</c:v>
                </c:pt>
                <c:pt idx="161">
                  <c:v>-174.89542765196785</c:v>
                </c:pt>
                <c:pt idx="162">
                  <c:v>-175.89542765196785</c:v>
                </c:pt>
                <c:pt idx="163">
                  <c:v>-176.89542765196785</c:v>
                </c:pt>
                <c:pt idx="164">
                  <c:v>-177.89542765196785</c:v>
                </c:pt>
                <c:pt idx="165">
                  <c:v>-178.89542765196785</c:v>
                </c:pt>
                <c:pt idx="166">
                  <c:v>-179.89542765196785</c:v>
                </c:pt>
                <c:pt idx="167">
                  <c:v>-180.89542765196785</c:v>
                </c:pt>
                <c:pt idx="168">
                  <c:v>-181.89542765196785</c:v>
                </c:pt>
                <c:pt idx="169">
                  <c:v>-182.89542765196785</c:v>
                </c:pt>
                <c:pt idx="170">
                  <c:v>-183.89542765196785</c:v>
                </c:pt>
                <c:pt idx="171">
                  <c:v>-184.89542765196785</c:v>
                </c:pt>
                <c:pt idx="172">
                  <c:v>-185.89542765196785</c:v>
                </c:pt>
                <c:pt idx="173">
                  <c:v>-186.89542765196785</c:v>
                </c:pt>
                <c:pt idx="174">
                  <c:v>-187.89542765196785</c:v>
                </c:pt>
                <c:pt idx="175">
                  <c:v>-188.89542765196785</c:v>
                </c:pt>
                <c:pt idx="176">
                  <c:v>-189.89542765196785</c:v>
                </c:pt>
                <c:pt idx="177">
                  <c:v>-190.89542765196785</c:v>
                </c:pt>
                <c:pt idx="178">
                  <c:v>-191.89542765196785</c:v>
                </c:pt>
                <c:pt idx="179">
                  <c:v>-192.89542765196785</c:v>
                </c:pt>
                <c:pt idx="180">
                  <c:v>-193.89542765196785</c:v>
                </c:pt>
                <c:pt idx="181">
                  <c:v>-194.89542765196785</c:v>
                </c:pt>
                <c:pt idx="182">
                  <c:v>-195.89542765196785</c:v>
                </c:pt>
                <c:pt idx="183">
                  <c:v>-196.89542765196785</c:v>
                </c:pt>
                <c:pt idx="184">
                  <c:v>-197.89542765196785</c:v>
                </c:pt>
                <c:pt idx="185">
                  <c:v>-198.89542765196785</c:v>
                </c:pt>
                <c:pt idx="186">
                  <c:v>-199.89542765196785</c:v>
                </c:pt>
                <c:pt idx="187">
                  <c:v>-200.89542765196785</c:v>
                </c:pt>
                <c:pt idx="188">
                  <c:v>-201.89542765196785</c:v>
                </c:pt>
                <c:pt idx="189">
                  <c:v>-202.89542765196785</c:v>
                </c:pt>
                <c:pt idx="190">
                  <c:v>-203.89542765196785</c:v>
                </c:pt>
                <c:pt idx="191">
                  <c:v>-204.89542765196785</c:v>
                </c:pt>
                <c:pt idx="192">
                  <c:v>-205.89542765196785</c:v>
                </c:pt>
                <c:pt idx="193">
                  <c:v>-206.89542765196785</c:v>
                </c:pt>
                <c:pt idx="194">
                  <c:v>-207.89542765196785</c:v>
                </c:pt>
                <c:pt idx="195">
                  <c:v>-208.89542765196785</c:v>
                </c:pt>
                <c:pt idx="196">
                  <c:v>-209.89542765196785</c:v>
                </c:pt>
                <c:pt idx="197">
                  <c:v>-210.89542765196785</c:v>
                </c:pt>
                <c:pt idx="198">
                  <c:v>-211.89542765196785</c:v>
                </c:pt>
                <c:pt idx="199">
                  <c:v>-212.89542765196785</c:v>
                </c:pt>
                <c:pt idx="200">
                  <c:v>-213.89542765196785</c:v>
                </c:pt>
                <c:pt idx="201">
                  <c:v>-214.89542765196785</c:v>
                </c:pt>
                <c:pt idx="202">
                  <c:v>-215.89542765196785</c:v>
                </c:pt>
                <c:pt idx="203">
                  <c:v>-216.89542765196785</c:v>
                </c:pt>
                <c:pt idx="204">
                  <c:v>-217.89542765196785</c:v>
                </c:pt>
                <c:pt idx="205">
                  <c:v>-218.89542765196785</c:v>
                </c:pt>
                <c:pt idx="206">
                  <c:v>-219.89542765196785</c:v>
                </c:pt>
                <c:pt idx="207">
                  <c:v>-220.89542765196785</c:v>
                </c:pt>
                <c:pt idx="208">
                  <c:v>-221.89542765196785</c:v>
                </c:pt>
                <c:pt idx="209">
                  <c:v>-222.89542765196785</c:v>
                </c:pt>
                <c:pt idx="210">
                  <c:v>-223.89542765196785</c:v>
                </c:pt>
                <c:pt idx="211">
                  <c:v>-224.89542765196785</c:v>
                </c:pt>
              </c:numCache>
            </c:numRef>
          </c:xVal>
          <c:yVal>
            <c:numRef>
              <c:f>'θ ϵ (90,180)'!$AQ$26:$AQ$237</c:f>
              <c:numCache>
                <c:formatCode>General</c:formatCode>
                <c:ptCount val="212"/>
                <c:pt idx="0">
                  <c:v>-523.46696403213764</c:v>
                </c:pt>
                <c:pt idx="1">
                  <c:v>-512.03691172937624</c:v>
                </c:pt>
                <c:pt idx="2">
                  <c:v>-500.6068594266149</c:v>
                </c:pt>
                <c:pt idx="3">
                  <c:v>-489.17680712385356</c:v>
                </c:pt>
                <c:pt idx="4">
                  <c:v>-477.74675482109222</c:v>
                </c:pt>
                <c:pt idx="5">
                  <c:v>-466.31670251833089</c:v>
                </c:pt>
                <c:pt idx="6">
                  <c:v>-454.88665021556955</c:v>
                </c:pt>
                <c:pt idx="7">
                  <c:v>-443.45659791280821</c:v>
                </c:pt>
                <c:pt idx="8">
                  <c:v>-432.02654561004692</c:v>
                </c:pt>
                <c:pt idx="9">
                  <c:v>-420.59649330728553</c:v>
                </c:pt>
                <c:pt idx="10">
                  <c:v>-409.16644100452419</c:v>
                </c:pt>
                <c:pt idx="11">
                  <c:v>-397.73638870176291</c:v>
                </c:pt>
                <c:pt idx="12">
                  <c:v>-386.30633639900157</c:v>
                </c:pt>
                <c:pt idx="13">
                  <c:v>-374.87628409624023</c:v>
                </c:pt>
                <c:pt idx="14">
                  <c:v>-363.44623179347889</c:v>
                </c:pt>
                <c:pt idx="15">
                  <c:v>-352.01617949071755</c:v>
                </c:pt>
                <c:pt idx="16">
                  <c:v>-340.58612718795621</c:v>
                </c:pt>
                <c:pt idx="17">
                  <c:v>-329.15607488519487</c:v>
                </c:pt>
                <c:pt idx="18">
                  <c:v>-317.72602258243353</c:v>
                </c:pt>
                <c:pt idx="19">
                  <c:v>-306.29597027967219</c:v>
                </c:pt>
                <c:pt idx="20">
                  <c:v>-294.86591797691085</c:v>
                </c:pt>
                <c:pt idx="21">
                  <c:v>-283.43586567414951</c:v>
                </c:pt>
                <c:pt idx="22">
                  <c:v>-272.00581337138817</c:v>
                </c:pt>
                <c:pt idx="23">
                  <c:v>-260.57576106862683</c:v>
                </c:pt>
                <c:pt idx="24">
                  <c:v>-249.14570876586549</c:v>
                </c:pt>
                <c:pt idx="25">
                  <c:v>-237.71565646310415</c:v>
                </c:pt>
                <c:pt idx="26">
                  <c:v>-226.28560416034281</c:v>
                </c:pt>
                <c:pt idx="27">
                  <c:v>-214.85555185758153</c:v>
                </c:pt>
                <c:pt idx="28">
                  <c:v>-203.42549955482019</c:v>
                </c:pt>
                <c:pt idx="29">
                  <c:v>-191.99544725205885</c:v>
                </c:pt>
                <c:pt idx="30">
                  <c:v>-180.56539494929751</c:v>
                </c:pt>
                <c:pt idx="31">
                  <c:v>-169.13534264653617</c:v>
                </c:pt>
                <c:pt idx="32">
                  <c:v>-157.70529034377478</c:v>
                </c:pt>
                <c:pt idx="33">
                  <c:v>-146.27523804101349</c:v>
                </c:pt>
                <c:pt idx="34">
                  <c:v>-134.8451857382521</c:v>
                </c:pt>
                <c:pt idx="35">
                  <c:v>-123.41513343549082</c:v>
                </c:pt>
                <c:pt idx="36">
                  <c:v>-111.98508113272953</c:v>
                </c:pt>
                <c:pt idx="37">
                  <c:v>-100.55502882996814</c:v>
                </c:pt>
                <c:pt idx="38">
                  <c:v>-89.124976527206854</c:v>
                </c:pt>
                <c:pt idx="39">
                  <c:v>-77.694924224445458</c:v>
                </c:pt>
                <c:pt idx="40">
                  <c:v>-66.264871921684176</c:v>
                </c:pt>
                <c:pt idx="41">
                  <c:v>-54.834819618922779</c:v>
                </c:pt>
                <c:pt idx="42">
                  <c:v>-43.404767316161497</c:v>
                </c:pt>
                <c:pt idx="43">
                  <c:v>-31.9747150134001</c:v>
                </c:pt>
                <c:pt idx="44">
                  <c:v>-20.544662710638818</c:v>
                </c:pt>
                <c:pt idx="45">
                  <c:v>-9.1146104078774215</c:v>
                </c:pt>
                <c:pt idx="46">
                  <c:v>2.3154418948838611</c:v>
                </c:pt>
                <c:pt idx="47">
                  <c:v>13.745494197645257</c:v>
                </c:pt>
                <c:pt idx="48">
                  <c:v>25.17554650040654</c:v>
                </c:pt>
                <c:pt idx="49">
                  <c:v>36.605598803167936</c:v>
                </c:pt>
                <c:pt idx="50">
                  <c:v>48.035651105929219</c:v>
                </c:pt>
                <c:pt idx="51">
                  <c:v>59.465703408690501</c:v>
                </c:pt>
                <c:pt idx="52">
                  <c:v>70.895755711451898</c:v>
                </c:pt>
                <c:pt idx="53">
                  <c:v>82.32580801421318</c:v>
                </c:pt>
                <c:pt idx="54">
                  <c:v>93.755860316974577</c:v>
                </c:pt>
                <c:pt idx="55">
                  <c:v>105.18591261973586</c:v>
                </c:pt>
                <c:pt idx="56">
                  <c:v>116.61596492249726</c:v>
                </c:pt>
                <c:pt idx="57">
                  <c:v>128.04601722525854</c:v>
                </c:pt>
                <c:pt idx="58">
                  <c:v>139.47606952801993</c:v>
                </c:pt>
                <c:pt idx="59">
                  <c:v>150.90612183078122</c:v>
                </c:pt>
                <c:pt idx="60">
                  <c:v>162.33617413354261</c:v>
                </c:pt>
                <c:pt idx="61">
                  <c:v>173.7662264363039</c:v>
                </c:pt>
                <c:pt idx="62">
                  <c:v>185.19627873906529</c:v>
                </c:pt>
                <c:pt idx="63">
                  <c:v>196.62633104182657</c:v>
                </c:pt>
                <c:pt idx="64">
                  <c:v>208.05638334458797</c:v>
                </c:pt>
                <c:pt idx="65">
                  <c:v>219.48643564734925</c:v>
                </c:pt>
                <c:pt idx="66">
                  <c:v>230.91648795011065</c:v>
                </c:pt>
                <c:pt idx="67">
                  <c:v>242.34654025287193</c:v>
                </c:pt>
                <c:pt idx="68">
                  <c:v>253.77659255563321</c:v>
                </c:pt>
                <c:pt idx="69">
                  <c:v>265.20664485839461</c:v>
                </c:pt>
                <c:pt idx="70">
                  <c:v>276.63669716115589</c:v>
                </c:pt>
                <c:pt idx="71">
                  <c:v>288.06674946391729</c:v>
                </c:pt>
                <c:pt idx="72">
                  <c:v>299.49680176667857</c:v>
                </c:pt>
                <c:pt idx="73">
                  <c:v>310.92685406943997</c:v>
                </c:pt>
                <c:pt idx="74">
                  <c:v>322.35690637220125</c:v>
                </c:pt>
                <c:pt idx="75">
                  <c:v>333.78695867496265</c:v>
                </c:pt>
                <c:pt idx="76">
                  <c:v>345.21701097772393</c:v>
                </c:pt>
                <c:pt idx="77">
                  <c:v>356.64706328048533</c:v>
                </c:pt>
                <c:pt idx="78">
                  <c:v>368.07711558324672</c:v>
                </c:pt>
                <c:pt idx="79">
                  <c:v>379.50716788600789</c:v>
                </c:pt>
                <c:pt idx="80">
                  <c:v>390.93722018876929</c:v>
                </c:pt>
                <c:pt idx="81">
                  <c:v>402.36727249153068</c:v>
                </c:pt>
                <c:pt idx="82">
                  <c:v>413.79732479429208</c:v>
                </c:pt>
                <c:pt idx="83">
                  <c:v>425.22737709705325</c:v>
                </c:pt>
                <c:pt idx="84">
                  <c:v>436.65742939981465</c:v>
                </c:pt>
                <c:pt idx="85">
                  <c:v>448.08748170257604</c:v>
                </c:pt>
                <c:pt idx="86">
                  <c:v>459.51753400533721</c:v>
                </c:pt>
                <c:pt idx="87">
                  <c:v>470.94758630809861</c:v>
                </c:pt>
                <c:pt idx="88">
                  <c:v>482.37763861086</c:v>
                </c:pt>
                <c:pt idx="89">
                  <c:v>493.8076909136214</c:v>
                </c:pt>
                <c:pt idx="90">
                  <c:v>505.23774321638257</c:v>
                </c:pt>
                <c:pt idx="91">
                  <c:v>516.66779551914397</c:v>
                </c:pt>
                <c:pt idx="92">
                  <c:v>528.09784782190536</c:v>
                </c:pt>
                <c:pt idx="93">
                  <c:v>539.52790012466676</c:v>
                </c:pt>
                <c:pt idx="94">
                  <c:v>550.95795242742793</c:v>
                </c:pt>
                <c:pt idx="95">
                  <c:v>562.38800473018932</c:v>
                </c:pt>
                <c:pt idx="96">
                  <c:v>573.81805703295072</c:v>
                </c:pt>
                <c:pt idx="97">
                  <c:v>585.24810933571212</c:v>
                </c:pt>
                <c:pt idx="98">
                  <c:v>596.67816163847328</c:v>
                </c:pt>
                <c:pt idx="99">
                  <c:v>608.10821394123468</c:v>
                </c:pt>
                <c:pt idx="100">
                  <c:v>619.53826624399608</c:v>
                </c:pt>
                <c:pt idx="101">
                  <c:v>630.96831854675725</c:v>
                </c:pt>
                <c:pt idx="102">
                  <c:v>642.39837084951864</c:v>
                </c:pt>
                <c:pt idx="103">
                  <c:v>653.82842315228004</c:v>
                </c:pt>
                <c:pt idx="104">
                  <c:v>665.25847545504143</c:v>
                </c:pt>
                <c:pt idx="105">
                  <c:v>676.6885277578026</c:v>
                </c:pt>
                <c:pt idx="106">
                  <c:v>688.118580060564</c:v>
                </c:pt>
                <c:pt idx="107">
                  <c:v>699.5486323633254</c:v>
                </c:pt>
                <c:pt idx="108">
                  <c:v>710.97868466608679</c:v>
                </c:pt>
                <c:pt idx="109">
                  <c:v>722.40873696884796</c:v>
                </c:pt>
                <c:pt idx="110">
                  <c:v>733.83878927160936</c:v>
                </c:pt>
                <c:pt idx="111">
                  <c:v>745.26884157437075</c:v>
                </c:pt>
                <c:pt idx="112">
                  <c:v>756.69889387713215</c:v>
                </c:pt>
                <c:pt idx="113">
                  <c:v>768.12894617989332</c:v>
                </c:pt>
                <c:pt idx="114">
                  <c:v>779.55899848265472</c:v>
                </c:pt>
                <c:pt idx="115">
                  <c:v>790.98905078541611</c:v>
                </c:pt>
                <c:pt idx="116">
                  <c:v>802.41910308817728</c:v>
                </c:pt>
                <c:pt idx="117">
                  <c:v>813.84915539093868</c:v>
                </c:pt>
                <c:pt idx="118">
                  <c:v>825.27920769370007</c:v>
                </c:pt>
                <c:pt idx="119">
                  <c:v>836.70925999646147</c:v>
                </c:pt>
                <c:pt idx="120">
                  <c:v>848.13931229922264</c:v>
                </c:pt>
                <c:pt idx="121">
                  <c:v>859.56936460198403</c:v>
                </c:pt>
                <c:pt idx="122">
                  <c:v>870.99941690474543</c:v>
                </c:pt>
                <c:pt idx="123">
                  <c:v>882.42946920750683</c:v>
                </c:pt>
                <c:pt idx="124">
                  <c:v>893.859521510268</c:v>
                </c:pt>
                <c:pt idx="125">
                  <c:v>905.28957381302939</c:v>
                </c:pt>
                <c:pt idx="126">
                  <c:v>916.71962611579079</c:v>
                </c:pt>
                <c:pt idx="127">
                  <c:v>928.14967841855218</c:v>
                </c:pt>
                <c:pt idx="128">
                  <c:v>939.57973072131335</c:v>
                </c:pt>
                <c:pt idx="129">
                  <c:v>951.00978302407475</c:v>
                </c:pt>
                <c:pt idx="130">
                  <c:v>962.43983532683615</c:v>
                </c:pt>
                <c:pt idx="131">
                  <c:v>973.86988762959732</c:v>
                </c:pt>
                <c:pt idx="132">
                  <c:v>985.29993993235871</c:v>
                </c:pt>
                <c:pt idx="133">
                  <c:v>996.72999223512011</c:v>
                </c:pt>
                <c:pt idx="134">
                  <c:v>1008.1600445378815</c:v>
                </c:pt>
                <c:pt idx="135">
                  <c:v>1019.5900968406427</c:v>
                </c:pt>
                <c:pt idx="136">
                  <c:v>1031.0201491434041</c:v>
                </c:pt>
                <c:pt idx="137">
                  <c:v>1042.4502014461655</c:v>
                </c:pt>
                <c:pt idx="138">
                  <c:v>1053.8802537489269</c:v>
                </c:pt>
                <c:pt idx="139">
                  <c:v>1065.310306051688</c:v>
                </c:pt>
                <c:pt idx="140">
                  <c:v>1076.7403583544494</c:v>
                </c:pt>
                <c:pt idx="141">
                  <c:v>1088.1704106572108</c:v>
                </c:pt>
                <c:pt idx="142">
                  <c:v>1099.6004629599722</c:v>
                </c:pt>
                <c:pt idx="143">
                  <c:v>1111.0305152627334</c:v>
                </c:pt>
                <c:pt idx="144">
                  <c:v>1122.4605675654948</c:v>
                </c:pt>
                <c:pt idx="145">
                  <c:v>1133.8906198682562</c:v>
                </c:pt>
                <c:pt idx="146">
                  <c:v>1145.3206721710176</c:v>
                </c:pt>
                <c:pt idx="147">
                  <c:v>1156.7507244737787</c:v>
                </c:pt>
                <c:pt idx="148">
                  <c:v>1168.1807767765401</c:v>
                </c:pt>
                <c:pt idx="149">
                  <c:v>1179.6108290793015</c:v>
                </c:pt>
                <c:pt idx="150">
                  <c:v>1191.0408813820627</c:v>
                </c:pt>
                <c:pt idx="151">
                  <c:v>1202.4709336848241</c:v>
                </c:pt>
                <c:pt idx="152">
                  <c:v>1213.9009859875855</c:v>
                </c:pt>
                <c:pt idx="153">
                  <c:v>1225.3310382903469</c:v>
                </c:pt>
                <c:pt idx="154">
                  <c:v>1236.7610905931081</c:v>
                </c:pt>
                <c:pt idx="155">
                  <c:v>1248.1911428958695</c:v>
                </c:pt>
                <c:pt idx="156">
                  <c:v>1259.6211951986309</c:v>
                </c:pt>
                <c:pt idx="157">
                  <c:v>1271.0512475013923</c:v>
                </c:pt>
                <c:pt idx="158">
                  <c:v>1282.4812998041534</c:v>
                </c:pt>
                <c:pt idx="159">
                  <c:v>1293.9113521069148</c:v>
                </c:pt>
                <c:pt idx="160">
                  <c:v>1305.3414044096762</c:v>
                </c:pt>
                <c:pt idx="161">
                  <c:v>1316.7714567124376</c:v>
                </c:pt>
                <c:pt idx="162">
                  <c:v>1328.2015090151988</c:v>
                </c:pt>
                <c:pt idx="163">
                  <c:v>1339.6315613179602</c:v>
                </c:pt>
                <c:pt idx="164">
                  <c:v>1351.0616136207216</c:v>
                </c:pt>
                <c:pt idx="165">
                  <c:v>1362.4916659234827</c:v>
                </c:pt>
                <c:pt idx="166">
                  <c:v>1373.9217182262441</c:v>
                </c:pt>
                <c:pt idx="167">
                  <c:v>1385.3517705290055</c:v>
                </c:pt>
                <c:pt idx="168">
                  <c:v>1396.7818228317669</c:v>
                </c:pt>
                <c:pt idx="169">
                  <c:v>1408.2118751345283</c:v>
                </c:pt>
                <c:pt idx="170">
                  <c:v>1419.6419274372897</c:v>
                </c:pt>
                <c:pt idx="171">
                  <c:v>1431.0719797400507</c:v>
                </c:pt>
                <c:pt idx="172">
                  <c:v>1442.5020320428121</c:v>
                </c:pt>
                <c:pt idx="173">
                  <c:v>1453.9320843455735</c:v>
                </c:pt>
                <c:pt idx="174">
                  <c:v>1465.3621366483349</c:v>
                </c:pt>
                <c:pt idx="175">
                  <c:v>1476.7921889510963</c:v>
                </c:pt>
                <c:pt idx="176">
                  <c:v>1488.2222412538576</c:v>
                </c:pt>
                <c:pt idx="177">
                  <c:v>1499.652293556619</c:v>
                </c:pt>
                <c:pt idx="178">
                  <c:v>1511.0823458593804</c:v>
                </c:pt>
                <c:pt idx="179">
                  <c:v>1522.5123981621414</c:v>
                </c:pt>
                <c:pt idx="180">
                  <c:v>1533.9424504649028</c:v>
                </c:pt>
                <c:pt idx="181">
                  <c:v>1545.3725027676642</c:v>
                </c:pt>
                <c:pt idx="182">
                  <c:v>1556.8025550704256</c:v>
                </c:pt>
                <c:pt idx="183">
                  <c:v>1568.232607373187</c:v>
                </c:pt>
                <c:pt idx="184">
                  <c:v>1579.6626596759484</c:v>
                </c:pt>
                <c:pt idx="185">
                  <c:v>1591.0927119787098</c:v>
                </c:pt>
                <c:pt idx="186">
                  <c:v>1602.5227642814707</c:v>
                </c:pt>
                <c:pt idx="187">
                  <c:v>1613.9528165842321</c:v>
                </c:pt>
                <c:pt idx="188">
                  <c:v>1625.3828688869935</c:v>
                </c:pt>
                <c:pt idx="189">
                  <c:v>1636.8129211897549</c:v>
                </c:pt>
                <c:pt idx="190">
                  <c:v>1648.2429734925163</c:v>
                </c:pt>
                <c:pt idx="191">
                  <c:v>1659.6730257952777</c:v>
                </c:pt>
                <c:pt idx="192">
                  <c:v>1671.1030780980391</c:v>
                </c:pt>
                <c:pt idx="193">
                  <c:v>1682.5331304008005</c:v>
                </c:pt>
                <c:pt idx="194">
                  <c:v>1693.9631827035614</c:v>
                </c:pt>
                <c:pt idx="195">
                  <c:v>1705.3932350063228</c:v>
                </c:pt>
                <c:pt idx="196">
                  <c:v>1716.8232873090842</c:v>
                </c:pt>
                <c:pt idx="197">
                  <c:v>1728.2533396118456</c:v>
                </c:pt>
                <c:pt idx="198">
                  <c:v>1739.683391914607</c:v>
                </c:pt>
                <c:pt idx="199">
                  <c:v>1751.1134442173684</c:v>
                </c:pt>
                <c:pt idx="200">
                  <c:v>1762.5434965201298</c:v>
                </c:pt>
                <c:pt idx="201">
                  <c:v>1773.9735488228907</c:v>
                </c:pt>
                <c:pt idx="202">
                  <c:v>1785.4036011256521</c:v>
                </c:pt>
                <c:pt idx="203">
                  <c:v>1796.8336534284135</c:v>
                </c:pt>
                <c:pt idx="204">
                  <c:v>1808.2637057311749</c:v>
                </c:pt>
                <c:pt idx="205">
                  <c:v>1819.6937580339363</c:v>
                </c:pt>
                <c:pt idx="206">
                  <c:v>1831.1238103366977</c:v>
                </c:pt>
                <c:pt idx="207">
                  <c:v>1842.5538626394591</c:v>
                </c:pt>
                <c:pt idx="208">
                  <c:v>1853.9839149422205</c:v>
                </c:pt>
                <c:pt idx="209">
                  <c:v>1865.4139672449814</c:v>
                </c:pt>
                <c:pt idx="210">
                  <c:v>1876.8440195477428</c:v>
                </c:pt>
                <c:pt idx="211">
                  <c:v>1888.2740718505042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16C-40EE-9CBA-DD877CBCC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61504"/>
        <c:axId val="118462080"/>
      </c:scatterChart>
      <c:valAx>
        <c:axId val="11846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8462080"/>
        <c:crosses val="autoZero"/>
        <c:crossBetween val="midCat"/>
      </c:valAx>
      <c:valAx>
        <c:axId val="118462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461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5171360309494394E-2"/>
          <c:y val="1.0209966059947437E-2"/>
          <c:w val="0.7763424359109401"/>
          <c:h val="0.9795800678801051"/>
        </c:manualLayout>
      </c:layout>
      <c:scatterChart>
        <c:scatterStyle val="smoothMarker"/>
        <c:varyColors val="0"/>
        <c:ser>
          <c:idx val="0"/>
          <c:order val="0"/>
          <c:tx>
            <c:v>Weather Cell</c:v>
          </c:tx>
          <c:spPr>
            <a:ln w="25400"/>
          </c:spPr>
          <c:marker>
            <c:symbol val="diamond"/>
            <c:size val="2"/>
          </c:marker>
          <c:xVal>
            <c:numRef>
              <c:f>'θ ϵ (90,180)'!$AE$8:$AE$368</c:f>
              <c:numCache>
                <c:formatCode>General</c:formatCode>
                <c:ptCount val="361"/>
                <c:pt idx="0">
                  <c:v>65</c:v>
                </c:pt>
                <c:pt idx="1">
                  <c:v>64.990100185165431</c:v>
                </c:pt>
                <c:pt idx="2">
                  <c:v>64.96040375624122</c:v>
                </c:pt>
                <c:pt idx="3">
                  <c:v>64.910919759047303</c:v>
                </c:pt>
                <c:pt idx="4">
                  <c:v>64.841663266888574</c:v>
                </c:pt>
                <c:pt idx="5">
                  <c:v>64.752655375963457</c:v>
                </c:pt>
                <c:pt idx="6">
                  <c:v>64.64392319893777</c:v>
                </c:pt>
                <c:pt idx="7">
                  <c:v>64.515499856685935</c:v>
                </c:pt>
                <c:pt idx="8">
                  <c:v>64.367424468202074</c:v>
                </c:pt>
                <c:pt idx="9">
                  <c:v>64.199742138683959</c:v>
                </c:pt>
                <c:pt idx="10">
                  <c:v>64.012503945793526</c:v>
                </c:pt>
                <c:pt idx="11">
                  <c:v>63.805766924098158</c:v>
                </c:pt>
                <c:pt idx="12">
                  <c:v>63.57959404769737</c:v>
                </c:pt>
                <c:pt idx="13">
                  <c:v>63.334054211040289</c:v>
                </c:pt>
                <c:pt idx="14">
                  <c:v>63.069222207939774</c:v>
                </c:pt>
                <c:pt idx="15">
                  <c:v>62.785178708789438</c:v>
                </c:pt>
                <c:pt idx="16">
                  <c:v>62.482010235990728</c:v>
                </c:pt>
                <c:pt idx="17">
                  <c:v>62.1598091375973</c:v>
                </c:pt>
                <c:pt idx="18">
                  <c:v>61.81867355918498</c:v>
                </c:pt>
                <c:pt idx="19">
                  <c:v>61.458707413955594</c:v>
                </c:pt>
                <c:pt idx="20">
                  <c:v>61.080020351084045</c:v>
                </c:pt>
                <c:pt idx="21">
                  <c:v>60.682727722318113</c:v>
                </c:pt>
                <c:pt idx="22">
                  <c:v>60.26695054684118</c:v>
                </c:pt>
                <c:pt idx="23">
                  <c:v>59.832815474408626</c:v>
                </c:pt>
                <c:pt idx="24">
                  <c:v>59.380454746769054</c:v>
                </c:pt>
                <c:pt idx="25">
                  <c:v>58.910006157382249</c:v>
                </c:pt>
                <c:pt idx="26">
                  <c:v>58.421613009445856</c:v>
                </c:pt>
                <c:pt idx="27">
                  <c:v>57.915424072243916</c:v>
                </c:pt>
                <c:pt idx="28">
                  <c:v>57.391593535830253</c:v>
                </c:pt>
                <c:pt idx="29">
                  <c:v>56.850280964060723</c:v>
                </c:pt>
                <c:pt idx="30">
                  <c:v>56.291651245988518</c:v>
                </c:pt>
                <c:pt idx="31">
                  <c:v>55.715874545637298</c:v>
                </c:pt>
                <c:pt idx="32">
                  <c:v>55.123126250167687</c:v>
                </c:pt>
                <c:pt idx="33">
                  <c:v>54.51358691645256</c:v>
                </c:pt>
                <c:pt idx="34">
                  <c:v>53.887442216077709</c:v>
                </c:pt>
                <c:pt idx="35">
                  <c:v>53.244882878784466</c:v>
                </c:pt>
                <c:pt idx="36">
                  <c:v>52.586104634371587</c:v>
                </c:pt>
                <c:pt idx="37">
                  <c:v>51.911308153074032</c:v>
                </c:pt>
                <c:pt idx="38">
                  <c:v>51.220698984436929</c:v>
                </c:pt>
                <c:pt idx="39">
                  <c:v>50.514487494703111</c:v>
                </c:pt>
                <c:pt idx="40">
                  <c:v>49.792888802733572</c:v>
                </c:pt>
                <c:pt idx="41">
                  <c:v>49.056122714480189</c:v>
                </c:pt>
                <c:pt idx="42">
                  <c:v>48.304413656030626</c:v>
                </c:pt>
                <c:pt idx="43">
                  <c:v>47.537990605246087</c:v>
                </c:pt>
                <c:pt idx="44">
                  <c:v>46.757087022012328</c:v>
                </c:pt>
                <c:pt idx="45">
                  <c:v>45.961940777125591</c:v>
                </c:pt>
                <c:pt idx="46">
                  <c:v>45.152794079834827</c:v>
                </c:pt>
                <c:pt idx="47">
                  <c:v>44.329893404062403</c:v>
                </c:pt>
                <c:pt idx="48">
                  <c:v>43.493489413325783</c:v>
                </c:pt>
                <c:pt idx="49">
                  <c:v>42.643836884382971</c:v>
                </c:pt>
                <c:pt idx="50">
                  <c:v>41.781194629625055</c:v>
                </c:pt>
                <c:pt idx="51">
                  <c:v>40.905825418239438</c:v>
                </c:pt>
                <c:pt idx="52">
                  <c:v>40.01799589616779</c:v>
                </c:pt>
                <c:pt idx="53">
                  <c:v>39.117976504883146</c:v>
                </c:pt>
                <c:pt idx="54">
                  <c:v>38.206041399010751</c:v>
                </c:pt>
                <c:pt idx="55">
                  <c:v>37.282468362818001</c:v>
                </c:pt>
                <c:pt idx="56">
                  <c:v>36.34753872559854</c:v>
                </c:pt>
                <c:pt idx="57">
                  <c:v>35.401537275976764</c:v>
                </c:pt>
                <c:pt idx="58">
                  <c:v>34.444752175158321</c:v>
                </c:pt>
                <c:pt idx="59">
                  <c:v>33.477474869153532</c:v>
                </c:pt>
                <c:pt idx="60">
                  <c:v>32.500000000000007</c:v>
                </c:pt>
                <c:pt idx="61">
                  <c:v>31.512625316011913</c:v>
                </c:pt>
                <c:pt idx="62">
                  <c:v>30.515651581082906</c:v>
                </c:pt>
                <c:pt idx="63">
                  <c:v>29.509382483070542</c:v>
                </c:pt>
                <c:pt idx="64">
                  <c:v>28.494124541290034</c:v>
                </c:pt>
                <c:pt idx="65">
                  <c:v>27.470187013145463</c:v>
                </c:pt>
                <c:pt idx="66">
                  <c:v>26.437881799927013</c:v>
                </c:pt>
                <c:pt idx="67">
                  <c:v>25.397523351802807</c:v>
                </c:pt>
                <c:pt idx="68">
                  <c:v>24.349428572034277</c:v>
                </c:pt>
                <c:pt idx="69">
                  <c:v>23.293916720444525</c:v>
                </c:pt>
                <c:pt idx="70">
                  <c:v>22.231309316168474</c:v>
                </c:pt>
                <c:pt idx="71">
                  <c:v>21.161930039715187</c:v>
                </c:pt>
                <c:pt idx="72">
                  <c:v>20.086104634371583</c:v>
                </c:pt>
                <c:pt idx="73">
                  <c:v>19.00416080697789</c:v>
                </c:pt>
                <c:pt idx="74">
                  <c:v>17.916428128104947</c:v>
                </c:pt>
                <c:pt idx="75">
                  <c:v>16.823237931663847</c:v>
                </c:pt>
                <c:pt idx="76">
                  <c:v>15.724923213978414</c:v>
                </c:pt>
                <c:pt idx="77">
                  <c:v>14.62181853235122</c:v>
                </c:pt>
                <c:pt idx="78">
                  <c:v>13.514259903154365</c:v>
                </c:pt>
                <c:pt idx="79">
                  <c:v>12.402584699475419</c:v>
                </c:pt>
                <c:pt idx="80">
                  <c:v>11.287131548350477</c:v>
                </c:pt>
                <c:pt idx="81">
                  <c:v>10.16824022761501</c:v>
                </c:pt>
                <c:pt idx="82">
                  <c:v>9.0462515624042705</c:v>
                </c:pt>
                <c:pt idx="83">
                  <c:v>7.9215073213345866</c:v>
                </c:pt>
                <c:pt idx="84">
                  <c:v>6.794350112397475</c:v>
                </c:pt>
                <c:pt idx="85">
                  <c:v>5.665123278597779</c:v>
                </c:pt>
                <c:pt idx="86">
                  <c:v>4.5341707933681548</c:v>
                </c:pt>
                <c:pt idx="87">
                  <c:v>3.401837155791358</c:v>
                </c:pt>
                <c:pt idx="88">
                  <c:v>2.2684672856625703</c:v>
                </c:pt>
                <c:pt idx="89">
                  <c:v>1.1344064184234195</c:v>
                </c:pt>
                <c:pt idx="90">
                  <c:v>3.981732478453015E-15</c:v>
                </c:pt>
                <c:pt idx="91">
                  <c:v>-1.1344064184234259</c:v>
                </c:pt>
                <c:pt idx="92">
                  <c:v>-2.2684672856625476</c:v>
                </c:pt>
                <c:pt idx="93">
                  <c:v>-3.4018371557913354</c:v>
                </c:pt>
                <c:pt idx="94">
                  <c:v>-4.5341707933681468</c:v>
                </c:pt>
                <c:pt idx="95">
                  <c:v>-5.6651232785977852</c:v>
                </c:pt>
                <c:pt idx="96">
                  <c:v>-6.794350112397467</c:v>
                </c:pt>
                <c:pt idx="97">
                  <c:v>-7.9215073213345786</c:v>
                </c:pt>
                <c:pt idx="98">
                  <c:v>-9.0462515624042474</c:v>
                </c:pt>
                <c:pt idx="99">
                  <c:v>-10.168240227615017</c:v>
                </c:pt>
                <c:pt idx="100">
                  <c:v>-11.28713154835047</c:v>
                </c:pt>
                <c:pt idx="101">
                  <c:v>-12.402584699475412</c:v>
                </c:pt>
                <c:pt idx="102">
                  <c:v>-13.514259903154343</c:v>
                </c:pt>
                <c:pt idx="103">
                  <c:v>-14.621818532351213</c:v>
                </c:pt>
                <c:pt idx="104">
                  <c:v>-15.724923213978405</c:v>
                </c:pt>
                <c:pt idx="105">
                  <c:v>-16.823237931663854</c:v>
                </c:pt>
                <c:pt idx="106">
                  <c:v>-17.91642812810494</c:v>
                </c:pt>
                <c:pt idx="107">
                  <c:v>-19.004160806977882</c:v>
                </c:pt>
                <c:pt idx="108">
                  <c:v>-20.086104634371576</c:v>
                </c:pt>
                <c:pt idx="109">
                  <c:v>-21.161930039715166</c:v>
                </c:pt>
                <c:pt idx="110">
                  <c:v>-22.231309316168467</c:v>
                </c:pt>
                <c:pt idx="111">
                  <c:v>-23.293916720444518</c:v>
                </c:pt>
                <c:pt idx="112">
                  <c:v>-24.349428572034284</c:v>
                </c:pt>
                <c:pt idx="113">
                  <c:v>-25.397523351802786</c:v>
                </c:pt>
                <c:pt idx="114">
                  <c:v>-26.437881799927002</c:v>
                </c:pt>
                <c:pt idx="115">
                  <c:v>-27.470187013145456</c:v>
                </c:pt>
                <c:pt idx="116">
                  <c:v>-28.494124541290038</c:v>
                </c:pt>
                <c:pt idx="117">
                  <c:v>-29.509382483070535</c:v>
                </c:pt>
                <c:pt idx="118">
                  <c:v>-30.515651581082885</c:v>
                </c:pt>
                <c:pt idx="119">
                  <c:v>-31.512625316011906</c:v>
                </c:pt>
                <c:pt idx="120">
                  <c:v>-32.499999999999986</c:v>
                </c:pt>
                <c:pt idx="121">
                  <c:v>-33.477474869153525</c:v>
                </c:pt>
                <c:pt idx="122">
                  <c:v>-34.444752175158314</c:v>
                </c:pt>
                <c:pt idx="123">
                  <c:v>-35.401537275976757</c:v>
                </c:pt>
                <c:pt idx="124">
                  <c:v>-36.347538725598532</c:v>
                </c:pt>
                <c:pt idx="125">
                  <c:v>-37.28246836281798</c:v>
                </c:pt>
                <c:pt idx="126">
                  <c:v>-38.206041399010743</c:v>
                </c:pt>
                <c:pt idx="127">
                  <c:v>-39.117976504883146</c:v>
                </c:pt>
                <c:pt idx="128">
                  <c:v>-40.01799589616779</c:v>
                </c:pt>
                <c:pt idx="129">
                  <c:v>-40.905825418239424</c:v>
                </c:pt>
                <c:pt idx="130">
                  <c:v>-41.781194629625055</c:v>
                </c:pt>
                <c:pt idx="131">
                  <c:v>-42.643836884382985</c:v>
                </c:pt>
                <c:pt idx="132">
                  <c:v>-43.493489413325783</c:v>
                </c:pt>
                <c:pt idx="133">
                  <c:v>-44.329893404062396</c:v>
                </c:pt>
                <c:pt idx="134">
                  <c:v>-45.152794079834806</c:v>
                </c:pt>
                <c:pt idx="135">
                  <c:v>-45.961940777125584</c:v>
                </c:pt>
                <c:pt idx="136">
                  <c:v>-46.757087022012328</c:v>
                </c:pt>
                <c:pt idx="137">
                  <c:v>-47.53799060524608</c:v>
                </c:pt>
                <c:pt idx="138">
                  <c:v>-48.304413656030611</c:v>
                </c:pt>
                <c:pt idx="139">
                  <c:v>-49.056122714480182</c:v>
                </c:pt>
                <c:pt idx="140">
                  <c:v>-49.792888802733565</c:v>
                </c:pt>
                <c:pt idx="141">
                  <c:v>-50.514487494703097</c:v>
                </c:pt>
                <c:pt idx="142">
                  <c:v>-51.220698984436922</c:v>
                </c:pt>
                <c:pt idx="143">
                  <c:v>-51.911308153074039</c:v>
                </c:pt>
                <c:pt idx="144">
                  <c:v>-52.58610463437158</c:v>
                </c:pt>
                <c:pt idx="145">
                  <c:v>-53.244882878784452</c:v>
                </c:pt>
                <c:pt idx="146">
                  <c:v>-53.887442216077709</c:v>
                </c:pt>
                <c:pt idx="147">
                  <c:v>-54.513586916452567</c:v>
                </c:pt>
                <c:pt idx="148">
                  <c:v>-55.123126250167687</c:v>
                </c:pt>
                <c:pt idx="149">
                  <c:v>-55.715874545637291</c:v>
                </c:pt>
                <c:pt idx="150">
                  <c:v>-56.291651245988518</c:v>
                </c:pt>
                <c:pt idx="151">
                  <c:v>-56.850280964060723</c:v>
                </c:pt>
                <c:pt idx="152">
                  <c:v>-57.391593535830239</c:v>
                </c:pt>
                <c:pt idx="153">
                  <c:v>-57.915424072243908</c:v>
                </c:pt>
                <c:pt idx="154">
                  <c:v>-58.421613009445856</c:v>
                </c:pt>
                <c:pt idx="155">
                  <c:v>-58.910006157382249</c:v>
                </c:pt>
                <c:pt idx="156">
                  <c:v>-59.380454746769047</c:v>
                </c:pt>
                <c:pt idx="157">
                  <c:v>-59.832815474408612</c:v>
                </c:pt>
                <c:pt idx="158">
                  <c:v>-60.266950546841173</c:v>
                </c:pt>
                <c:pt idx="159">
                  <c:v>-60.682727722318113</c:v>
                </c:pt>
                <c:pt idx="160">
                  <c:v>-61.080020351084038</c:v>
                </c:pt>
                <c:pt idx="161">
                  <c:v>-61.458707413955587</c:v>
                </c:pt>
                <c:pt idx="162">
                  <c:v>-61.81867355918498</c:v>
                </c:pt>
                <c:pt idx="163">
                  <c:v>-62.1598091375973</c:v>
                </c:pt>
                <c:pt idx="164">
                  <c:v>-62.482010235990714</c:v>
                </c:pt>
                <c:pt idx="165">
                  <c:v>-62.785178708789431</c:v>
                </c:pt>
                <c:pt idx="166">
                  <c:v>-63.069222207939774</c:v>
                </c:pt>
                <c:pt idx="167">
                  <c:v>-63.334054211040289</c:v>
                </c:pt>
                <c:pt idx="168">
                  <c:v>-63.57959404769737</c:v>
                </c:pt>
                <c:pt idx="169">
                  <c:v>-63.805766924098158</c:v>
                </c:pt>
                <c:pt idx="170">
                  <c:v>-64.012503945793526</c:v>
                </c:pt>
                <c:pt idx="171">
                  <c:v>-64.199742138683945</c:v>
                </c:pt>
                <c:pt idx="172">
                  <c:v>-64.36742446820206</c:v>
                </c:pt>
                <c:pt idx="173">
                  <c:v>-64.515499856685935</c:v>
                </c:pt>
                <c:pt idx="174">
                  <c:v>-64.64392319893777</c:v>
                </c:pt>
                <c:pt idx="175">
                  <c:v>-64.752655375963457</c:v>
                </c:pt>
                <c:pt idx="176">
                  <c:v>-64.841663266888574</c:v>
                </c:pt>
                <c:pt idx="177">
                  <c:v>-64.910919759047303</c:v>
                </c:pt>
                <c:pt idx="178">
                  <c:v>-64.96040375624122</c:v>
                </c:pt>
                <c:pt idx="179">
                  <c:v>-64.990100185165431</c:v>
                </c:pt>
                <c:pt idx="180">
                  <c:v>-65</c:v>
                </c:pt>
                <c:pt idx="181">
                  <c:v>-64.990100185165431</c:v>
                </c:pt>
                <c:pt idx="182">
                  <c:v>-64.96040375624122</c:v>
                </c:pt>
                <c:pt idx="183">
                  <c:v>-64.910919759047303</c:v>
                </c:pt>
                <c:pt idx="184">
                  <c:v>-64.841663266888574</c:v>
                </c:pt>
                <c:pt idx="185">
                  <c:v>-64.752655375963457</c:v>
                </c:pt>
                <c:pt idx="186">
                  <c:v>-64.64392319893777</c:v>
                </c:pt>
                <c:pt idx="187">
                  <c:v>-64.515499856685935</c:v>
                </c:pt>
                <c:pt idx="188">
                  <c:v>-64.36742446820206</c:v>
                </c:pt>
                <c:pt idx="189">
                  <c:v>-64.199742138683959</c:v>
                </c:pt>
                <c:pt idx="190">
                  <c:v>-64.012503945793526</c:v>
                </c:pt>
                <c:pt idx="191">
                  <c:v>-63.805766924098158</c:v>
                </c:pt>
                <c:pt idx="192">
                  <c:v>-63.57959404769737</c:v>
                </c:pt>
                <c:pt idx="193">
                  <c:v>-63.334054211040289</c:v>
                </c:pt>
                <c:pt idx="194">
                  <c:v>-63.069222207939774</c:v>
                </c:pt>
                <c:pt idx="195">
                  <c:v>-62.785178708789445</c:v>
                </c:pt>
                <c:pt idx="196">
                  <c:v>-62.482010235990728</c:v>
                </c:pt>
                <c:pt idx="197">
                  <c:v>-62.159809137597307</c:v>
                </c:pt>
                <c:pt idx="198">
                  <c:v>-61.81867355918498</c:v>
                </c:pt>
                <c:pt idx="199">
                  <c:v>-61.458707413955587</c:v>
                </c:pt>
                <c:pt idx="200">
                  <c:v>-61.080020351084045</c:v>
                </c:pt>
                <c:pt idx="201">
                  <c:v>-60.682727722318113</c:v>
                </c:pt>
                <c:pt idx="202">
                  <c:v>-60.26695054684118</c:v>
                </c:pt>
                <c:pt idx="203">
                  <c:v>-59.832815474408626</c:v>
                </c:pt>
                <c:pt idx="204">
                  <c:v>-59.380454746769068</c:v>
                </c:pt>
                <c:pt idx="205">
                  <c:v>-58.910006157382256</c:v>
                </c:pt>
                <c:pt idx="206">
                  <c:v>-58.421613009445863</c:v>
                </c:pt>
                <c:pt idx="207">
                  <c:v>-57.91542407224393</c:v>
                </c:pt>
                <c:pt idx="208">
                  <c:v>-57.391593535830246</c:v>
                </c:pt>
                <c:pt idx="209">
                  <c:v>-56.85028096406073</c:v>
                </c:pt>
                <c:pt idx="210">
                  <c:v>-56.291651245988511</c:v>
                </c:pt>
                <c:pt idx="211">
                  <c:v>-55.715874545637298</c:v>
                </c:pt>
                <c:pt idx="212">
                  <c:v>-55.123126250167694</c:v>
                </c:pt>
                <c:pt idx="213">
                  <c:v>-54.51358691645256</c:v>
                </c:pt>
                <c:pt idx="214">
                  <c:v>-53.887442216077723</c:v>
                </c:pt>
                <c:pt idx="215">
                  <c:v>-53.24488287878448</c:v>
                </c:pt>
                <c:pt idx="216">
                  <c:v>-52.586104634371594</c:v>
                </c:pt>
                <c:pt idx="217">
                  <c:v>-51.911308153074046</c:v>
                </c:pt>
                <c:pt idx="218">
                  <c:v>-51.220698984436943</c:v>
                </c:pt>
                <c:pt idx="219">
                  <c:v>-50.514487494703104</c:v>
                </c:pt>
                <c:pt idx="220">
                  <c:v>-49.792888802733572</c:v>
                </c:pt>
                <c:pt idx="221">
                  <c:v>-49.056122714480175</c:v>
                </c:pt>
                <c:pt idx="222">
                  <c:v>-48.304413656030626</c:v>
                </c:pt>
                <c:pt idx="223">
                  <c:v>-47.537990605246087</c:v>
                </c:pt>
                <c:pt idx="224">
                  <c:v>-46.757087022012321</c:v>
                </c:pt>
                <c:pt idx="225">
                  <c:v>-45.961940777125598</c:v>
                </c:pt>
                <c:pt idx="226">
                  <c:v>-45.152794079834841</c:v>
                </c:pt>
                <c:pt idx="227">
                  <c:v>-44.329893404062432</c:v>
                </c:pt>
                <c:pt idx="228">
                  <c:v>-43.493489413325797</c:v>
                </c:pt>
                <c:pt idx="229">
                  <c:v>-42.643836884382992</c:v>
                </c:pt>
                <c:pt idx="230">
                  <c:v>-41.781194629625062</c:v>
                </c:pt>
                <c:pt idx="231">
                  <c:v>-40.905825418239417</c:v>
                </c:pt>
                <c:pt idx="232">
                  <c:v>-40.017995896167776</c:v>
                </c:pt>
                <c:pt idx="233">
                  <c:v>-39.117976504883138</c:v>
                </c:pt>
                <c:pt idx="234">
                  <c:v>-38.206041399010758</c:v>
                </c:pt>
                <c:pt idx="235">
                  <c:v>-37.282468362818015</c:v>
                </c:pt>
                <c:pt idx="236">
                  <c:v>-36.347538725598568</c:v>
                </c:pt>
                <c:pt idx="237">
                  <c:v>-35.40153727597675</c:v>
                </c:pt>
                <c:pt idx="238">
                  <c:v>-34.444752175158328</c:v>
                </c:pt>
                <c:pt idx="239">
                  <c:v>-33.477474869153539</c:v>
                </c:pt>
                <c:pt idx="240">
                  <c:v>-32.500000000000028</c:v>
                </c:pt>
                <c:pt idx="241">
                  <c:v>-31.512625316011896</c:v>
                </c:pt>
                <c:pt idx="242">
                  <c:v>-30.515651581082899</c:v>
                </c:pt>
                <c:pt idx="243">
                  <c:v>-29.509382483070549</c:v>
                </c:pt>
                <c:pt idx="244">
                  <c:v>-28.494124541290052</c:v>
                </c:pt>
                <c:pt idx="245">
                  <c:v>-27.470187013145495</c:v>
                </c:pt>
                <c:pt idx="246">
                  <c:v>-26.437881799927005</c:v>
                </c:pt>
                <c:pt idx="247">
                  <c:v>-25.3975233518028</c:v>
                </c:pt>
                <c:pt idx="248">
                  <c:v>-24.349428572034299</c:v>
                </c:pt>
                <c:pt idx="249">
                  <c:v>-23.293916720444546</c:v>
                </c:pt>
                <c:pt idx="250">
                  <c:v>-22.23130931616851</c:v>
                </c:pt>
                <c:pt idx="251">
                  <c:v>-21.16193003971518</c:v>
                </c:pt>
                <c:pt idx="252">
                  <c:v>-20.086104634371591</c:v>
                </c:pt>
                <c:pt idx="253">
                  <c:v>-19.004160806977911</c:v>
                </c:pt>
                <c:pt idx="254">
                  <c:v>-17.916428128104929</c:v>
                </c:pt>
                <c:pt idx="255">
                  <c:v>-16.82323793166384</c:v>
                </c:pt>
                <c:pt idx="256">
                  <c:v>-15.724923213978405</c:v>
                </c:pt>
                <c:pt idx="257">
                  <c:v>-14.621818532351242</c:v>
                </c:pt>
                <c:pt idx="258">
                  <c:v>-13.514259903154386</c:v>
                </c:pt>
                <c:pt idx="259">
                  <c:v>-12.402584699475456</c:v>
                </c:pt>
                <c:pt idx="260">
                  <c:v>-11.287131548350471</c:v>
                </c:pt>
                <c:pt idx="261">
                  <c:v>-10.168240227615017</c:v>
                </c:pt>
                <c:pt idx="262">
                  <c:v>-9.0462515624042208</c:v>
                </c:pt>
                <c:pt idx="263">
                  <c:v>-7.9215073213345661</c:v>
                </c:pt>
                <c:pt idx="264">
                  <c:v>-6.7943501123974688</c:v>
                </c:pt>
                <c:pt idx="265">
                  <c:v>-5.6651232785977861</c:v>
                </c:pt>
                <c:pt idx="266">
                  <c:v>-4.5341707933681628</c:v>
                </c:pt>
                <c:pt idx="267">
                  <c:v>-3.4018371557913798</c:v>
                </c:pt>
                <c:pt idx="268">
                  <c:v>-2.2684672856626071</c:v>
                </c:pt>
                <c:pt idx="269">
                  <c:v>-1.1344064184234273</c:v>
                </c:pt>
                <c:pt idx="270">
                  <c:v>-1.1945197435359045E-14</c:v>
                </c:pt>
                <c:pt idx="271">
                  <c:v>1.1344064184234035</c:v>
                </c:pt>
                <c:pt idx="272">
                  <c:v>2.2684672856625832</c:v>
                </c:pt>
                <c:pt idx="273">
                  <c:v>3.4018371557913563</c:v>
                </c:pt>
                <c:pt idx="274">
                  <c:v>4.5341707933681397</c:v>
                </c:pt>
                <c:pt idx="275">
                  <c:v>5.665123278597763</c:v>
                </c:pt>
                <c:pt idx="276">
                  <c:v>6.7943501123974439</c:v>
                </c:pt>
                <c:pt idx="277">
                  <c:v>7.9215073213345999</c:v>
                </c:pt>
                <c:pt idx="278">
                  <c:v>9.0462515624042545</c:v>
                </c:pt>
                <c:pt idx="279">
                  <c:v>10.168240227614994</c:v>
                </c:pt>
                <c:pt idx="280">
                  <c:v>11.287131548350448</c:v>
                </c:pt>
                <c:pt idx="281">
                  <c:v>12.402584699475376</c:v>
                </c:pt>
                <c:pt idx="282">
                  <c:v>13.514259903154306</c:v>
                </c:pt>
                <c:pt idx="283">
                  <c:v>14.62181853235122</c:v>
                </c:pt>
                <c:pt idx="284">
                  <c:v>15.724923213978384</c:v>
                </c:pt>
                <c:pt idx="285">
                  <c:v>16.823237931663872</c:v>
                </c:pt>
                <c:pt idx="286">
                  <c:v>17.916428128104961</c:v>
                </c:pt>
                <c:pt idx="287">
                  <c:v>19.004160806977886</c:v>
                </c:pt>
                <c:pt idx="288">
                  <c:v>20.086104634371569</c:v>
                </c:pt>
                <c:pt idx="289">
                  <c:v>21.161930039715159</c:v>
                </c:pt>
                <c:pt idx="290">
                  <c:v>22.231309316168431</c:v>
                </c:pt>
                <c:pt idx="291">
                  <c:v>23.293916720444471</c:v>
                </c:pt>
                <c:pt idx="292">
                  <c:v>24.349428572034277</c:v>
                </c:pt>
                <c:pt idx="293">
                  <c:v>25.397523351802779</c:v>
                </c:pt>
                <c:pt idx="294">
                  <c:v>26.437881799927034</c:v>
                </c:pt>
                <c:pt idx="295">
                  <c:v>27.470187013145473</c:v>
                </c:pt>
                <c:pt idx="296">
                  <c:v>28.494124541290031</c:v>
                </c:pt>
                <c:pt idx="297">
                  <c:v>29.509382483070532</c:v>
                </c:pt>
                <c:pt idx="298">
                  <c:v>30.515651581082878</c:v>
                </c:pt>
                <c:pt idx="299">
                  <c:v>31.512625316011874</c:v>
                </c:pt>
                <c:pt idx="300">
                  <c:v>32.500000000000007</c:v>
                </c:pt>
                <c:pt idx="301">
                  <c:v>33.477474869153518</c:v>
                </c:pt>
                <c:pt idx="302">
                  <c:v>34.444752175158307</c:v>
                </c:pt>
                <c:pt idx="303">
                  <c:v>35.401537275976729</c:v>
                </c:pt>
                <c:pt idx="304">
                  <c:v>36.347538725598504</c:v>
                </c:pt>
                <c:pt idx="305">
                  <c:v>37.282468362817994</c:v>
                </c:pt>
                <c:pt idx="306">
                  <c:v>38.206041399010736</c:v>
                </c:pt>
                <c:pt idx="307">
                  <c:v>39.117976504883117</c:v>
                </c:pt>
                <c:pt idx="308">
                  <c:v>40.017995896167804</c:v>
                </c:pt>
                <c:pt idx="309">
                  <c:v>40.905825418239438</c:v>
                </c:pt>
                <c:pt idx="310">
                  <c:v>41.781194629625048</c:v>
                </c:pt>
                <c:pt idx="311">
                  <c:v>42.643836884382956</c:v>
                </c:pt>
                <c:pt idx="312">
                  <c:v>43.493489413325754</c:v>
                </c:pt>
                <c:pt idx="313">
                  <c:v>44.329893404062375</c:v>
                </c:pt>
                <c:pt idx="314">
                  <c:v>45.152794079834777</c:v>
                </c:pt>
                <c:pt idx="315">
                  <c:v>45.961940777125577</c:v>
                </c:pt>
                <c:pt idx="316">
                  <c:v>46.757087022012307</c:v>
                </c:pt>
                <c:pt idx="317">
                  <c:v>47.537990605246094</c:v>
                </c:pt>
                <c:pt idx="318">
                  <c:v>48.304413656030626</c:v>
                </c:pt>
                <c:pt idx="319">
                  <c:v>49.056122714480175</c:v>
                </c:pt>
                <c:pt idx="320">
                  <c:v>49.792888802733557</c:v>
                </c:pt>
                <c:pt idx="321">
                  <c:v>50.51448749470309</c:v>
                </c:pt>
                <c:pt idx="322">
                  <c:v>51.220698984436901</c:v>
                </c:pt>
                <c:pt idx="323">
                  <c:v>51.911308153074032</c:v>
                </c:pt>
                <c:pt idx="324">
                  <c:v>52.58610463437158</c:v>
                </c:pt>
                <c:pt idx="325">
                  <c:v>53.244882878784452</c:v>
                </c:pt>
                <c:pt idx="326">
                  <c:v>53.887442216077694</c:v>
                </c:pt>
                <c:pt idx="327">
                  <c:v>54.51358691645256</c:v>
                </c:pt>
                <c:pt idx="328">
                  <c:v>55.123126250167651</c:v>
                </c:pt>
                <c:pt idx="329">
                  <c:v>55.715874545637284</c:v>
                </c:pt>
                <c:pt idx="330">
                  <c:v>56.291651245988497</c:v>
                </c:pt>
                <c:pt idx="331">
                  <c:v>56.85028096406073</c:v>
                </c:pt>
                <c:pt idx="332">
                  <c:v>57.391593535830246</c:v>
                </c:pt>
                <c:pt idx="333">
                  <c:v>57.915424072243908</c:v>
                </c:pt>
                <c:pt idx="334">
                  <c:v>58.421613009445863</c:v>
                </c:pt>
                <c:pt idx="335">
                  <c:v>58.910006157382234</c:v>
                </c:pt>
                <c:pt idx="336">
                  <c:v>59.380454746769061</c:v>
                </c:pt>
                <c:pt idx="337">
                  <c:v>59.832815474408598</c:v>
                </c:pt>
                <c:pt idx="338">
                  <c:v>60.266950546841173</c:v>
                </c:pt>
                <c:pt idx="339">
                  <c:v>60.682727722318099</c:v>
                </c:pt>
                <c:pt idx="340">
                  <c:v>61.080020351084045</c:v>
                </c:pt>
                <c:pt idx="341">
                  <c:v>61.458707413955572</c:v>
                </c:pt>
                <c:pt idx="342">
                  <c:v>61.81867355918498</c:v>
                </c:pt>
                <c:pt idx="343">
                  <c:v>62.159809137597321</c:v>
                </c:pt>
                <c:pt idx="344">
                  <c:v>62.482010235990714</c:v>
                </c:pt>
                <c:pt idx="345">
                  <c:v>62.785178708789438</c:v>
                </c:pt>
                <c:pt idx="346">
                  <c:v>63.069222207939774</c:v>
                </c:pt>
                <c:pt idx="347">
                  <c:v>63.334054211040282</c:v>
                </c:pt>
                <c:pt idx="348">
                  <c:v>63.579594047697363</c:v>
                </c:pt>
                <c:pt idx="349">
                  <c:v>63.805766924098158</c:v>
                </c:pt>
                <c:pt idx="350">
                  <c:v>64.012503945793512</c:v>
                </c:pt>
                <c:pt idx="351">
                  <c:v>64.199742138683945</c:v>
                </c:pt>
                <c:pt idx="352">
                  <c:v>64.36742446820206</c:v>
                </c:pt>
                <c:pt idx="353">
                  <c:v>64.515499856685935</c:v>
                </c:pt>
                <c:pt idx="354">
                  <c:v>64.64392319893777</c:v>
                </c:pt>
                <c:pt idx="355">
                  <c:v>64.752655375963457</c:v>
                </c:pt>
                <c:pt idx="356">
                  <c:v>64.841663266888574</c:v>
                </c:pt>
                <c:pt idx="357">
                  <c:v>64.910919759047303</c:v>
                </c:pt>
                <c:pt idx="358">
                  <c:v>64.96040375624122</c:v>
                </c:pt>
                <c:pt idx="359">
                  <c:v>64.990100185165431</c:v>
                </c:pt>
                <c:pt idx="360">
                  <c:v>65</c:v>
                </c:pt>
              </c:numCache>
            </c:numRef>
          </c:xVal>
          <c:yVal>
            <c:numRef>
              <c:f>'θ ϵ (90,180)'!$AF$8:$AF$368</c:f>
              <c:numCache>
                <c:formatCode>General</c:formatCode>
                <c:ptCount val="361"/>
                <c:pt idx="0">
                  <c:v>0</c:v>
                </c:pt>
                <c:pt idx="1">
                  <c:v>1.1344064184234282</c:v>
                </c:pt>
                <c:pt idx="2">
                  <c:v>2.2684672856625632</c:v>
                </c:pt>
                <c:pt idx="3">
                  <c:v>3.4018371557913487</c:v>
                </c:pt>
                <c:pt idx="4">
                  <c:v>4.534170793368145</c:v>
                </c:pt>
                <c:pt idx="5">
                  <c:v>5.6651232785977808</c:v>
                </c:pt>
                <c:pt idx="6">
                  <c:v>6.794350112397475</c:v>
                </c:pt>
                <c:pt idx="7">
                  <c:v>7.9215073213345857</c:v>
                </c:pt>
                <c:pt idx="8">
                  <c:v>9.0462515624042528</c:v>
                </c:pt>
                <c:pt idx="9">
                  <c:v>10.168240227615007</c:v>
                </c:pt>
                <c:pt idx="10">
                  <c:v>11.287131548350471</c:v>
                </c:pt>
                <c:pt idx="11">
                  <c:v>12.402584699475412</c:v>
                </c:pt>
                <c:pt idx="12">
                  <c:v>13.514259903154356</c:v>
                </c:pt>
                <c:pt idx="13">
                  <c:v>14.621818532351226</c:v>
                </c:pt>
                <c:pt idx="14">
                  <c:v>15.724923213978402</c:v>
                </c:pt>
                <c:pt idx="15">
                  <c:v>16.823237931663847</c:v>
                </c:pt>
                <c:pt idx="16">
                  <c:v>17.916428128104947</c:v>
                </c:pt>
                <c:pt idx="17">
                  <c:v>19.00416080697789</c:v>
                </c:pt>
                <c:pt idx="18">
                  <c:v>20.08610463437158</c:v>
                </c:pt>
                <c:pt idx="19">
                  <c:v>21.16193003971518</c:v>
                </c:pt>
                <c:pt idx="20">
                  <c:v>22.231309316168467</c:v>
                </c:pt>
                <c:pt idx="21">
                  <c:v>23.293916720444518</c:v>
                </c:pt>
                <c:pt idx="22">
                  <c:v>24.349428572034281</c:v>
                </c:pt>
                <c:pt idx="23">
                  <c:v>25.397523351802793</c:v>
                </c:pt>
                <c:pt idx="24">
                  <c:v>26.437881799927009</c:v>
                </c:pt>
                <c:pt idx="25">
                  <c:v>27.470187013145463</c:v>
                </c:pt>
                <c:pt idx="26">
                  <c:v>28.494124541290031</c:v>
                </c:pt>
                <c:pt idx="27">
                  <c:v>29.509382483070539</c:v>
                </c:pt>
                <c:pt idx="28">
                  <c:v>30.515651581082903</c:v>
                </c:pt>
                <c:pt idx="29">
                  <c:v>31.51262531601191</c:v>
                </c:pt>
                <c:pt idx="30">
                  <c:v>32.499999999999993</c:v>
                </c:pt>
                <c:pt idx="31">
                  <c:v>33.477474869153518</c:v>
                </c:pt>
                <c:pt idx="32">
                  <c:v>34.444752175158321</c:v>
                </c:pt>
                <c:pt idx="33">
                  <c:v>35.401537275976757</c:v>
                </c:pt>
                <c:pt idx="34">
                  <c:v>36.347538725598547</c:v>
                </c:pt>
                <c:pt idx="35">
                  <c:v>37.282468362817994</c:v>
                </c:pt>
                <c:pt idx="36">
                  <c:v>38.206041399010751</c:v>
                </c:pt>
                <c:pt idx="37">
                  <c:v>39.117976504883138</c:v>
                </c:pt>
                <c:pt idx="38">
                  <c:v>40.017995896167783</c:v>
                </c:pt>
                <c:pt idx="39">
                  <c:v>40.905825418239431</c:v>
                </c:pt>
                <c:pt idx="40">
                  <c:v>41.781194629625048</c:v>
                </c:pt>
                <c:pt idx="41">
                  <c:v>42.643836884382964</c:v>
                </c:pt>
                <c:pt idx="42">
                  <c:v>43.493489413325783</c:v>
                </c:pt>
                <c:pt idx="43">
                  <c:v>44.329893404062403</c:v>
                </c:pt>
                <c:pt idx="44">
                  <c:v>45.15279407983482</c:v>
                </c:pt>
                <c:pt idx="45">
                  <c:v>45.961940777125584</c:v>
                </c:pt>
                <c:pt idx="46">
                  <c:v>46.757087022012321</c:v>
                </c:pt>
                <c:pt idx="47">
                  <c:v>47.53799060524608</c:v>
                </c:pt>
                <c:pt idx="48">
                  <c:v>48.304413656030619</c:v>
                </c:pt>
                <c:pt idx="49">
                  <c:v>49.056122714480182</c:v>
                </c:pt>
                <c:pt idx="50">
                  <c:v>49.792888802733572</c:v>
                </c:pt>
                <c:pt idx="51">
                  <c:v>50.514487494703104</c:v>
                </c:pt>
                <c:pt idx="52">
                  <c:v>51.220698984436929</c:v>
                </c:pt>
                <c:pt idx="53">
                  <c:v>51.911308153074032</c:v>
                </c:pt>
                <c:pt idx="54">
                  <c:v>52.586104634371587</c:v>
                </c:pt>
                <c:pt idx="55">
                  <c:v>53.244882878784466</c:v>
                </c:pt>
                <c:pt idx="56">
                  <c:v>53.887442216077716</c:v>
                </c:pt>
                <c:pt idx="57">
                  <c:v>54.513586916452553</c:v>
                </c:pt>
                <c:pt idx="58">
                  <c:v>55.123126250167687</c:v>
                </c:pt>
                <c:pt idx="59">
                  <c:v>55.715874545637291</c:v>
                </c:pt>
                <c:pt idx="60">
                  <c:v>56.291651245988511</c:v>
                </c:pt>
                <c:pt idx="61">
                  <c:v>56.850280964060723</c:v>
                </c:pt>
                <c:pt idx="62">
                  <c:v>57.391593535830246</c:v>
                </c:pt>
                <c:pt idx="63">
                  <c:v>57.915424072243908</c:v>
                </c:pt>
                <c:pt idx="64">
                  <c:v>58.421613009445856</c:v>
                </c:pt>
                <c:pt idx="65">
                  <c:v>58.910006157382249</c:v>
                </c:pt>
                <c:pt idx="66">
                  <c:v>59.380454746769054</c:v>
                </c:pt>
                <c:pt idx="67">
                  <c:v>59.832815474408619</c:v>
                </c:pt>
                <c:pt idx="68">
                  <c:v>60.26695054684118</c:v>
                </c:pt>
                <c:pt idx="69">
                  <c:v>60.682727722318113</c:v>
                </c:pt>
                <c:pt idx="70">
                  <c:v>61.080020351084038</c:v>
                </c:pt>
                <c:pt idx="71">
                  <c:v>61.458707413955587</c:v>
                </c:pt>
                <c:pt idx="72">
                  <c:v>61.81867355918498</c:v>
                </c:pt>
                <c:pt idx="73">
                  <c:v>62.1598091375973</c:v>
                </c:pt>
                <c:pt idx="74">
                  <c:v>62.482010235990728</c:v>
                </c:pt>
                <c:pt idx="75">
                  <c:v>62.785178708789438</c:v>
                </c:pt>
                <c:pt idx="76">
                  <c:v>63.069222207939774</c:v>
                </c:pt>
                <c:pt idx="77">
                  <c:v>63.334054211040289</c:v>
                </c:pt>
                <c:pt idx="78">
                  <c:v>63.579594047697363</c:v>
                </c:pt>
                <c:pt idx="79">
                  <c:v>63.805766924098158</c:v>
                </c:pt>
                <c:pt idx="80">
                  <c:v>64.012503945793526</c:v>
                </c:pt>
                <c:pt idx="81">
                  <c:v>64.199742138683959</c:v>
                </c:pt>
                <c:pt idx="82">
                  <c:v>64.36742446820206</c:v>
                </c:pt>
                <c:pt idx="83">
                  <c:v>64.515499856685935</c:v>
                </c:pt>
                <c:pt idx="84">
                  <c:v>64.64392319893777</c:v>
                </c:pt>
                <c:pt idx="85">
                  <c:v>64.752655375963457</c:v>
                </c:pt>
                <c:pt idx="86">
                  <c:v>64.841663266888574</c:v>
                </c:pt>
                <c:pt idx="87">
                  <c:v>64.910919759047303</c:v>
                </c:pt>
                <c:pt idx="88">
                  <c:v>64.96040375624122</c:v>
                </c:pt>
                <c:pt idx="89">
                  <c:v>64.990100185165431</c:v>
                </c:pt>
                <c:pt idx="90">
                  <c:v>65</c:v>
                </c:pt>
                <c:pt idx="91">
                  <c:v>64.990100185165431</c:v>
                </c:pt>
                <c:pt idx="92">
                  <c:v>64.96040375624122</c:v>
                </c:pt>
                <c:pt idx="93">
                  <c:v>64.910919759047303</c:v>
                </c:pt>
                <c:pt idx="94">
                  <c:v>64.841663266888574</c:v>
                </c:pt>
                <c:pt idx="95">
                  <c:v>64.752655375963457</c:v>
                </c:pt>
                <c:pt idx="96">
                  <c:v>64.64392319893777</c:v>
                </c:pt>
                <c:pt idx="97">
                  <c:v>64.515499856685935</c:v>
                </c:pt>
                <c:pt idx="98">
                  <c:v>64.367424468202074</c:v>
                </c:pt>
                <c:pt idx="99">
                  <c:v>64.199742138683945</c:v>
                </c:pt>
                <c:pt idx="100">
                  <c:v>64.012503945793526</c:v>
                </c:pt>
                <c:pt idx="101">
                  <c:v>63.805766924098158</c:v>
                </c:pt>
                <c:pt idx="102">
                  <c:v>63.57959404769737</c:v>
                </c:pt>
                <c:pt idx="103">
                  <c:v>63.334054211040289</c:v>
                </c:pt>
                <c:pt idx="104">
                  <c:v>63.069222207939774</c:v>
                </c:pt>
                <c:pt idx="105">
                  <c:v>62.785178708789438</c:v>
                </c:pt>
                <c:pt idx="106">
                  <c:v>62.482010235990728</c:v>
                </c:pt>
                <c:pt idx="107">
                  <c:v>62.159809137597307</c:v>
                </c:pt>
                <c:pt idx="108">
                  <c:v>61.818673559184987</c:v>
                </c:pt>
                <c:pt idx="109">
                  <c:v>61.458707413955594</c:v>
                </c:pt>
                <c:pt idx="110">
                  <c:v>61.080020351084045</c:v>
                </c:pt>
                <c:pt idx="111">
                  <c:v>60.682727722318113</c:v>
                </c:pt>
                <c:pt idx="112">
                  <c:v>60.26695054684118</c:v>
                </c:pt>
                <c:pt idx="113">
                  <c:v>59.832815474408626</c:v>
                </c:pt>
                <c:pt idx="114">
                  <c:v>59.380454746769061</c:v>
                </c:pt>
                <c:pt idx="115">
                  <c:v>58.910006157382256</c:v>
                </c:pt>
                <c:pt idx="116">
                  <c:v>58.421613009445849</c:v>
                </c:pt>
                <c:pt idx="117">
                  <c:v>57.915424072243916</c:v>
                </c:pt>
                <c:pt idx="118">
                  <c:v>57.39159353583026</c:v>
                </c:pt>
                <c:pt idx="119">
                  <c:v>56.85028096406073</c:v>
                </c:pt>
                <c:pt idx="120">
                  <c:v>56.291651245988518</c:v>
                </c:pt>
                <c:pt idx="121">
                  <c:v>55.715874545637298</c:v>
                </c:pt>
                <c:pt idx="122">
                  <c:v>55.123126250167694</c:v>
                </c:pt>
                <c:pt idx="123">
                  <c:v>54.513586916452553</c:v>
                </c:pt>
                <c:pt idx="124">
                  <c:v>53.887442216077716</c:v>
                </c:pt>
                <c:pt idx="125">
                  <c:v>53.24488287878448</c:v>
                </c:pt>
                <c:pt idx="126">
                  <c:v>52.586104634371587</c:v>
                </c:pt>
                <c:pt idx="127">
                  <c:v>51.911308153074025</c:v>
                </c:pt>
                <c:pt idx="128">
                  <c:v>51.220698984436929</c:v>
                </c:pt>
                <c:pt idx="129">
                  <c:v>50.514487494703118</c:v>
                </c:pt>
                <c:pt idx="130">
                  <c:v>49.792888802733572</c:v>
                </c:pt>
                <c:pt idx="131">
                  <c:v>49.056122714480168</c:v>
                </c:pt>
                <c:pt idx="132">
                  <c:v>48.304413656030626</c:v>
                </c:pt>
                <c:pt idx="133">
                  <c:v>47.537990605246087</c:v>
                </c:pt>
                <c:pt idx="134">
                  <c:v>46.757087022012342</c:v>
                </c:pt>
                <c:pt idx="135">
                  <c:v>45.961940777125591</c:v>
                </c:pt>
                <c:pt idx="136">
                  <c:v>45.152794079834813</c:v>
                </c:pt>
                <c:pt idx="137">
                  <c:v>44.32989340406241</c:v>
                </c:pt>
                <c:pt idx="138">
                  <c:v>43.49348941332579</c:v>
                </c:pt>
                <c:pt idx="139">
                  <c:v>42.643836884382971</c:v>
                </c:pt>
                <c:pt idx="140">
                  <c:v>41.781194629625062</c:v>
                </c:pt>
                <c:pt idx="141">
                  <c:v>40.905825418239452</c:v>
                </c:pt>
                <c:pt idx="142">
                  <c:v>40.017995896167797</c:v>
                </c:pt>
                <c:pt idx="143">
                  <c:v>39.117976504883131</c:v>
                </c:pt>
                <c:pt idx="144">
                  <c:v>38.206041399010758</c:v>
                </c:pt>
                <c:pt idx="145">
                  <c:v>37.282468362818015</c:v>
                </c:pt>
                <c:pt idx="146">
                  <c:v>36.347538725598547</c:v>
                </c:pt>
                <c:pt idx="147">
                  <c:v>35.40153727597675</c:v>
                </c:pt>
                <c:pt idx="148">
                  <c:v>34.444752175158321</c:v>
                </c:pt>
                <c:pt idx="149">
                  <c:v>33.477474869153532</c:v>
                </c:pt>
                <c:pt idx="150">
                  <c:v>32.499999999999993</c:v>
                </c:pt>
                <c:pt idx="151">
                  <c:v>31.512625316011917</c:v>
                </c:pt>
                <c:pt idx="152">
                  <c:v>30.515651581082921</c:v>
                </c:pt>
                <c:pt idx="153">
                  <c:v>29.509382483070546</c:v>
                </c:pt>
                <c:pt idx="154">
                  <c:v>28.494124541290024</c:v>
                </c:pt>
                <c:pt idx="155">
                  <c:v>27.470187013145466</c:v>
                </c:pt>
                <c:pt idx="156">
                  <c:v>26.437881799927027</c:v>
                </c:pt>
                <c:pt idx="157">
                  <c:v>25.397523351802821</c:v>
                </c:pt>
                <c:pt idx="158">
                  <c:v>24.349428572034295</c:v>
                </c:pt>
                <c:pt idx="159">
                  <c:v>23.293916720444514</c:v>
                </c:pt>
                <c:pt idx="160">
                  <c:v>22.231309316168478</c:v>
                </c:pt>
                <c:pt idx="161">
                  <c:v>21.161930039715209</c:v>
                </c:pt>
                <c:pt idx="162">
                  <c:v>20.086104634371587</c:v>
                </c:pt>
                <c:pt idx="163">
                  <c:v>19.004160806977907</c:v>
                </c:pt>
                <c:pt idx="164">
                  <c:v>17.916428128104979</c:v>
                </c:pt>
                <c:pt idx="165">
                  <c:v>16.823237931663865</c:v>
                </c:pt>
                <c:pt idx="166">
                  <c:v>15.724923213978402</c:v>
                </c:pt>
                <c:pt idx="167">
                  <c:v>14.621818532351211</c:v>
                </c:pt>
                <c:pt idx="168">
                  <c:v>13.514259903154356</c:v>
                </c:pt>
                <c:pt idx="169">
                  <c:v>12.402584699475423</c:v>
                </c:pt>
                <c:pt idx="170">
                  <c:v>11.287131548350468</c:v>
                </c:pt>
                <c:pt idx="171">
                  <c:v>10.168240227615014</c:v>
                </c:pt>
                <c:pt idx="172">
                  <c:v>9.0462515624042741</c:v>
                </c:pt>
                <c:pt idx="173">
                  <c:v>7.9215073213345901</c:v>
                </c:pt>
                <c:pt idx="174">
                  <c:v>6.7943501123974928</c:v>
                </c:pt>
                <c:pt idx="175">
                  <c:v>5.6651232785978118</c:v>
                </c:pt>
                <c:pt idx="176">
                  <c:v>4.5341707933681592</c:v>
                </c:pt>
                <c:pt idx="177">
                  <c:v>3.4018371557913474</c:v>
                </c:pt>
                <c:pt idx="178">
                  <c:v>2.2684672856625454</c:v>
                </c:pt>
                <c:pt idx="179">
                  <c:v>1.1344064184234235</c:v>
                </c:pt>
                <c:pt idx="180">
                  <c:v>7.9634649569060301E-15</c:v>
                </c:pt>
                <c:pt idx="181">
                  <c:v>-1.1344064184234075</c:v>
                </c:pt>
                <c:pt idx="182">
                  <c:v>-2.2684672856625583</c:v>
                </c:pt>
                <c:pt idx="183">
                  <c:v>-3.4018371557913314</c:v>
                </c:pt>
                <c:pt idx="184">
                  <c:v>-4.5341707933681139</c:v>
                </c:pt>
                <c:pt idx="185">
                  <c:v>-5.6651232785977665</c:v>
                </c:pt>
                <c:pt idx="186">
                  <c:v>-6.7943501123974483</c:v>
                </c:pt>
                <c:pt idx="187">
                  <c:v>-7.9215073213346034</c:v>
                </c:pt>
                <c:pt idx="188">
                  <c:v>-9.0462515624042581</c:v>
                </c:pt>
                <c:pt idx="189">
                  <c:v>-10.168240227614998</c:v>
                </c:pt>
                <c:pt idx="190">
                  <c:v>-11.28713154835048</c:v>
                </c:pt>
                <c:pt idx="191">
                  <c:v>-12.402584699475407</c:v>
                </c:pt>
                <c:pt idx="192">
                  <c:v>-13.51425990315434</c:v>
                </c:pt>
                <c:pt idx="193">
                  <c:v>-14.621818532351224</c:v>
                </c:pt>
                <c:pt idx="194">
                  <c:v>-15.724923213978387</c:v>
                </c:pt>
                <c:pt idx="195">
                  <c:v>-16.823237931663822</c:v>
                </c:pt>
                <c:pt idx="196">
                  <c:v>-17.916428128104936</c:v>
                </c:pt>
                <c:pt idx="197">
                  <c:v>-19.004160806977865</c:v>
                </c:pt>
                <c:pt idx="198">
                  <c:v>-20.086104634371601</c:v>
                </c:pt>
                <c:pt idx="199">
                  <c:v>-21.161930039715187</c:v>
                </c:pt>
                <c:pt idx="200">
                  <c:v>-22.231309316168463</c:v>
                </c:pt>
                <c:pt idx="201">
                  <c:v>-23.293916720444528</c:v>
                </c:pt>
                <c:pt idx="202">
                  <c:v>-24.349428572034281</c:v>
                </c:pt>
                <c:pt idx="203">
                  <c:v>-25.397523351802782</c:v>
                </c:pt>
                <c:pt idx="204">
                  <c:v>-26.437881799926988</c:v>
                </c:pt>
                <c:pt idx="205">
                  <c:v>-27.470187013145452</c:v>
                </c:pt>
                <c:pt idx="206">
                  <c:v>-28.494124541290009</c:v>
                </c:pt>
                <c:pt idx="207">
                  <c:v>-29.509382483070507</c:v>
                </c:pt>
                <c:pt idx="208">
                  <c:v>-30.515651581082906</c:v>
                </c:pt>
                <c:pt idx="209">
                  <c:v>-31.512625316011903</c:v>
                </c:pt>
                <c:pt idx="210">
                  <c:v>-32.500000000000007</c:v>
                </c:pt>
                <c:pt idx="211">
                  <c:v>-33.477474869153518</c:v>
                </c:pt>
                <c:pt idx="212">
                  <c:v>-34.444752175158314</c:v>
                </c:pt>
                <c:pt idx="213">
                  <c:v>-35.401537275976757</c:v>
                </c:pt>
                <c:pt idx="214">
                  <c:v>-36.347538725598532</c:v>
                </c:pt>
                <c:pt idx="215">
                  <c:v>-37.28246836281798</c:v>
                </c:pt>
                <c:pt idx="216">
                  <c:v>-38.206041399010743</c:v>
                </c:pt>
                <c:pt idx="217">
                  <c:v>-39.117976504883124</c:v>
                </c:pt>
                <c:pt idx="218">
                  <c:v>-40.017995896167761</c:v>
                </c:pt>
                <c:pt idx="219">
                  <c:v>-40.905825418239445</c:v>
                </c:pt>
                <c:pt idx="220">
                  <c:v>-41.781194629625048</c:v>
                </c:pt>
                <c:pt idx="221">
                  <c:v>-42.643836884382978</c:v>
                </c:pt>
                <c:pt idx="222">
                  <c:v>-43.493489413325783</c:v>
                </c:pt>
                <c:pt idx="223">
                  <c:v>-44.329893404062396</c:v>
                </c:pt>
                <c:pt idx="224">
                  <c:v>-45.152794079834827</c:v>
                </c:pt>
                <c:pt idx="225">
                  <c:v>-45.961940777125584</c:v>
                </c:pt>
                <c:pt idx="226">
                  <c:v>-46.757087022012307</c:v>
                </c:pt>
                <c:pt idx="227">
                  <c:v>-47.537990605246058</c:v>
                </c:pt>
                <c:pt idx="228">
                  <c:v>-48.304413656030611</c:v>
                </c:pt>
                <c:pt idx="229">
                  <c:v>-49.056122714480161</c:v>
                </c:pt>
                <c:pt idx="230">
                  <c:v>-49.792888802733565</c:v>
                </c:pt>
                <c:pt idx="231">
                  <c:v>-50.514487494703125</c:v>
                </c:pt>
                <c:pt idx="232">
                  <c:v>-51.220698984436936</c:v>
                </c:pt>
                <c:pt idx="233">
                  <c:v>-51.911308153074032</c:v>
                </c:pt>
                <c:pt idx="234">
                  <c:v>-52.58610463437158</c:v>
                </c:pt>
                <c:pt idx="235">
                  <c:v>-53.244882878784452</c:v>
                </c:pt>
                <c:pt idx="236">
                  <c:v>-53.887442216077694</c:v>
                </c:pt>
                <c:pt idx="237">
                  <c:v>-54.51358691645256</c:v>
                </c:pt>
                <c:pt idx="238">
                  <c:v>-55.123126250167687</c:v>
                </c:pt>
                <c:pt idx="239">
                  <c:v>-55.715874545637284</c:v>
                </c:pt>
                <c:pt idx="240">
                  <c:v>-56.291651245988497</c:v>
                </c:pt>
                <c:pt idx="241">
                  <c:v>-56.850280964060737</c:v>
                </c:pt>
                <c:pt idx="242">
                  <c:v>-57.391593535830253</c:v>
                </c:pt>
                <c:pt idx="243">
                  <c:v>-57.915424072243908</c:v>
                </c:pt>
                <c:pt idx="244">
                  <c:v>-58.421613009445842</c:v>
                </c:pt>
                <c:pt idx="245">
                  <c:v>-58.910006157382234</c:v>
                </c:pt>
                <c:pt idx="246">
                  <c:v>-59.380454746769061</c:v>
                </c:pt>
                <c:pt idx="247">
                  <c:v>-59.832815474408619</c:v>
                </c:pt>
                <c:pt idx="248">
                  <c:v>-60.266950546841173</c:v>
                </c:pt>
                <c:pt idx="249">
                  <c:v>-60.682727722318106</c:v>
                </c:pt>
                <c:pt idx="250">
                  <c:v>-61.08002035108403</c:v>
                </c:pt>
                <c:pt idx="251">
                  <c:v>-61.458707413955594</c:v>
                </c:pt>
                <c:pt idx="252">
                  <c:v>-61.81867355918498</c:v>
                </c:pt>
                <c:pt idx="253">
                  <c:v>-62.159809137597293</c:v>
                </c:pt>
                <c:pt idx="254">
                  <c:v>-62.482010235990735</c:v>
                </c:pt>
                <c:pt idx="255">
                  <c:v>-62.785178708789438</c:v>
                </c:pt>
                <c:pt idx="256">
                  <c:v>-63.069222207939774</c:v>
                </c:pt>
                <c:pt idx="257">
                  <c:v>-63.334054211040282</c:v>
                </c:pt>
                <c:pt idx="258">
                  <c:v>-63.579594047697363</c:v>
                </c:pt>
                <c:pt idx="259">
                  <c:v>-63.805766924098151</c:v>
                </c:pt>
                <c:pt idx="260">
                  <c:v>-64.012503945793526</c:v>
                </c:pt>
                <c:pt idx="261">
                  <c:v>-64.199742138683945</c:v>
                </c:pt>
                <c:pt idx="262">
                  <c:v>-64.367424468202074</c:v>
                </c:pt>
                <c:pt idx="263">
                  <c:v>-64.515499856685935</c:v>
                </c:pt>
                <c:pt idx="264">
                  <c:v>-64.64392319893777</c:v>
                </c:pt>
                <c:pt idx="265">
                  <c:v>-64.752655375963457</c:v>
                </c:pt>
                <c:pt idx="266">
                  <c:v>-64.841663266888574</c:v>
                </c:pt>
                <c:pt idx="267">
                  <c:v>-64.910919759047303</c:v>
                </c:pt>
                <c:pt idx="268">
                  <c:v>-64.96040375624122</c:v>
                </c:pt>
                <c:pt idx="269">
                  <c:v>-64.990100185165431</c:v>
                </c:pt>
                <c:pt idx="270">
                  <c:v>-65</c:v>
                </c:pt>
                <c:pt idx="271">
                  <c:v>-64.990100185165431</c:v>
                </c:pt>
                <c:pt idx="272">
                  <c:v>-64.96040375624122</c:v>
                </c:pt>
                <c:pt idx="273">
                  <c:v>-64.910919759047303</c:v>
                </c:pt>
                <c:pt idx="274">
                  <c:v>-64.841663266888574</c:v>
                </c:pt>
                <c:pt idx="275">
                  <c:v>-64.752655375963457</c:v>
                </c:pt>
                <c:pt idx="276">
                  <c:v>-64.64392319893777</c:v>
                </c:pt>
                <c:pt idx="277">
                  <c:v>-64.515499856685935</c:v>
                </c:pt>
                <c:pt idx="278">
                  <c:v>-64.367424468202074</c:v>
                </c:pt>
                <c:pt idx="279">
                  <c:v>-64.199742138683959</c:v>
                </c:pt>
                <c:pt idx="280">
                  <c:v>-64.012503945793526</c:v>
                </c:pt>
                <c:pt idx="281">
                  <c:v>-63.805766924098165</c:v>
                </c:pt>
                <c:pt idx="282">
                  <c:v>-63.579594047697377</c:v>
                </c:pt>
                <c:pt idx="283">
                  <c:v>-63.334054211040289</c:v>
                </c:pt>
                <c:pt idx="284">
                  <c:v>-63.069222207939781</c:v>
                </c:pt>
                <c:pt idx="285">
                  <c:v>-62.785178708789431</c:v>
                </c:pt>
                <c:pt idx="286">
                  <c:v>-62.482010235990721</c:v>
                </c:pt>
                <c:pt idx="287">
                  <c:v>-62.1598091375973</c:v>
                </c:pt>
                <c:pt idx="288">
                  <c:v>-61.818673559184987</c:v>
                </c:pt>
                <c:pt idx="289">
                  <c:v>-61.458707413955601</c:v>
                </c:pt>
                <c:pt idx="290">
                  <c:v>-61.080020351084052</c:v>
                </c:pt>
                <c:pt idx="291">
                  <c:v>-60.682727722318134</c:v>
                </c:pt>
                <c:pt idx="292">
                  <c:v>-60.26695054684118</c:v>
                </c:pt>
                <c:pt idx="293">
                  <c:v>-59.832815474408633</c:v>
                </c:pt>
                <c:pt idx="294">
                  <c:v>-59.380454746769047</c:v>
                </c:pt>
                <c:pt idx="295">
                  <c:v>-58.910006157382249</c:v>
                </c:pt>
                <c:pt idx="296">
                  <c:v>-58.421613009445856</c:v>
                </c:pt>
                <c:pt idx="297">
                  <c:v>-57.915424072243916</c:v>
                </c:pt>
                <c:pt idx="298">
                  <c:v>-57.39159353583026</c:v>
                </c:pt>
                <c:pt idx="299">
                  <c:v>-56.850280964060744</c:v>
                </c:pt>
                <c:pt idx="300">
                  <c:v>-56.291651245988511</c:v>
                </c:pt>
                <c:pt idx="301">
                  <c:v>-55.715874545637298</c:v>
                </c:pt>
                <c:pt idx="302">
                  <c:v>-55.123126250167701</c:v>
                </c:pt>
                <c:pt idx="303">
                  <c:v>-54.513586916452574</c:v>
                </c:pt>
                <c:pt idx="304">
                  <c:v>-53.887442216077737</c:v>
                </c:pt>
                <c:pt idx="305">
                  <c:v>-53.244882878784466</c:v>
                </c:pt>
                <c:pt idx="306">
                  <c:v>-52.586104634371594</c:v>
                </c:pt>
                <c:pt idx="307">
                  <c:v>-51.911308153074046</c:v>
                </c:pt>
                <c:pt idx="308">
                  <c:v>-51.220698984436915</c:v>
                </c:pt>
                <c:pt idx="309">
                  <c:v>-50.514487494703104</c:v>
                </c:pt>
                <c:pt idx="310">
                  <c:v>-49.792888802733579</c:v>
                </c:pt>
                <c:pt idx="311">
                  <c:v>-49.056122714480196</c:v>
                </c:pt>
                <c:pt idx="312">
                  <c:v>-48.304413656030647</c:v>
                </c:pt>
                <c:pt idx="313">
                  <c:v>-47.537990605246115</c:v>
                </c:pt>
                <c:pt idx="314">
                  <c:v>-46.757087022012364</c:v>
                </c:pt>
                <c:pt idx="315">
                  <c:v>-45.961940777125598</c:v>
                </c:pt>
                <c:pt idx="316">
                  <c:v>-45.152794079834841</c:v>
                </c:pt>
                <c:pt idx="317">
                  <c:v>-44.329893404062389</c:v>
                </c:pt>
                <c:pt idx="318">
                  <c:v>-43.493489413325776</c:v>
                </c:pt>
                <c:pt idx="319">
                  <c:v>-42.643836884382978</c:v>
                </c:pt>
                <c:pt idx="320">
                  <c:v>-41.78119462962507</c:v>
                </c:pt>
                <c:pt idx="321">
                  <c:v>-40.905825418239459</c:v>
                </c:pt>
                <c:pt idx="322">
                  <c:v>-40.017995896167825</c:v>
                </c:pt>
                <c:pt idx="323">
                  <c:v>-39.117976504883138</c:v>
                </c:pt>
                <c:pt idx="324">
                  <c:v>-38.206041399010772</c:v>
                </c:pt>
                <c:pt idx="325">
                  <c:v>-37.282468362818022</c:v>
                </c:pt>
                <c:pt idx="326">
                  <c:v>-36.347538725598575</c:v>
                </c:pt>
                <c:pt idx="327">
                  <c:v>-35.40153727597675</c:v>
                </c:pt>
                <c:pt idx="328">
                  <c:v>-34.444752175158378</c:v>
                </c:pt>
                <c:pt idx="329">
                  <c:v>-33.477474869153539</c:v>
                </c:pt>
                <c:pt idx="330">
                  <c:v>-32.500000000000028</c:v>
                </c:pt>
                <c:pt idx="331">
                  <c:v>-31.512625316011899</c:v>
                </c:pt>
                <c:pt idx="332">
                  <c:v>-30.515651581082903</c:v>
                </c:pt>
                <c:pt idx="333">
                  <c:v>-29.509382483070553</c:v>
                </c:pt>
                <c:pt idx="334">
                  <c:v>-28.494124541290006</c:v>
                </c:pt>
                <c:pt idx="335">
                  <c:v>-27.470187013145498</c:v>
                </c:pt>
                <c:pt idx="336">
                  <c:v>-26.437881799927009</c:v>
                </c:pt>
                <c:pt idx="337">
                  <c:v>-25.397523351802857</c:v>
                </c:pt>
                <c:pt idx="338">
                  <c:v>-24.349428572034302</c:v>
                </c:pt>
                <c:pt idx="339">
                  <c:v>-23.29391672044455</c:v>
                </c:pt>
                <c:pt idx="340">
                  <c:v>-22.23130931616846</c:v>
                </c:pt>
                <c:pt idx="341">
                  <c:v>-21.161930039715241</c:v>
                </c:pt>
                <c:pt idx="342">
                  <c:v>-20.086104634371594</c:v>
                </c:pt>
                <c:pt idx="343">
                  <c:v>-19.004160806977858</c:v>
                </c:pt>
                <c:pt idx="344">
                  <c:v>-17.916428128104986</c:v>
                </c:pt>
                <c:pt idx="345">
                  <c:v>-16.823237931663844</c:v>
                </c:pt>
                <c:pt idx="346">
                  <c:v>-15.724923213978412</c:v>
                </c:pt>
                <c:pt idx="347">
                  <c:v>-14.621818532351247</c:v>
                </c:pt>
                <c:pt idx="348">
                  <c:v>-13.514259903154391</c:v>
                </c:pt>
                <c:pt idx="349">
                  <c:v>-12.402584699475403</c:v>
                </c:pt>
                <c:pt idx="350">
                  <c:v>-11.287131548350533</c:v>
                </c:pt>
                <c:pt idx="351">
                  <c:v>-10.168240227615023</c:v>
                </c:pt>
                <c:pt idx="352">
                  <c:v>-9.046251562404283</c:v>
                </c:pt>
                <c:pt idx="353">
                  <c:v>-7.9215073213346274</c:v>
                </c:pt>
                <c:pt idx="354">
                  <c:v>-6.7943501123974723</c:v>
                </c:pt>
                <c:pt idx="355">
                  <c:v>-5.6651232785977905</c:v>
                </c:pt>
                <c:pt idx="356">
                  <c:v>-4.5341707933681095</c:v>
                </c:pt>
                <c:pt idx="357">
                  <c:v>-3.4018371557913838</c:v>
                </c:pt>
                <c:pt idx="358">
                  <c:v>-2.2684672856625534</c:v>
                </c:pt>
                <c:pt idx="359">
                  <c:v>-1.1344064184234892</c:v>
                </c:pt>
                <c:pt idx="360">
                  <c:v>-1.592692991381206E-14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A5-4B96-A600-F4655EAE9FB9}"/>
            </c:ext>
          </c:extLst>
        </c:ser>
        <c:ser>
          <c:idx val="1"/>
          <c:order val="1"/>
          <c:tx>
            <c:v>CZ opt.</c:v>
          </c:tx>
          <c:spPr>
            <a:ln w="25400">
              <a:solidFill>
                <a:srgbClr val="FFFF00"/>
              </a:solidFill>
            </a:ln>
          </c:spPr>
          <c:marker>
            <c:symbol val="square"/>
            <c:size val="2"/>
            <c:spPr>
              <a:ln>
                <a:solidFill>
                  <a:srgbClr val="FFFF00"/>
                </a:solidFill>
              </a:ln>
            </c:spPr>
          </c:marker>
          <c:xVal>
            <c:numRef>
              <c:f>'θ ϵ (90,180)'!$BE$25:$BE$385</c:f>
              <c:numCache>
                <c:formatCode>General</c:formatCode>
                <c:ptCount val="361"/>
                <c:pt idx="0">
                  <c:v>-41.875298883893024</c:v>
                </c:pt>
                <c:pt idx="1">
                  <c:v>-41.8788048557699</c:v>
                </c:pt>
                <c:pt idx="2">
                  <c:v>-41.88932170344755</c:v>
                </c:pt>
                <c:pt idx="3">
                  <c:v>-41.906846223392293</c:v>
                </c:pt>
                <c:pt idx="4">
                  <c:v>-41.931373077465572</c:v>
                </c:pt>
                <c:pt idx="5">
                  <c:v>-41.962894794550053</c:v>
                </c:pt>
                <c:pt idx="6">
                  <c:v>-42.001401772825353</c:v>
                </c:pt>
                <c:pt idx="7">
                  <c:v>-42.046882282692863</c:v>
                </c:pt>
                <c:pt idx="8">
                  <c:v>-42.099322470348696</c:v>
                </c:pt>
                <c:pt idx="9">
                  <c:v>-42.158706362003691</c:v>
                </c:pt>
                <c:pt idx="10">
                  <c:v>-42.225015868749189</c:v>
                </c:pt>
                <c:pt idx="11">
                  <c:v>-42.298230792067081</c:v>
                </c:pt>
                <c:pt idx="12">
                  <c:v>-42.378328829982472</c:v>
                </c:pt>
                <c:pt idx="13">
                  <c:v>-42.465285583857096</c:v>
                </c:pt>
                <c:pt idx="14">
                  <c:v>-42.559074565821334</c:v>
                </c:pt>
                <c:pt idx="15">
                  <c:v>-42.659667206842741</c:v>
                </c:pt>
                <c:pt idx="16">
                  <c:v>-42.767032865428398</c:v>
                </c:pt>
                <c:pt idx="17">
                  <c:v>-42.881138836958627</c:v>
                </c:pt>
                <c:pt idx="18">
                  <c:v>-43.001950363649115</c:v>
                </c:pt>
                <c:pt idx="19">
                  <c:v>-43.12943064513852</c:v>
                </c:pt>
                <c:pt idx="20">
                  <c:v>-43.263540849698167</c:v>
                </c:pt>
                <c:pt idx="21">
                  <c:v>-43.404240126060593</c:v>
                </c:pt>
                <c:pt idx="22">
                  <c:v>-43.551485615863228</c:v>
                </c:pt>
                <c:pt idx="23">
                  <c:v>-43.705232466703492</c:v>
                </c:pt>
                <c:pt idx="24">
                  <c:v>-43.865433845801228</c:v>
                </c:pt>
                <c:pt idx="25">
                  <c:v>-44.03204095426446</c:v>
                </c:pt>
                <c:pt idx="26">
                  <c:v>-44.205003041953987</c:v>
                </c:pt>
                <c:pt idx="27">
                  <c:v>-44.384267422942386</c:v>
                </c:pt>
                <c:pt idx="28">
                  <c:v>-44.569779491562628</c:v>
                </c:pt>
                <c:pt idx="29">
                  <c:v>-44.761482739041526</c:v>
                </c:pt>
                <c:pt idx="30">
                  <c:v>-44.959318770712812</c:v>
                </c:pt>
                <c:pt idx="31">
                  <c:v>-45.163227323804776</c:v>
                </c:pt>
                <c:pt idx="32">
                  <c:v>-45.373146285796821</c:v>
                </c:pt>
                <c:pt idx="33">
                  <c:v>-45.589011713339602</c:v>
                </c:pt>
                <c:pt idx="34">
                  <c:v>-45.810757851732752</c:v>
                </c:pt>
                <c:pt idx="35">
                  <c:v>-46.038317154954413</c:v>
                </c:pt>
                <c:pt idx="36">
                  <c:v>-46.271620306236414</c:v>
                </c:pt>
                <c:pt idx="37">
                  <c:v>-46.51059623917881</c:v>
                </c:pt>
                <c:pt idx="38">
                  <c:v>-46.755172159397418</c:v>
                </c:pt>
                <c:pt idx="39">
                  <c:v>-47.005273566697682</c:v>
                </c:pt>
                <c:pt idx="40">
                  <c:v>-47.260824277768137</c:v>
                </c:pt>
                <c:pt idx="41">
                  <c:v>-47.521746449386633</c:v>
                </c:pt>
                <c:pt idx="42">
                  <c:v>-47.787960602132081</c:v>
                </c:pt>
                <c:pt idx="43">
                  <c:v>-48.05938564459467</c:v>
                </c:pt>
                <c:pt idx="44">
                  <c:v>-48.335938898077124</c:v>
                </c:pt>
                <c:pt idx="45">
                  <c:v>-48.617536121779395</c:v>
                </c:pt>
                <c:pt idx="46">
                  <c:v>-48.904091538459255</c:v>
                </c:pt>
                <c:pt idx="47">
                  <c:v>-49.195517860560855</c:v>
                </c:pt>
                <c:pt idx="48">
                  <c:v>-49.491726316803366</c:v>
                </c:pt>
                <c:pt idx="49">
                  <c:v>-49.792626679221591</c:v>
                </c:pt>
                <c:pt idx="50">
                  <c:v>-50.098127290650247</c:v>
                </c:pt>
                <c:pt idx="51">
                  <c:v>-50.40813509264364</c:v>
                </c:pt>
                <c:pt idx="52">
                  <c:v>-50.72255565382217</c:v>
                </c:pt>
                <c:pt idx="53">
                  <c:v>-51.041293198637049</c:v>
                </c:pt>
                <c:pt idx="54">
                  <c:v>-51.36425063654444</c:v>
                </c:pt>
                <c:pt idx="55">
                  <c:v>-51.691329591580192</c:v>
                </c:pt>
                <c:pt idx="56">
                  <c:v>-52.022430432326125</c:v>
                </c:pt>
                <c:pt idx="57">
                  <c:v>-52.3574523022587</c:v>
                </c:pt>
                <c:pt idx="58">
                  <c:v>-52.696293150470908</c:v>
                </c:pt>
                <c:pt idx="59">
                  <c:v>-53.038849762757948</c:v>
                </c:pt>
                <c:pt idx="60">
                  <c:v>-53.385017793057308</c:v>
                </c:pt>
                <c:pt idx="61">
                  <c:v>-53.734691795233545</c:v>
                </c:pt>
                <c:pt idx="62">
                  <c:v>-54.087765255198242</c:v>
                </c:pt>
                <c:pt idx="63">
                  <c:v>-54.444130623355178</c:v>
                </c:pt>
                <c:pt idx="64">
                  <c:v>-54.80367934736104</c:v>
                </c:pt>
                <c:pt idx="65">
                  <c:v>-55.166301905191453</c:v>
                </c:pt>
                <c:pt idx="66">
                  <c:v>-55.531887838502506</c:v>
                </c:pt>
                <c:pt idx="67">
                  <c:v>-55.900325786277399</c:v>
                </c:pt>
                <c:pt idx="68">
                  <c:v>-56.271503518748119</c:v>
                </c:pt>
                <c:pt idx="69">
                  <c:v>-56.645307971581644</c:v>
                </c:pt>
                <c:pt idx="70">
                  <c:v>-57.021625280320535</c:v>
                </c:pt>
                <c:pt idx="71">
                  <c:v>-57.400340815067082</c:v>
                </c:pt>
                <c:pt idx="72">
                  <c:v>-57.781339215400699</c:v>
                </c:pt>
                <c:pt idx="73">
                  <c:v>-58.164504425517833</c:v>
                </c:pt>
                <c:pt idx="74">
                  <c:v>-58.549719729583671</c:v>
                </c:pt>
                <c:pt idx="75">
                  <c:v>-58.936867787284939</c:v>
                </c:pt>
                <c:pt idx="76">
                  <c:v>-59.325830669572859</c:v>
                </c:pt>
                <c:pt idx="77">
                  <c:v>-59.716489894585543</c:v>
                </c:pt>
                <c:pt idx="78">
                  <c:v>-60.108726463738627</c:v>
                </c:pt>
                <c:pt idx="79">
                  <c:v>-60.502420897973472</c:v>
                </c:pt>
                <c:pt idx="80">
                  <c:v>-60.897453274151616</c:v>
                </c:pt>
                <c:pt idx="81">
                  <c:v>-61.293703261584504</c:v>
                </c:pt>
                <c:pt idx="82">
                  <c:v>-61.691050158687396</c:v>
                </c:pt>
                <c:pt idx="83">
                  <c:v>-62.089372929746268</c:v>
                </c:pt>
                <c:pt idx="84">
                  <c:v>-62.488550241786399</c:v>
                </c:pt>
                <c:pt idx="85">
                  <c:v>-62.888460501531632</c:v>
                </c:pt>
                <c:pt idx="86">
                  <c:v>-63.288981892442827</c:v>
                </c:pt>
                <c:pt idx="87">
                  <c:v>-63.689992411824377</c:v>
                </c:pt>
                <c:pt idx="88">
                  <c:v>-64.091369907987399</c:v>
                </c:pt>
                <c:pt idx="89">
                  <c:v>-64.492992117458357</c:v>
                </c:pt>
                <c:pt idx="90">
                  <c:v>-64.894736702221593</c:v>
                </c:pt>
                <c:pt idx="91">
                  <c:v>-65.296481286984843</c:v>
                </c:pt>
                <c:pt idx="92">
                  <c:v>-65.698103496455772</c:v>
                </c:pt>
                <c:pt idx="93">
                  <c:v>-66.099480992618794</c:v>
                </c:pt>
                <c:pt idx="94">
                  <c:v>-66.500491512000352</c:v>
                </c:pt>
                <c:pt idx="95">
                  <c:v>-66.901012902911546</c:v>
                </c:pt>
                <c:pt idx="96">
                  <c:v>-67.300923162656787</c:v>
                </c:pt>
                <c:pt idx="97">
                  <c:v>-67.70010047469691</c:v>
                </c:pt>
                <c:pt idx="98">
                  <c:v>-68.098423245755782</c:v>
                </c:pt>
                <c:pt idx="99">
                  <c:v>-68.495770142858689</c:v>
                </c:pt>
                <c:pt idx="100">
                  <c:v>-68.89202013029157</c:v>
                </c:pt>
                <c:pt idx="101">
                  <c:v>-69.287052506469706</c:v>
                </c:pt>
                <c:pt idx="102">
                  <c:v>-69.680746940704552</c:v>
                </c:pt>
                <c:pt idx="103">
                  <c:v>-70.072983509857636</c:v>
                </c:pt>
                <c:pt idx="104">
                  <c:v>-70.463642734870319</c:v>
                </c:pt>
                <c:pt idx="105">
                  <c:v>-70.852605617158247</c:v>
                </c:pt>
                <c:pt idx="106">
                  <c:v>-71.239753674859514</c:v>
                </c:pt>
                <c:pt idx="107">
                  <c:v>-71.624968978925352</c:v>
                </c:pt>
                <c:pt idx="108">
                  <c:v>-72.00813418904248</c:v>
                </c:pt>
                <c:pt idx="109">
                  <c:v>-72.389132589376089</c:v>
                </c:pt>
                <c:pt idx="110">
                  <c:v>-72.767848124122651</c:v>
                </c:pt>
                <c:pt idx="111">
                  <c:v>-73.144165432861541</c:v>
                </c:pt>
                <c:pt idx="112">
                  <c:v>-73.517969885695067</c:v>
                </c:pt>
                <c:pt idx="113">
                  <c:v>-73.889147618165779</c:v>
                </c:pt>
                <c:pt idx="114">
                  <c:v>-74.257585565940673</c:v>
                </c:pt>
                <c:pt idx="115">
                  <c:v>-74.623171499251725</c:v>
                </c:pt>
                <c:pt idx="116">
                  <c:v>-74.985794057082146</c:v>
                </c:pt>
                <c:pt idx="117">
                  <c:v>-75.345342781087993</c:v>
                </c:pt>
                <c:pt idx="118">
                  <c:v>-75.701708149244936</c:v>
                </c:pt>
                <c:pt idx="119">
                  <c:v>-76.054781609209641</c:v>
                </c:pt>
                <c:pt idx="120">
                  <c:v>-76.40445561138587</c:v>
                </c:pt>
                <c:pt idx="121">
                  <c:v>-76.750623641685237</c:v>
                </c:pt>
                <c:pt idx="122">
                  <c:v>-77.093180253972278</c:v>
                </c:pt>
                <c:pt idx="123">
                  <c:v>-77.432021102184478</c:v>
                </c:pt>
                <c:pt idx="124">
                  <c:v>-77.767042972117054</c:v>
                </c:pt>
                <c:pt idx="125">
                  <c:v>-78.098143812862986</c:v>
                </c:pt>
                <c:pt idx="126">
                  <c:v>-78.425222767898745</c:v>
                </c:pt>
                <c:pt idx="127">
                  <c:v>-78.748180205806136</c:v>
                </c:pt>
                <c:pt idx="128">
                  <c:v>-79.066917750621016</c:v>
                </c:pt>
                <c:pt idx="129">
                  <c:v>-79.381338311799539</c:v>
                </c:pt>
                <c:pt idx="130">
                  <c:v>-79.691346113792946</c:v>
                </c:pt>
                <c:pt idx="131">
                  <c:v>-79.996846725221602</c:v>
                </c:pt>
                <c:pt idx="132">
                  <c:v>-80.29774708763982</c:v>
                </c:pt>
                <c:pt idx="133">
                  <c:v>-80.593955543882331</c:v>
                </c:pt>
                <c:pt idx="134">
                  <c:v>-80.885381865983931</c:v>
                </c:pt>
                <c:pt idx="135">
                  <c:v>-81.171937282663791</c:v>
                </c:pt>
                <c:pt idx="136">
                  <c:v>-81.453534506366054</c:v>
                </c:pt>
                <c:pt idx="137">
                  <c:v>-81.730087759848516</c:v>
                </c:pt>
                <c:pt idx="138">
                  <c:v>-82.001512802311098</c:v>
                </c:pt>
                <c:pt idx="139">
                  <c:v>-82.267726955056546</c:v>
                </c:pt>
                <c:pt idx="140">
                  <c:v>-82.528649126675049</c:v>
                </c:pt>
                <c:pt idx="141">
                  <c:v>-82.784199837745504</c:v>
                </c:pt>
                <c:pt idx="142">
                  <c:v>-83.034301245045768</c:v>
                </c:pt>
                <c:pt idx="143">
                  <c:v>-83.278877165264376</c:v>
                </c:pt>
                <c:pt idx="144">
                  <c:v>-83.517853098206771</c:v>
                </c:pt>
                <c:pt idx="145">
                  <c:v>-83.751156249488758</c:v>
                </c:pt>
                <c:pt idx="146">
                  <c:v>-83.97871555271044</c:v>
                </c:pt>
                <c:pt idx="147">
                  <c:v>-84.200461691103584</c:v>
                </c:pt>
                <c:pt idx="148">
                  <c:v>-84.416327118646365</c:v>
                </c:pt>
                <c:pt idx="149">
                  <c:v>-84.62624608063841</c:v>
                </c:pt>
                <c:pt idx="150">
                  <c:v>-84.830154633730373</c:v>
                </c:pt>
                <c:pt idx="151">
                  <c:v>-85.02799066540166</c:v>
                </c:pt>
                <c:pt idx="152">
                  <c:v>-85.219693912880544</c:v>
                </c:pt>
                <c:pt idx="153">
                  <c:v>-85.405205981500799</c:v>
                </c:pt>
                <c:pt idx="154">
                  <c:v>-85.584470362489199</c:v>
                </c:pt>
                <c:pt idx="155">
                  <c:v>-85.757432450178726</c:v>
                </c:pt>
                <c:pt idx="156">
                  <c:v>-85.924039558641965</c:v>
                </c:pt>
                <c:pt idx="157">
                  <c:v>-86.084240937739693</c:v>
                </c:pt>
                <c:pt idx="158">
                  <c:v>-86.237987788579957</c:v>
                </c:pt>
                <c:pt idx="159">
                  <c:v>-86.3852332783826</c:v>
                </c:pt>
                <c:pt idx="160">
                  <c:v>-86.525932554745026</c:v>
                </c:pt>
                <c:pt idx="161">
                  <c:v>-86.660042759304673</c:v>
                </c:pt>
                <c:pt idx="162">
                  <c:v>-86.787523040794071</c:v>
                </c:pt>
                <c:pt idx="163">
                  <c:v>-86.908334567484559</c:v>
                </c:pt>
                <c:pt idx="164">
                  <c:v>-87.022440539014781</c:v>
                </c:pt>
                <c:pt idx="165">
                  <c:v>-87.129806197600445</c:v>
                </c:pt>
                <c:pt idx="166">
                  <c:v>-87.230398838621852</c:v>
                </c:pt>
                <c:pt idx="167">
                  <c:v>-87.32418782058609</c:v>
                </c:pt>
                <c:pt idx="168">
                  <c:v>-87.411144574460707</c:v>
                </c:pt>
                <c:pt idx="169">
                  <c:v>-87.491242612376112</c:v>
                </c:pt>
                <c:pt idx="170">
                  <c:v>-87.564457535694004</c:v>
                </c:pt>
                <c:pt idx="171">
                  <c:v>-87.630767042439487</c:v>
                </c:pt>
                <c:pt idx="172">
                  <c:v>-87.69015093409449</c:v>
                </c:pt>
                <c:pt idx="173">
                  <c:v>-87.742591121750323</c:v>
                </c:pt>
                <c:pt idx="174">
                  <c:v>-87.788071631617839</c:v>
                </c:pt>
                <c:pt idx="175">
                  <c:v>-87.826578609893133</c:v>
                </c:pt>
                <c:pt idx="176">
                  <c:v>-87.85810032697762</c:v>
                </c:pt>
                <c:pt idx="177">
                  <c:v>-87.882627181050893</c:v>
                </c:pt>
                <c:pt idx="178">
                  <c:v>-87.900151700995636</c:v>
                </c:pt>
                <c:pt idx="179">
                  <c:v>-87.910668548673286</c:v>
                </c:pt>
                <c:pt idx="180">
                  <c:v>-87.914174520550162</c:v>
                </c:pt>
                <c:pt idx="181">
                  <c:v>-87.910668548673286</c:v>
                </c:pt>
                <c:pt idx="182">
                  <c:v>-87.900151700995636</c:v>
                </c:pt>
                <c:pt idx="183">
                  <c:v>-87.882627181050893</c:v>
                </c:pt>
                <c:pt idx="184">
                  <c:v>-87.85810032697762</c:v>
                </c:pt>
                <c:pt idx="185">
                  <c:v>-87.826578609893133</c:v>
                </c:pt>
                <c:pt idx="186">
                  <c:v>-87.788071631617839</c:v>
                </c:pt>
                <c:pt idx="187">
                  <c:v>-87.742591121750323</c:v>
                </c:pt>
                <c:pt idx="188">
                  <c:v>-87.69015093409449</c:v>
                </c:pt>
                <c:pt idx="189">
                  <c:v>-87.630767042439487</c:v>
                </c:pt>
                <c:pt idx="190">
                  <c:v>-87.564457535694004</c:v>
                </c:pt>
                <c:pt idx="191">
                  <c:v>-87.491242612376112</c:v>
                </c:pt>
                <c:pt idx="192">
                  <c:v>-87.411144574460707</c:v>
                </c:pt>
                <c:pt idx="193">
                  <c:v>-87.32418782058609</c:v>
                </c:pt>
                <c:pt idx="194">
                  <c:v>-87.230398838621852</c:v>
                </c:pt>
                <c:pt idx="195">
                  <c:v>-87.129806197600445</c:v>
                </c:pt>
                <c:pt idx="196">
                  <c:v>-87.022440539014781</c:v>
                </c:pt>
                <c:pt idx="197">
                  <c:v>-86.908334567484559</c:v>
                </c:pt>
                <c:pt idx="198">
                  <c:v>-86.787523040794071</c:v>
                </c:pt>
                <c:pt idx="199">
                  <c:v>-86.660042759304673</c:v>
                </c:pt>
                <c:pt idx="200">
                  <c:v>-86.525932554745026</c:v>
                </c:pt>
                <c:pt idx="201">
                  <c:v>-86.3852332783826</c:v>
                </c:pt>
                <c:pt idx="202">
                  <c:v>-86.237987788579957</c:v>
                </c:pt>
                <c:pt idx="203">
                  <c:v>-86.084240937739693</c:v>
                </c:pt>
                <c:pt idx="204">
                  <c:v>-85.924039558641965</c:v>
                </c:pt>
                <c:pt idx="205">
                  <c:v>-85.757432450178726</c:v>
                </c:pt>
                <c:pt idx="206">
                  <c:v>-85.584470362489199</c:v>
                </c:pt>
                <c:pt idx="207">
                  <c:v>-85.405205981500799</c:v>
                </c:pt>
                <c:pt idx="208">
                  <c:v>-85.219693912880558</c:v>
                </c:pt>
                <c:pt idx="209">
                  <c:v>-85.02799066540166</c:v>
                </c:pt>
                <c:pt idx="210">
                  <c:v>-84.830154633730373</c:v>
                </c:pt>
                <c:pt idx="211">
                  <c:v>-84.62624608063841</c:v>
                </c:pt>
                <c:pt idx="212">
                  <c:v>-84.416327118646365</c:v>
                </c:pt>
                <c:pt idx="213">
                  <c:v>-84.200461691103584</c:v>
                </c:pt>
                <c:pt idx="214">
                  <c:v>-83.97871555271044</c:v>
                </c:pt>
                <c:pt idx="215">
                  <c:v>-83.751156249488773</c:v>
                </c:pt>
                <c:pt idx="216">
                  <c:v>-83.517853098206771</c:v>
                </c:pt>
                <c:pt idx="217">
                  <c:v>-83.278877165264376</c:v>
                </c:pt>
                <c:pt idx="218">
                  <c:v>-83.034301245045768</c:v>
                </c:pt>
                <c:pt idx="219">
                  <c:v>-82.784199837745504</c:v>
                </c:pt>
                <c:pt idx="220">
                  <c:v>-82.528649126675049</c:v>
                </c:pt>
                <c:pt idx="221">
                  <c:v>-82.267726955056546</c:v>
                </c:pt>
                <c:pt idx="222">
                  <c:v>-82.001512802311112</c:v>
                </c:pt>
                <c:pt idx="223">
                  <c:v>-81.730087759848516</c:v>
                </c:pt>
                <c:pt idx="224">
                  <c:v>-81.453534506366054</c:v>
                </c:pt>
                <c:pt idx="225">
                  <c:v>-81.171937282663791</c:v>
                </c:pt>
                <c:pt idx="226">
                  <c:v>-80.885381865983945</c:v>
                </c:pt>
                <c:pt idx="227">
                  <c:v>-80.593955543882345</c:v>
                </c:pt>
                <c:pt idx="228">
                  <c:v>-80.297747087639834</c:v>
                </c:pt>
                <c:pt idx="229">
                  <c:v>-79.996846725221602</c:v>
                </c:pt>
                <c:pt idx="230">
                  <c:v>-79.691346113792946</c:v>
                </c:pt>
                <c:pt idx="231">
                  <c:v>-79.381338311799539</c:v>
                </c:pt>
                <c:pt idx="232">
                  <c:v>-79.066917750621002</c:v>
                </c:pt>
                <c:pt idx="233">
                  <c:v>-78.748180205806136</c:v>
                </c:pt>
                <c:pt idx="234">
                  <c:v>-78.425222767898745</c:v>
                </c:pt>
                <c:pt idx="235">
                  <c:v>-78.098143812863</c:v>
                </c:pt>
                <c:pt idx="236">
                  <c:v>-77.767042972117068</c:v>
                </c:pt>
                <c:pt idx="237">
                  <c:v>-77.432021102184478</c:v>
                </c:pt>
                <c:pt idx="238">
                  <c:v>-77.093180253972278</c:v>
                </c:pt>
                <c:pt idx="239">
                  <c:v>-76.750623641685252</c:v>
                </c:pt>
                <c:pt idx="240">
                  <c:v>-76.404455611385885</c:v>
                </c:pt>
                <c:pt idx="241">
                  <c:v>-76.054781609209627</c:v>
                </c:pt>
                <c:pt idx="242">
                  <c:v>-75.701708149244936</c:v>
                </c:pt>
                <c:pt idx="243">
                  <c:v>-75.345342781088007</c:v>
                </c:pt>
                <c:pt idx="244">
                  <c:v>-74.98579405708216</c:v>
                </c:pt>
                <c:pt idx="245">
                  <c:v>-74.62317149925174</c:v>
                </c:pt>
                <c:pt idx="246">
                  <c:v>-74.257585565940673</c:v>
                </c:pt>
                <c:pt idx="247">
                  <c:v>-73.889147618165779</c:v>
                </c:pt>
                <c:pt idx="248">
                  <c:v>-73.517969885695081</c:v>
                </c:pt>
                <c:pt idx="249">
                  <c:v>-73.144165432861556</c:v>
                </c:pt>
                <c:pt idx="250">
                  <c:v>-72.767848124122665</c:v>
                </c:pt>
                <c:pt idx="251">
                  <c:v>-72.389132589376104</c:v>
                </c:pt>
                <c:pt idx="252">
                  <c:v>-72.008134189042494</c:v>
                </c:pt>
                <c:pt idx="253">
                  <c:v>-71.624968978925367</c:v>
                </c:pt>
                <c:pt idx="254">
                  <c:v>-71.2397536748595</c:v>
                </c:pt>
                <c:pt idx="255">
                  <c:v>-70.852605617158247</c:v>
                </c:pt>
                <c:pt idx="256">
                  <c:v>-70.463642734870319</c:v>
                </c:pt>
                <c:pt idx="257">
                  <c:v>-70.07298350985765</c:v>
                </c:pt>
                <c:pt idx="258">
                  <c:v>-69.680746940704566</c:v>
                </c:pt>
                <c:pt idx="259">
                  <c:v>-69.28705250646972</c:v>
                </c:pt>
                <c:pt idx="260">
                  <c:v>-68.89202013029157</c:v>
                </c:pt>
                <c:pt idx="261">
                  <c:v>-68.495770142858689</c:v>
                </c:pt>
                <c:pt idx="262">
                  <c:v>-68.098423245755768</c:v>
                </c:pt>
                <c:pt idx="263">
                  <c:v>-67.70010047469691</c:v>
                </c:pt>
                <c:pt idx="264">
                  <c:v>-67.300923162656787</c:v>
                </c:pt>
                <c:pt idx="265">
                  <c:v>-66.90101290291156</c:v>
                </c:pt>
                <c:pt idx="266">
                  <c:v>-66.500491512000366</c:v>
                </c:pt>
                <c:pt idx="267">
                  <c:v>-66.099480992618808</c:v>
                </c:pt>
                <c:pt idx="268">
                  <c:v>-65.698103496455786</c:v>
                </c:pt>
                <c:pt idx="269">
                  <c:v>-65.296481286984843</c:v>
                </c:pt>
                <c:pt idx="270">
                  <c:v>-64.894736702221593</c:v>
                </c:pt>
                <c:pt idx="271">
                  <c:v>-64.492992117458357</c:v>
                </c:pt>
                <c:pt idx="272">
                  <c:v>-64.091369907987399</c:v>
                </c:pt>
                <c:pt idx="273">
                  <c:v>-63.689992411824377</c:v>
                </c:pt>
                <c:pt idx="274">
                  <c:v>-63.288981892442834</c:v>
                </c:pt>
                <c:pt idx="275">
                  <c:v>-62.88846050153164</c:v>
                </c:pt>
                <c:pt idx="276">
                  <c:v>-62.488550241786413</c:v>
                </c:pt>
                <c:pt idx="277">
                  <c:v>-62.089372929746261</c:v>
                </c:pt>
                <c:pt idx="278">
                  <c:v>-61.691050158687403</c:v>
                </c:pt>
                <c:pt idx="279">
                  <c:v>-61.293703261584511</c:v>
                </c:pt>
                <c:pt idx="280">
                  <c:v>-60.89745327415163</c:v>
                </c:pt>
                <c:pt idx="281">
                  <c:v>-60.502420897973487</c:v>
                </c:pt>
                <c:pt idx="282">
                  <c:v>-60.108726463738648</c:v>
                </c:pt>
                <c:pt idx="283">
                  <c:v>-59.716489894585543</c:v>
                </c:pt>
                <c:pt idx="284">
                  <c:v>-59.325830669572873</c:v>
                </c:pt>
                <c:pt idx="285">
                  <c:v>-58.936867787284932</c:v>
                </c:pt>
                <c:pt idx="286">
                  <c:v>-58.549719729583671</c:v>
                </c:pt>
                <c:pt idx="287">
                  <c:v>-58.164504425517833</c:v>
                </c:pt>
                <c:pt idx="288">
                  <c:v>-57.781339215400706</c:v>
                </c:pt>
                <c:pt idx="289">
                  <c:v>-57.400340815067089</c:v>
                </c:pt>
                <c:pt idx="290">
                  <c:v>-57.021625280320549</c:v>
                </c:pt>
                <c:pt idx="291">
                  <c:v>-56.645307971581659</c:v>
                </c:pt>
                <c:pt idx="292">
                  <c:v>-56.271503518748119</c:v>
                </c:pt>
                <c:pt idx="293">
                  <c:v>-55.900325786277413</c:v>
                </c:pt>
                <c:pt idx="294">
                  <c:v>-55.531887838502499</c:v>
                </c:pt>
                <c:pt idx="295">
                  <c:v>-55.166301905191446</c:v>
                </c:pt>
                <c:pt idx="296">
                  <c:v>-54.80367934736104</c:v>
                </c:pt>
                <c:pt idx="297">
                  <c:v>-54.444130623355186</c:v>
                </c:pt>
                <c:pt idx="298">
                  <c:v>-54.087765255198249</c:v>
                </c:pt>
                <c:pt idx="299">
                  <c:v>-53.734691795233559</c:v>
                </c:pt>
                <c:pt idx="300">
                  <c:v>-53.385017793057308</c:v>
                </c:pt>
                <c:pt idx="301">
                  <c:v>-53.038849762757948</c:v>
                </c:pt>
                <c:pt idx="302">
                  <c:v>-52.696293150470908</c:v>
                </c:pt>
                <c:pt idx="303">
                  <c:v>-52.357452302258707</c:v>
                </c:pt>
                <c:pt idx="304">
                  <c:v>-52.022430432326139</c:v>
                </c:pt>
                <c:pt idx="305">
                  <c:v>-51.691329591580192</c:v>
                </c:pt>
                <c:pt idx="306">
                  <c:v>-51.36425063654444</c:v>
                </c:pt>
                <c:pt idx="307">
                  <c:v>-51.041293198637057</c:v>
                </c:pt>
                <c:pt idx="308">
                  <c:v>-50.72255565382217</c:v>
                </c:pt>
                <c:pt idx="309">
                  <c:v>-50.40813509264364</c:v>
                </c:pt>
                <c:pt idx="310">
                  <c:v>-50.098127290650247</c:v>
                </c:pt>
                <c:pt idx="311">
                  <c:v>-49.792626679221598</c:v>
                </c:pt>
                <c:pt idx="312">
                  <c:v>-49.491726316803373</c:v>
                </c:pt>
                <c:pt idx="313">
                  <c:v>-49.195517860560862</c:v>
                </c:pt>
                <c:pt idx="314">
                  <c:v>-48.904091538459269</c:v>
                </c:pt>
                <c:pt idx="315">
                  <c:v>-48.617536121779402</c:v>
                </c:pt>
                <c:pt idx="316">
                  <c:v>-48.335938898077131</c:v>
                </c:pt>
                <c:pt idx="317">
                  <c:v>-48.05938564459467</c:v>
                </c:pt>
                <c:pt idx="318">
                  <c:v>-47.787960602132081</c:v>
                </c:pt>
                <c:pt idx="319">
                  <c:v>-47.52174644938664</c:v>
                </c:pt>
                <c:pt idx="320">
                  <c:v>-47.260824277768151</c:v>
                </c:pt>
                <c:pt idx="321">
                  <c:v>-47.005273566697689</c:v>
                </c:pt>
                <c:pt idx="322">
                  <c:v>-46.755172159397432</c:v>
                </c:pt>
                <c:pt idx="323">
                  <c:v>-46.51059623917881</c:v>
                </c:pt>
                <c:pt idx="324">
                  <c:v>-46.271620306236414</c:v>
                </c:pt>
                <c:pt idx="325">
                  <c:v>-46.03831715495442</c:v>
                </c:pt>
                <c:pt idx="326">
                  <c:v>-45.81075785173276</c:v>
                </c:pt>
                <c:pt idx="327">
                  <c:v>-45.589011713339602</c:v>
                </c:pt>
                <c:pt idx="328">
                  <c:v>-45.373146285796835</c:v>
                </c:pt>
                <c:pt idx="329">
                  <c:v>-45.163227323804776</c:v>
                </c:pt>
                <c:pt idx="330">
                  <c:v>-44.959318770712827</c:v>
                </c:pt>
                <c:pt idx="331">
                  <c:v>-44.761482739041526</c:v>
                </c:pt>
                <c:pt idx="332">
                  <c:v>-44.569779491562635</c:v>
                </c:pt>
                <c:pt idx="333">
                  <c:v>-44.384267422942386</c:v>
                </c:pt>
                <c:pt idx="334">
                  <c:v>-44.205003041953987</c:v>
                </c:pt>
                <c:pt idx="335">
                  <c:v>-44.03204095426446</c:v>
                </c:pt>
                <c:pt idx="336">
                  <c:v>-43.865433845801221</c:v>
                </c:pt>
                <c:pt idx="337">
                  <c:v>-43.705232466703499</c:v>
                </c:pt>
                <c:pt idx="338">
                  <c:v>-43.551485615863228</c:v>
                </c:pt>
                <c:pt idx="339">
                  <c:v>-43.4042401260606</c:v>
                </c:pt>
                <c:pt idx="340">
                  <c:v>-43.263540849698167</c:v>
                </c:pt>
                <c:pt idx="341">
                  <c:v>-43.129430645138527</c:v>
                </c:pt>
                <c:pt idx="342">
                  <c:v>-43.001950363649115</c:v>
                </c:pt>
                <c:pt idx="343">
                  <c:v>-42.881138836958613</c:v>
                </c:pt>
                <c:pt idx="344">
                  <c:v>-42.767032865428405</c:v>
                </c:pt>
                <c:pt idx="345">
                  <c:v>-42.659667206842741</c:v>
                </c:pt>
                <c:pt idx="346">
                  <c:v>-42.559074565821334</c:v>
                </c:pt>
                <c:pt idx="347">
                  <c:v>-42.465285583857096</c:v>
                </c:pt>
                <c:pt idx="348">
                  <c:v>-42.378328829982479</c:v>
                </c:pt>
                <c:pt idx="349">
                  <c:v>-42.298230792067081</c:v>
                </c:pt>
                <c:pt idx="350">
                  <c:v>-42.225015868749196</c:v>
                </c:pt>
                <c:pt idx="351">
                  <c:v>-42.158706362003691</c:v>
                </c:pt>
                <c:pt idx="352">
                  <c:v>-42.099322470348696</c:v>
                </c:pt>
                <c:pt idx="353">
                  <c:v>-42.046882282692863</c:v>
                </c:pt>
                <c:pt idx="354">
                  <c:v>-42.001401772825353</c:v>
                </c:pt>
                <c:pt idx="355">
                  <c:v>-41.962894794550053</c:v>
                </c:pt>
                <c:pt idx="356">
                  <c:v>-41.931373077465572</c:v>
                </c:pt>
                <c:pt idx="357">
                  <c:v>-41.906846223392293</c:v>
                </c:pt>
                <c:pt idx="358">
                  <c:v>-41.88932170344755</c:v>
                </c:pt>
                <c:pt idx="359">
                  <c:v>-41.8788048557699</c:v>
                </c:pt>
                <c:pt idx="360">
                  <c:v>-41.875298883893024</c:v>
                </c:pt>
              </c:numCache>
            </c:numRef>
          </c:xVal>
          <c:yVal>
            <c:numRef>
              <c:f>'θ ϵ (90,180)'!$BF$25:$BF$385</c:f>
              <c:numCache>
                <c:formatCode>General</c:formatCode>
                <c:ptCount val="361"/>
                <c:pt idx="0">
                  <c:v>59.465070269898305</c:v>
                </c:pt>
                <c:pt idx="1">
                  <c:v>59.866814854661548</c:v>
                </c:pt>
                <c:pt idx="2">
                  <c:v>60.268437064132492</c:v>
                </c:pt>
                <c:pt idx="3">
                  <c:v>60.669814560295514</c:v>
                </c:pt>
                <c:pt idx="4">
                  <c:v>61.070825079677064</c:v>
                </c:pt>
                <c:pt idx="5">
                  <c:v>61.471346470588266</c:v>
                </c:pt>
                <c:pt idx="6">
                  <c:v>61.871256730333499</c:v>
                </c:pt>
                <c:pt idx="7">
                  <c:v>62.27043404237363</c:v>
                </c:pt>
                <c:pt idx="8">
                  <c:v>62.668756813432495</c:v>
                </c:pt>
                <c:pt idx="9">
                  <c:v>63.066103710535394</c:v>
                </c:pt>
                <c:pt idx="10">
                  <c:v>63.462353697968283</c:v>
                </c:pt>
                <c:pt idx="11">
                  <c:v>63.857386074146419</c:v>
                </c:pt>
                <c:pt idx="12">
                  <c:v>64.251080508381278</c:v>
                </c:pt>
                <c:pt idx="13">
                  <c:v>64.643317077534363</c:v>
                </c:pt>
                <c:pt idx="14">
                  <c:v>65.033976302547032</c:v>
                </c:pt>
                <c:pt idx="15">
                  <c:v>65.422939184834959</c:v>
                </c:pt>
                <c:pt idx="16">
                  <c:v>65.810087242536227</c:v>
                </c:pt>
                <c:pt idx="17">
                  <c:v>66.195302546602065</c:v>
                </c:pt>
                <c:pt idx="18">
                  <c:v>66.578467756719192</c:v>
                </c:pt>
                <c:pt idx="19">
                  <c:v>66.959466157052816</c:v>
                </c:pt>
                <c:pt idx="20">
                  <c:v>67.338181691799363</c:v>
                </c:pt>
                <c:pt idx="21">
                  <c:v>67.714499000538254</c:v>
                </c:pt>
                <c:pt idx="22">
                  <c:v>68.088303453371779</c:v>
                </c:pt>
                <c:pt idx="23">
                  <c:v>68.459481185842492</c:v>
                </c:pt>
                <c:pt idx="24">
                  <c:v>68.827919133617385</c:v>
                </c:pt>
                <c:pt idx="25">
                  <c:v>69.193505066928438</c:v>
                </c:pt>
                <c:pt idx="26">
                  <c:v>69.556127624758858</c:v>
                </c:pt>
                <c:pt idx="27">
                  <c:v>69.91567634876472</c:v>
                </c:pt>
                <c:pt idx="28">
                  <c:v>70.272041716921649</c:v>
                </c:pt>
                <c:pt idx="29">
                  <c:v>70.625115176886354</c:v>
                </c:pt>
                <c:pt idx="30">
                  <c:v>70.974789179062583</c:v>
                </c:pt>
                <c:pt idx="31">
                  <c:v>71.32095720936195</c:v>
                </c:pt>
                <c:pt idx="32">
                  <c:v>71.663513821648991</c:v>
                </c:pt>
                <c:pt idx="33">
                  <c:v>72.002354669861205</c:v>
                </c:pt>
                <c:pt idx="34">
                  <c:v>72.33737653979378</c:v>
                </c:pt>
                <c:pt idx="35">
                  <c:v>72.668477380539699</c:v>
                </c:pt>
                <c:pt idx="36">
                  <c:v>72.995556335575458</c:v>
                </c:pt>
                <c:pt idx="37">
                  <c:v>73.318513773482849</c:v>
                </c:pt>
                <c:pt idx="38">
                  <c:v>73.637251318297729</c:v>
                </c:pt>
                <c:pt idx="39">
                  <c:v>73.951671879476251</c:v>
                </c:pt>
                <c:pt idx="40">
                  <c:v>74.261679681469644</c:v>
                </c:pt>
                <c:pt idx="41">
                  <c:v>74.5671802928983</c:v>
                </c:pt>
                <c:pt idx="42">
                  <c:v>74.868080655316533</c:v>
                </c:pt>
                <c:pt idx="43">
                  <c:v>75.164289111559043</c:v>
                </c:pt>
                <c:pt idx="44">
                  <c:v>75.455715433660643</c:v>
                </c:pt>
                <c:pt idx="45">
                  <c:v>75.742270850340503</c:v>
                </c:pt>
                <c:pt idx="46">
                  <c:v>76.023868074042781</c:v>
                </c:pt>
                <c:pt idx="47">
                  <c:v>76.300421327525228</c:v>
                </c:pt>
                <c:pt idx="48">
                  <c:v>76.57184636998781</c:v>
                </c:pt>
                <c:pt idx="49">
                  <c:v>76.838060522733258</c:v>
                </c:pt>
                <c:pt idx="50">
                  <c:v>77.098982694351761</c:v>
                </c:pt>
                <c:pt idx="51">
                  <c:v>77.354533405422217</c:v>
                </c:pt>
                <c:pt idx="52">
                  <c:v>77.60463481272248</c:v>
                </c:pt>
                <c:pt idx="53">
                  <c:v>77.849210732941089</c:v>
                </c:pt>
                <c:pt idx="54">
                  <c:v>78.088186665883484</c:v>
                </c:pt>
                <c:pt idx="55">
                  <c:v>78.321489817165485</c:v>
                </c:pt>
                <c:pt idx="56">
                  <c:v>78.549049120387153</c:v>
                </c:pt>
                <c:pt idx="57">
                  <c:v>78.770795258780296</c:v>
                </c:pt>
                <c:pt idx="58">
                  <c:v>78.986660686323077</c:v>
                </c:pt>
                <c:pt idx="59">
                  <c:v>79.196579648315122</c:v>
                </c:pt>
                <c:pt idx="60">
                  <c:v>79.400488201407086</c:v>
                </c:pt>
                <c:pt idx="61">
                  <c:v>79.598324233078372</c:v>
                </c:pt>
                <c:pt idx="62">
                  <c:v>79.790027480557256</c:v>
                </c:pt>
                <c:pt idx="63">
                  <c:v>79.975539549177512</c:v>
                </c:pt>
                <c:pt idx="64">
                  <c:v>80.154803930165912</c:v>
                </c:pt>
                <c:pt idx="65">
                  <c:v>80.327766017855438</c:v>
                </c:pt>
                <c:pt idx="66">
                  <c:v>80.494373126318663</c:v>
                </c:pt>
                <c:pt idx="67">
                  <c:v>80.654574505416406</c:v>
                </c:pt>
                <c:pt idx="68">
                  <c:v>80.80832135625667</c:v>
                </c:pt>
                <c:pt idx="69">
                  <c:v>80.955566846059298</c:v>
                </c:pt>
                <c:pt idx="70">
                  <c:v>81.096266122421724</c:v>
                </c:pt>
                <c:pt idx="71">
                  <c:v>81.230376326981371</c:v>
                </c:pt>
                <c:pt idx="72">
                  <c:v>81.357856608470783</c:v>
                </c:pt>
                <c:pt idx="73">
                  <c:v>81.478668135161271</c:v>
                </c:pt>
                <c:pt idx="74">
                  <c:v>81.592774106691508</c:v>
                </c:pt>
                <c:pt idx="75">
                  <c:v>81.700139765277157</c:v>
                </c:pt>
                <c:pt idx="76">
                  <c:v>81.800732406298565</c:v>
                </c:pt>
                <c:pt idx="77">
                  <c:v>81.894521388262802</c:v>
                </c:pt>
                <c:pt idx="78">
                  <c:v>81.981478142137419</c:v>
                </c:pt>
                <c:pt idx="79">
                  <c:v>82.061576180052811</c:v>
                </c:pt>
                <c:pt idx="80">
                  <c:v>82.134791103370702</c:v>
                </c:pt>
                <c:pt idx="81">
                  <c:v>82.201100610116214</c:v>
                </c:pt>
                <c:pt idx="82">
                  <c:v>82.260484501771202</c:v>
                </c:pt>
                <c:pt idx="83">
                  <c:v>82.312924689427035</c:v>
                </c:pt>
                <c:pt idx="84">
                  <c:v>82.358405199294538</c:v>
                </c:pt>
                <c:pt idx="85">
                  <c:v>82.396912177569845</c:v>
                </c:pt>
                <c:pt idx="86">
                  <c:v>82.428433894654319</c:v>
                </c:pt>
                <c:pt idx="87">
                  <c:v>82.452960748727605</c:v>
                </c:pt>
                <c:pt idx="88">
                  <c:v>82.470485268672348</c:v>
                </c:pt>
                <c:pt idx="89">
                  <c:v>82.481002116349998</c:v>
                </c:pt>
                <c:pt idx="90">
                  <c:v>82.484508088226875</c:v>
                </c:pt>
                <c:pt idx="91">
                  <c:v>82.481002116349998</c:v>
                </c:pt>
                <c:pt idx="92">
                  <c:v>82.470485268672348</c:v>
                </c:pt>
                <c:pt idx="93">
                  <c:v>82.452960748727605</c:v>
                </c:pt>
                <c:pt idx="94">
                  <c:v>82.428433894654319</c:v>
                </c:pt>
                <c:pt idx="95">
                  <c:v>82.396912177569845</c:v>
                </c:pt>
                <c:pt idx="96">
                  <c:v>82.358405199294538</c:v>
                </c:pt>
                <c:pt idx="97">
                  <c:v>82.312924689427035</c:v>
                </c:pt>
                <c:pt idx="98">
                  <c:v>82.260484501771202</c:v>
                </c:pt>
                <c:pt idx="99">
                  <c:v>82.201100610116214</c:v>
                </c:pt>
                <c:pt idx="100">
                  <c:v>82.134791103370702</c:v>
                </c:pt>
                <c:pt idx="101">
                  <c:v>82.061576180052811</c:v>
                </c:pt>
                <c:pt idx="102">
                  <c:v>81.981478142137433</c:v>
                </c:pt>
                <c:pt idx="103">
                  <c:v>81.894521388262802</c:v>
                </c:pt>
                <c:pt idx="104">
                  <c:v>81.800732406298565</c:v>
                </c:pt>
                <c:pt idx="105">
                  <c:v>81.700139765277157</c:v>
                </c:pt>
                <c:pt idx="106">
                  <c:v>81.592774106691508</c:v>
                </c:pt>
                <c:pt idx="107">
                  <c:v>81.478668135161286</c:v>
                </c:pt>
                <c:pt idx="108">
                  <c:v>81.357856608470783</c:v>
                </c:pt>
                <c:pt idx="109">
                  <c:v>81.230376326981371</c:v>
                </c:pt>
                <c:pt idx="110">
                  <c:v>81.096266122421724</c:v>
                </c:pt>
                <c:pt idx="111">
                  <c:v>80.955566846059298</c:v>
                </c:pt>
                <c:pt idx="112">
                  <c:v>80.80832135625667</c:v>
                </c:pt>
                <c:pt idx="113">
                  <c:v>80.654574505416406</c:v>
                </c:pt>
                <c:pt idx="114">
                  <c:v>80.494373126318678</c:v>
                </c:pt>
                <c:pt idx="115">
                  <c:v>80.327766017855438</c:v>
                </c:pt>
                <c:pt idx="116">
                  <c:v>80.154803930165912</c:v>
                </c:pt>
                <c:pt idx="117">
                  <c:v>79.975539549177512</c:v>
                </c:pt>
                <c:pt idx="118">
                  <c:v>79.790027480557271</c:v>
                </c:pt>
                <c:pt idx="119">
                  <c:v>79.598324233078372</c:v>
                </c:pt>
                <c:pt idx="120">
                  <c:v>79.400488201407086</c:v>
                </c:pt>
                <c:pt idx="121">
                  <c:v>79.196579648315122</c:v>
                </c:pt>
                <c:pt idx="122">
                  <c:v>78.986660686323091</c:v>
                </c:pt>
                <c:pt idx="123">
                  <c:v>78.770795258780296</c:v>
                </c:pt>
                <c:pt idx="124">
                  <c:v>78.549049120387153</c:v>
                </c:pt>
                <c:pt idx="125">
                  <c:v>78.321489817165485</c:v>
                </c:pt>
                <c:pt idx="126">
                  <c:v>78.088186665883484</c:v>
                </c:pt>
                <c:pt idx="127">
                  <c:v>77.849210732941089</c:v>
                </c:pt>
                <c:pt idx="128">
                  <c:v>77.60463481272248</c:v>
                </c:pt>
                <c:pt idx="129">
                  <c:v>77.354533405422217</c:v>
                </c:pt>
                <c:pt idx="130">
                  <c:v>77.098982694351761</c:v>
                </c:pt>
                <c:pt idx="131">
                  <c:v>76.838060522733258</c:v>
                </c:pt>
                <c:pt idx="132">
                  <c:v>76.57184636998781</c:v>
                </c:pt>
                <c:pt idx="133">
                  <c:v>76.300421327525228</c:v>
                </c:pt>
                <c:pt idx="134">
                  <c:v>76.023868074042781</c:v>
                </c:pt>
                <c:pt idx="135">
                  <c:v>75.742270850340503</c:v>
                </c:pt>
                <c:pt idx="136">
                  <c:v>75.455715433660643</c:v>
                </c:pt>
                <c:pt idx="137">
                  <c:v>75.164289111559043</c:v>
                </c:pt>
                <c:pt idx="138">
                  <c:v>74.868080655316533</c:v>
                </c:pt>
                <c:pt idx="139">
                  <c:v>74.567180292898314</c:v>
                </c:pt>
                <c:pt idx="140">
                  <c:v>74.261679681469658</c:v>
                </c:pt>
                <c:pt idx="141">
                  <c:v>73.951671879476265</c:v>
                </c:pt>
                <c:pt idx="142">
                  <c:v>73.637251318297729</c:v>
                </c:pt>
                <c:pt idx="143">
                  <c:v>73.318513773482849</c:v>
                </c:pt>
                <c:pt idx="144">
                  <c:v>72.995556335575458</c:v>
                </c:pt>
                <c:pt idx="145">
                  <c:v>72.668477380539713</c:v>
                </c:pt>
                <c:pt idx="146">
                  <c:v>72.33737653979378</c:v>
                </c:pt>
                <c:pt idx="147">
                  <c:v>72.002354669861191</c:v>
                </c:pt>
                <c:pt idx="148">
                  <c:v>71.663513821648991</c:v>
                </c:pt>
                <c:pt idx="149">
                  <c:v>71.32095720936195</c:v>
                </c:pt>
                <c:pt idx="150">
                  <c:v>70.974789179062583</c:v>
                </c:pt>
                <c:pt idx="151">
                  <c:v>70.625115176886354</c:v>
                </c:pt>
                <c:pt idx="152">
                  <c:v>70.272041716921663</c:v>
                </c:pt>
                <c:pt idx="153">
                  <c:v>69.91567634876472</c:v>
                </c:pt>
                <c:pt idx="154">
                  <c:v>69.556127624758858</c:v>
                </c:pt>
                <c:pt idx="155">
                  <c:v>69.193505066928452</c:v>
                </c:pt>
                <c:pt idx="156">
                  <c:v>68.827919133617399</c:v>
                </c:pt>
                <c:pt idx="157">
                  <c:v>68.459481185842506</c:v>
                </c:pt>
                <c:pt idx="158">
                  <c:v>68.088303453371793</c:v>
                </c:pt>
                <c:pt idx="159">
                  <c:v>67.714499000538254</c:v>
                </c:pt>
                <c:pt idx="160">
                  <c:v>67.338181691799363</c:v>
                </c:pt>
                <c:pt idx="161">
                  <c:v>66.959466157052816</c:v>
                </c:pt>
                <c:pt idx="162">
                  <c:v>66.578467756719192</c:v>
                </c:pt>
                <c:pt idx="163">
                  <c:v>66.195302546602079</c:v>
                </c:pt>
                <c:pt idx="164">
                  <c:v>65.810087242536241</c:v>
                </c:pt>
                <c:pt idx="165">
                  <c:v>65.422939184834959</c:v>
                </c:pt>
                <c:pt idx="166">
                  <c:v>65.033976302547032</c:v>
                </c:pt>
                <c:pt idx="167">
                  <c:v>64.643317077534348</c:v>
                </c:pt>
                <c:pt idx="168">
                  <c:v>64.251080508381278</c:v>
                </c:pt>
                <c:pt idx="169">
                  <c:v>63.857386074146426</c:v>
                </c:pt>
                <c:pt idx="170">
                  <c:v>63.462353697968275</c:v>
                </c:pt>
                <c:pt idx="171">
                  <c:v>63.066103710535394</c:v>
                </c:pt>
                <c:pt idx="172">
                  <c:v>62.668756813432502</c:v>
                </c:pt>
                <c:pt idx="173">
                  <c:v>62.27043404237363</c:v>
                </c:pt>
                <c:pt idx="174">
                  <c:v>61.871256730333499</c:v>
                </c:pt>
                <c:pt idx="175">
                  <c:v>61.471346470588273</c:v>
                </c:pt>
                <c:pt idx="176">
                  <c:v>61.070825079677071</c:v>
                </c:pt>
                <c:pt idx="177">
                  <c:v>60.669814560295514</c:v>
                </c:pt>
                <c:pt idx="178">
                  <c:v>60.268437064132485</c:v>
                </c:pt>
                <c:pt idx="179">
                  <c:v>59.866814854661548</c:v>
                </c:pt>
                <c:pt idx="180">
                  <c:v>59.465070269898305</c:v>
                </c:pt>
                <c:pt idx="181">
                  <c:v>59.063325685135069</c:v>
                </c:pt>
                <c:pt idx="182">
                  <c:v>58.661703475664126</c:v>
                </c:pt>
                <c:pt idx="183">
                  <c:v>58.260325979501104</c:v>
                </c:pt>
                <c:pt idx="184">
                  <c:v>57.859315460119554</c:v>
                </c:pt>
                <c:pt idx="185">
                  <c:v>57.458794069208352</c:v>
                </c:pt>
                <c:pt idx="186">
                  <c:v>57.058883809463126</c:v>
                </c:pt>
                <c:pt idx="187">
                  <c:v>56.659706497422974</c:v>
                </c:pt>
                <c:pt idx="188">
                  <c:v>56.261383726364116</c:v>
                </c:pt>
                <c:pt idx="189">
                  <c:v>55.864036829261217</c:v>
                </c:pt>
                <c:pt idx="190">
                  <c:v>55.467786841828328</c:v>
                </c:pt>
                <c:pt idx="191">
                  <c:v>55.072754465650192</c:v>
                </c:pt>
                <c:pt idx="192">
                  <c:v>54.679060031415347</c:v>
                </c:pt>
                <c:pt idx="193">
                  <c:v>54.286823462262255</c:v>
                </c:pt>
                <c:pt idx="194">
                  <c:v>53.896164237249586</c:v>
                </c:pt>
                <c:pt idx="195">
                  <c:v>53.507201354961659</c:v>
                </c:pt>
                <c:pt idx="196">
                  <c:v>53.120053297260391</c:v>
                </c:pt>
                <c:pt idx="197">
                  <c:v>52.734837993194553</c:v>
                </c:pt>
                <c:pt idx="198">
                  <c:v>52.351672783077404</c:v>
                </c:pt>
                <c:pt idx="199">
                  <c:v>51.970674382743795</c:v>
                </c:pt>
                <c:pt idx="200">
                  <c:v>51.591958847997248</c:v>
                </c:pt>
                <c:pt idx="201">
                  <c:v>51.21564153925835</c:v>
                </c:pt>
                <c:pt idx="202">
                  <c:v>50.841837086424825</c:v>
                </c:pt>
                <c:pt idx="203">
                  <c:v>50.470659353954119</c:v>
                </c:pt>
                <c:pt idx="204">
                  <c:v>50.102221406179233</c:v>
                </c:pt>
                <c:pt idx="205">
                  <c:v>49.736635472868173</c:v>
                </c:pt>
                <c:pt idx="206">
                  <c:v>49.37401291503776</c:v>
                </c:pt>
                <c:pt idx="207">
                  <c:v>49.014464191031905</c:v>
                </c:pt>
                <c:pt idx="208">
                  <c:v>48.658098822874955</c:v>
                </c:pt>
                <c:pt idx="209">
                  <c:v>48.305025362910264</c:v>
                </c:pt>
                <c:pt idx="210">
                  <c:v>47.955351360734021</c:v>
                </c:pt>
                <c:pt idx="211">
                  <c:v>47.609183330434661</c:v>
                </c:pt>
                <c:pt idx="212">
                  <c:v>47.26662671814762</c:v>
                </c:pt>
                <c:pt idx="213">
                  <c:v>46.927785869935413</c:v>
                </c:pt>
                <c:pt idx="214">
                  <c:v>46.592764000002845</c:v>
                </c:pt>
                <c:pt idx="215">
                  <c:v>46.261663159256912</c:v>
                </c:pt>
                <c:pt idx="216">
                  <c:v>45.934584204221153</c:v>
                </c:pt>
                <c:pt idx="217">
                  <c:v>45.611626766313769</c:v>
                </c:pt>
                <c:pt idx="218">
                  <c:v>45.292889221498896</c:v>
                </c:pt>
                <c:pt idx="219">
                  <c:v>44.978468660320345</c:v>
                </c:pt>
                <c:pt idx="220">
                  <c:v>44.668460858326959</c:v>
                </c:pt>
                <c:pt idx="221">
                  <c:v>44.362960246898297</c:v>
                </c:pt>
                <c:pt idx="222">
                  <c:v>44.062059884480078</c:v>
                </c:pt>
                <c:pt idx="223">
                  <c:v>43.765851428237568</c:v>
                </c:pt>
                <c:pt idx="224">
                  <c:v>43.474425106135968</c:v>
                </c:pt>
                <c:pt idx="225">
                  <c:v>43.187869689456107</c:v>
                </c:pt>
                <c:pt idx="226">
                  <c:v>42.906272465753844</c:v>
                </c:pt>
                <c:pt idx="227">
                  <c:v>42.629719212271397</c:v>
                </c:pt>
                <c:pt idx="228">
                  <c:v>42.358294169808801</c:v>
                </c:pt>
                <c:pt idx="229">
                  <c:v>42.092080017063353</c:v>
                </c:pt>
                <c:pt idx="230">
                  <c:v>41.831157845444856</c:v>
                </c:pt>
                <c:pt idx="231">
                  <c:v>41.575607134374387</c:v>
                </c:pt>
                <c:pt idx="232">
                  <c:v>41.32550572707413</c:v>
                </c:pt>
                <c:pt idx="233">
                  <c:v>41.080929806855522</c:v>
                </c:pt>
                <c:pt idx="234">
                  <c:v>40.841953873913127</c:v>
                </c:pt>
                <c:pt idx="235">
                  <c:v>40.608650722631133</c:v>
                </c:pt>
                <c:pt idx="236">
                  <c:v>40.381091419409472</c:v>
                </c:pt>
                <c:pt idx="237">
                  <c:v>40.159345281016314</c:v>
                </c:pt>
                <c:pt idx="238">
                  <c:v>39.943479853473534</c:v>
                </c:pt>
                <c:pt idx="239">
                  <c:v>39.733560891481488</c:v>
                </c:pt>
                <c:pt idx="240">
                  <c:v>39.529652338389539</c:v>
                </c:pt>
                <c:pt idx="241">
                  <c:v>39.331816306718238</c:v>
                </c:pt>
                <c:pt idx="242">
                  <c:v>39.14011305923934</c:v>
                </c:pt>
                <c:pt idx="243">
                  <c:v>38.954600990619099</c:v>
                </c:pt>
                <c:pt idx="244">
                  <c:v>38.775336609630706</c:v>
                </c:pt>
                <c:pt idx="245">
                  <c:v>38.602374521941172</c:v>
                </c:pt>
                <c:pt idx="246">
                  <c:v>38.435767413477933</c:v>
                </c:pt>
                <c:pt idx="247">
                  <c:v>38.275566034380205</c:v>
                </c:pt>
                <c:pt idx="248">
                  <c:v>38.121819183539941</c:v>
                </c:pt>
                <c:pt idx="249">
                  <c:v>37.974573693737305</c:v>
                </c:pt>
                <c:pt idx="250">
                  <c:v>37.833874417374886</c:v>
                </c:pt>
                <c:pt idx="251">
                  <c:v>37.699764212815232</c:v>
                </c:pt>
                <c:pt idx="252">
                  <c:v>37.572283931325828</c:v>
                </c:pt>
                <c:pt idx="253">
                  <c:v>37.451472404635339</c:v>
                </c:pt>
                <c:pt idx="254">
                  <c:v>37.337366433105103</c:v>
                </c:pt>
                <c:pt idx="255">
                  <c:v>37.230000774519453</c:v>
                </c:pt>
                <c:pt idx="256">
                  <c:v>37.129408133498046</c:v>
                </c:pt>
                <c:pt idx="257">
                  <c:v>37.035619151533808</c:v>
                </c:pt>
                <c:pt idx="258">
                  <c:v>36.948662397659191</c:v>
                </c:pt>
                <c:pt idx="259">
                  <c:v>36.8685643597438</c:v>
                </c:pt>
                <c:pt idx="260">
                  <c:v>36.795349436425902</c:v>
                </c:pt>
                <c:pt idx="261">
                  <c:v>36.729039929680404</c:v>
                </c:pt>
                <c:pt idx="262">
                  <c:v>36.669656038025408</c:v>
                </c:pt>
                <c:pt idx="263">
                  <c:v>36.617215850369575</c:v>
                </c:pt>
                <c:pt idx="264">
                  <c:v>36.571735340502066</c:v>
                </c:pt>
                <c:pt idx="265">
                  <c:v>36.533228362226765</c:v>
                </c:pt>
                <c:pt idx="266">
                  <c:v>36.501706645142285</c:v>
                </c:pt>
                <c:pt idx="267">
                  <c:v>36.477179791069005</c:v>
                </c:pt>
                <c:pt idx="268">
                  <c:v>36.459655271124269</c:v>
                </c:pt>
                <c:pt idx="269">
                  <c:v>36.449138423446612</c:v>
                </c:pt>
                <c:pt idx="270">
                  <c:v>36.445632451569736</c:v>
                </c:pt>
                <c:pt idx="271">
                  <c:v>36.449138423446612</c:v>
                </c:pt>
                <c:pt idx="272">
                  <c:v>36.459655271124262</c:v>
                </c:pt>
                <c:pt idx="273">
                  <c:v>36.477179791069005</c:v>
                </c:pt>
                <c:pt idx="274">
                  <c:v>36.501706645142285</c:v>
                </c:pt>
                <c:pt idx="275">
                  <c:v>36.533228362226765</c:v>
                </c:pt>
                <c:pt idx="276">
                  <c:v>36.571735340502066</c:v>
                </c:pt>
                <c:pt idx="277">
                  <c:v>36.617215850369575</c:v>
                </c:pt>
                <c:pt idx="278">
                  <c:v>36.669656038025408</c:v>
                </c:pt>
                <c:pt idx="279">
                  <c:v>36.729039929680404</c:v>
                </c:pt>
                <c:pt idx="280">
                  <c:v>36.795349436425902</c:v>
                </c:pt>
                <c:pt idx="281">
                  <c:v>36.868564359743786</c:v>
                </c:pt>
                <c:pt idx="282">
                  <c:v>36.948662397659177</c:v>
                </c:pt>
                <c:pt idx="283">
                  <c:v>37.035619151533808</c:v>
                </c:pt>
                <c:pt idx="284">
                  <c:v>37.129408133498046</c:v>
                </c:pt>
                <c:pt idx="285">
                  <c:v>37.230000774519453</c:v>
                </c:pt>
                <c:pt idx="286">
                  <c:v>37.33736643310511</c:v>
                </c:pt>
                <c:pt idx="287">
                  <c:v>37.451472404635339</c:v>
                </c:pt>
                <c:pt idx="288">
                  <c:v>37.572283931325828</c:v>
                </c:pt>
                <c:pt idx="289">
                  <c:v>37.699764212815225</c:v>
                </c:pt>
                <c:pt idx="290">
                  <c:v>37.833874417374872</c:v>
                </c:pt>
                <c:pt idx="291">
                  <c:v>37.974573693737298</c:v>
                </c:pt>
                <c:pt idx="292">
                  <c:v>38.121819183539941</c:v>
                </c:pt>
                <c:pt idx="293">
                  <c:v>38.275566034380198</c:v>
                </c:pt>
                <c:pt idx="294">
                  <c:v>38.43576741347794</c:v>
                </c:pt>
                <c:pt idx="295">
                  <c:v>38.602374521941172</c:v>
                </c:pt>
                <c:pt idx="296">
                  <c:v>38.775336609630699</c:v>
                </c:pt>
                <c:pt idx="297">
                  <c:v>38.954600990619099</c:v>
                </c:pt>
                <c:pt idx="298">
                  <c:v>39.14011305923934</c:v>
                </c:pt>
                <c:pt idx="299">
                  <c:v>39.331816306718238</c:v>
                </c:pt>
                <c:pt idx="300">
                  <c:v>39.529652338389525</c:v>
                </c:pt>
                <c:pt idx="301">
                  <c:v>39.733560891481488</c:v>
                </c:pt>
                <c:pt idx="302">
                  <c:v>39.943479853473526</c:v>
                </c:pt>
                <c:pt idx="303">
                  <c:v>40.159345281016307</c:v>
                </c:pt>
                <c:pt idx="304">
                  <c:v>40.381091419409458</c:v>
                </c:pt>
                <c:pt idx="305">
                  <c:v>40.608650722631126</c:v>
                </c:pt>
                <c:pt idx="306">
                  <c:v>40.841953873913127</c:v>
                </c:pt>
                <c:pt idx="307">
                  <c:v>41.080929806855522</c:v>
                </c:pt>
                <c:pt idx="308">
                  <c:v>41.325505727074137</c:v>
                </c:pt>
                <c:pt idx="309">
                  <c:v>41.575607134374394</c:v>
                </c:pt>
                <c:pt idx="310">
                  <c:v>41.831157845444849</c:v>
                </c:pt>
                <c:pt idx="311">
                  <c:v>42.092080017063338</c:v>
                </c:pt>
                <c:pt idx="312">
                  <c:v>42.358294169808786</c:v>
                </c:pt>
                <c:pt idx="313">
                  <c:v>42.629719212271368</c:v>
                </c:pt>
                <c:pt idx="314">
                  <c:v>42.906272465753823</c:v>
                </c:pt>
                <c:pt idx="315">
                  <c:v>43.187869689456107</c:v>
                </c:pt>
                <c:pt idx="316">
                  <c:v>43.474425106135961</c:v>
                </c:pt>
                <c:pt idx="317">
                  <c:v>43.765851428237568</c:v>
                </c:pt>
                <c:pt idx="318">
                  <c:v>44.062059884480078</c:v>
                </c:pt>
                <c:pt idx="319">
                  <c:v>44.362960246898297</c:v>
                </c:pt>
                <c:pt idx="320">
                  <c:v>44.668460858326952</c:v>
                </c:pt>
                <c:pt idx="321">
                  <c:v>44.978468660320345</c:v>
                </c:pt>
                <c:pt idx="322">
                  <c:v>45.292889221498875</c:v>
                </c:pt>
                <c:pt idx="323">
                  <c:v>45.611626766313762</c:v>
                </c:pt>
                <c:pt idx="324">
                  <c:v>45.934584204221146</c:v>
                </c:pt>
                <c:pt idx="325">
                  <c:v>46.261663159256898</c:v>
                </c:pt>
                <c:pt idx="326">
                  <c:v>46.59276400000283</c:v>
                </c:pt>
                <c:pt idx="327">
                  <c:v>46.92778586993542</c:v>
                </c:pt>
                <c:pt idx="328">
                  <c:v>47.266626718147599</c:v>
                </c:pt>
                <c:pt idx="329">
                  <c:v>47.609183330434654</c:v>
                </c:pt>
                <c:pt idx="330">
                  <c:v>47.955351360734014</c:v>
                </c:pt>
                <c:pt idx="331">
                  <c:v>48.305025362910264</c:v>
                </c:pt>
                <c:pt idx="332">
                  <c:v>48.658098822874955</c:v>
                </c:pt>
                <c:pt idx="333">
                  <c:v>49.014464191031891</c:v>
                </c:pt>
                <c:pt idx="334">
                  <c:v>49.37401291503776</c:v>
                </c:pt>
                <c:pt idx="335">
                  <c:v>49.736635472868151</c:v>
                </c:pt>
                <c:pt idx="336">
                  <c:v>50.102221406179225</c:v>
                </c:pt>
                <c:pt idx="337">
                  <c:v>50.470659353954098</c:v>
                </c:pt>
                <c:pt idx="338">
                  <c:v>50.841837086424817</c:v>
                </c:pt>
                <c:pt idx="339">
                  <c:v>51.215641539258343</c:v>
                </c:pt>
                <c:pt idx="340">
                  <c:v>51.591958847997255</c:v>
                </c:pt>
                <c:pt idx="341">
                  <c:v>51.970674382743773</c:v>
                </c:pt>
                <c:pt idx="342">
                  <c:v>52.351672783077412</c:v>
                </c:pt>
                <c:pt idx="343">
                  <c:v>52.73483799319456</c:v>
                </c:pt>
                <c:pt idx="344">
                  <c:v>53.12005329726037</c:v>
                </c:pt>
                <c:pt idx="345">
                  <c:v>53.507201354961651</c:v>
                </c:pt>
                <c:pt idx="346">
                  <c:v>53.896164237249579</c:v>
                </c:pt>
                <c:pt idx="347">
                  <c:v>54.286823462262248</c:v>
                </c:pt>
                <c:pt idx="348">
                  <c:v>54.679060031415325</c:v>
                </c:pt>
                <c:pt idx="349">
                  <c:v>55.072754465650192</c:v>
                </c:pt>
                <c:pt idx="350">
                  <c:v>55.467786841828307</c:v>
                </c:pt>
                <c:pt idx="351">
                  <c:v>55.86403682926121</c:v>
                </c:pt>
                <c:pt idx="352">
                  <c:v>56.261383726364102</c:v>
                </c:pt>
                <c:pt idx="353">
                  <c:v>56.659706497422967</c:v>
                </c:pt>
                <c:pt idx="354">
                  <c:v>57.058883809463119</c:v>
                </c:pt>
                <c:pt idx="355">
                  <c:v>57.458794069208345</c:v>
                </c:pt>
                <c:pt idx="356">
                  <c:v>57.859315460119554</c:v>
                </c:pt>
                <c:pt idx="357">
                  <c:v>58.260325979501083</c:v>
                </c:pt>
                <c:pt idx="358">
                  <c:v>58.661703475664126</c:v>
                </c:pt>
                <c:pt idx="359">
                  <c:v>59.063325685135041</c:v>
                </c:pt>
                <c:pt idx="360">
                  <c:v>59.465070269898298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A5-4B96-A600-F4655EAE9FB9}"/>
            </c:ext>
          </c:extLst>
        </c:ser>
        <c:ser>
          <c:idx val="2"/>
          <c:order val="2"/>
          <c:tx>
            <c:v>Ray (CZ centering)</c:v>
          </c:tx>
          <c:spPr>
            <a:ln w="6350">
              <a:solidFill>
                <a:schemeClr val="accent6">
                  <a:lumMod val="75000"/>
                </a:schemeClr>
              </a:solidFill>
              <a:prstDash val="sysDot"/>
            </a:ln>
          </c:spPr>
          <c:marker>
            <c:symbol val="triangle"/>
            <c:size val="2"/>
            <c:spPr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xVal>
            <c:numRef>
              <c:f>'θ ϵ (90,180)'!$V$11:$V$171</c:f>
              <c:numCache>
                <c:formatCode>General</c:formatCode>
                <c:ptCount val="161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39</c:v>
                </c:pt>
                <c:pt idx="12">
                  <c:v>38</c:v>
                </c:pt>
                <c:pt idx="13">
                  <c:v>37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29</c:v>
                </c:pt>
                <c:pt idx="22">
                  <c:v>28</c:v>
                </c:pt>
                <c:pt idx="23">
                  <c:v>27</c:v>
                </c:pt>
                <c:pt idx="24">
                  <c:v>26</c:v>
                </c:pt>
                <c:pt idx="25">
                  <c:v>25</c:v>
                </c:pt>
                <c:pt idx="26">
                  <c:v>24</c:v>
                </c:pt>
                <c:pt idx="27">
                  <c:v>23</c:v>
                </c:pt>
                <c:pt idx="28">
                  <c:v>22</c:v>
                </c:pt>
                <c:pt idx="29">
                  <c:v>21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-1</c:v>
                </c:pt>
                <c:pt idx="52">
                  <c:v>-2</c:v>
                </c:pt>
                <c:pt idx="53">
                  <c:v>-3</c:v>
                </c:pt>
                <c:pt idx="54">
                  <c:v>-4</c:v>
                </c:pt>
                <c:pt idx="55">
                  <c:v>-5</c:v>
                </c:pt>
                <c:pt idx="56">
                  <c:v>-6</c:v>
                </c:pt>
                <c:pt idx="57">
                  <c:v>-7</c:v>
                </c:pt>
                <c:pt idx="58">
                  <c:v>-8</c:v>
                </c:pt>
                <c:pt idx="59">
                  <c:v>-9</c:v>
                </c:pt>
                <c:pt idx="60">
                  <c:v>-10</c:v>
                </c:pt>
                <c:pt idx="61">
                  <c:v>-11</c:v>
                </c:pt>
                <c:pt idx="62">
                  <c:v>-12</c:v>
                </c:pt>
                <c:pt idx="63">
                  <c:v>-13</c:v>
                </c:pt>
                <c:pt idx="64">
                  <c:v>-14</c:v>
                </c:pt>
                <c:pt idx="65">
                  <c:v>-15</c:v>
                </c:pt>
                <c:pt idx="66">
                  <c:v>-16</c:v>
                </c:pt>
                <c:pt idx="67">
                  <c:v>-17</c:v>
                </c:pt>
                <c:pt idx="68">
                  <c:v>-18</c:v>
                </c:pt>
                <c:pt idx="69">
                  <c:v>-19</c:v>
                </c:pt>
                <c:pt idx="70">
                  <c:v>-20</c:v>
                </c:pt>
                <c:pt idx="71">
                  <c:v>-21</c:v>
                </c:pt>
                <c:pt idx="72">
                  <c:v>-22</c:v>
                </c:pt>
                <c:pt idx="73">
                  <c:v>-23</c:v>
                </c:pt>
                <c:pt idx="74">
                  <c:v>-24</c:v>
                </c:pt>
                <c:pt idx="75">
                  <c:v>-25</c:v>
                </c:pt>
                <c:pt idx="76">
                  <c:v>-26</c:v>
                </c:pt>
                <c:pt idx="77">
                  <c:v>-27</c:v>
                </c:pt>
                <c:pt idx="78">
                  <c:v>-28</c:v>
                </c:pt>
                <c:pt idx="79">
                  <c:v>-29</c:v>
                </c:pt>
                <c:pt idx="80">
                  <c:v>-30</c:v>
                </c:pt>
                <c:pt idx="81">
                  <c:v>-31</c:v>
                </c:pt>
                <c:pt idx="82">
                  <c:v>-32</c:v>
                </c:pt>
                <c:pt idx="83">
                  <c:v>-33</c:v>
                </c:pt>
                <c:pt idx="84">
                  <c:v>-34</c:v>
                </c:pt>
                <c:pt idx="85">
                  <c:v>-35</c:v>
                </c:pt>
                <c:pt idx="86">
                  <c:v>-36</c:v>
                </c:pt>
                <c:pt idx="87">
                  <c:v>-37</c:v>
                </c:pt>
                <c:pt idx="88">
                  <c:v>-38</c:v>
                </c:pt>
                <c:pt idx="89">
                  <c:v>-39</c:v>
                </c:pt>
                <c:pt idx="90">
                  <c:v>-40</c:v>
                </c:pt>
                <c:pt idx="91">
                  <c:v>-41</c:v>
                </c:pt>
                <c:pt idx="92">
                  <c:v>-42</c:v>
                </c:pt>
                <c:pt idx="93">
                  <c:v>-43</c:v>
                </c:pt>
                <c:pt idx="94">
                  <c:v>-44</c:v>
                </c:pt>
                <c:pt idx="95">
                  <c:v>-45</c:v>
                </c:pt>
                <c:pt idx="96">
                  <c:v>-46</c:v>
                </c:pt>
                <c:pt idx="97">
                  <c:v>-47</c:v>
                </c:pt>
                <c:pt idx="98">
                  <c:v>-48</c:v>
                </c:pt>
                <c:pt idx="99">
                  <c:v>-49</c:v>
                </c:pt>
                <c:pt idx="100">
                  <c:v>-50</c:v>
                </c:pt>
                <c:pt idx="101">
                  <c:v>-51</c:v>
                </c:pt>
                <c:pt idx="102">
                  <c:v>-52</c:v>
                </c:pt>
                <c:pt idx="103">
                  <c:v>-53</c:v>
                </c:pt>
                <c:pt idx="104">
                  <c:v>-54</c:v>
                </c:pt>
                <c:pt idx="105">
                  <c:v>-55</c:v>
                </c:pt>
                <c:pt idx="106">
                  <c:v>-56</c:v>
                </c:pt>
                <c:pt idx="107">
                  <c:v>-57</c:v>
                </c:pt>
                <c:pt idx="108">
                  <c:v>-58</c:v>
                </c:pt>
                <c:pt idx="109">
                  <c:v>-59</c:v>
                </c:pt>
                <c:pt idx="110">
                  <c:v>-60</c:v>
                </c:pt>
                <c:pt idx="111">
                  <c:v>-61</c:v>
                </c:pt>
                <c:pt idx="112">
                  <c:v>-62</c:v>
                </c:pt>
                <c:pt idx="113">
                  <c:v>-63</c:v>
                </c:pt>
                <c:pt idx="114">
                  <c:v>-64</c:v>
                </c:pt>
                <c:pt idx="115">
                  <c:v>-65</c:v>
                </c:pt>
                <c:pt idx="116">
                  <c:v>-66</c:v>
                </c:pt>
                <c:pt idx="117">
                  <c:v>-67</c:v>
                </c:pt>
                <c:pt idx="118">
                  <c:v>-68</c:v>
                </c:pt>
                <c:pt idx="119">
                  <c:v>-69</c:v>
                </c:pt>
                <c:pt idx="120">
                  <c:v>-70</c:v>
                </c:pt>
                <c:pt idx="121">
                  <c:v>-71</c:v>
                </c:pt>
                <c:pt idx="122">
                  <c:v>-72</c:v>
                </c:pt>
                <c:pt idx="123">
                  <c:v>-73</c:v>
                </c:pt>
                <c:pt idx="124">
                  <c:v>-74</c:v>
                </c:pt>
                <c:pt idx="125">
                  <c:v>-75</c:v>
                </c:pt>
                <c:pt idx="126">
                  <c:v>-76</c:v>
                </c:pt>
                <c:pt idx="127">
                  <c:v>-77</c:v>
                </c:pt>
                <c:pt idx="128">
                  <c:v>-78</c:v>
                </c:pt>
                <c:pt idx="129">
                  <c:v>-79</c:v>
                </c:pt>
                <c:pt idx="130">
                  <c:v>-80</c:v>
                </c:pt>
                <c:pt idx="131">
                  <c:v>-81</c:v>
                </c:pt>
                <c:pt idx="132">
                  <c:v>-82</c:v>
                </c:pt>
                <c:pt idx="133">
                  <c:v>-83</c:v>
                </c:pt>
                <c:pt idx="134">
                  <c:v>-84</c:v>
                </c:pt>
                <c:pt idx="135">
                  <c:v>-85</c:v>
                </c:pt>
                <c:pt idx="136">
                  <c:v>-86</c:v>
                </c:pt>
                <c:pt idx="137">
                  <c:v>-87</c:v>
                </c:pt>
                <c:pt idx="138">
                  <c:v>-88</c:v>
                </c:pt>
                <c:pt idx="139">
                  <c:v>-89</c:v>
                </c:pt>
                <c:pt idx="140">
                  <c:v>-90</c:v>
                </c:pt>
                <c:pt idx="141">
                  <c:v>-91</c:v>
                </c:pt>
                <c:pt idx="142">
                  <c:v>-92</c:v>
                </c:pt>
                <c:pt idx="143">
                  <c:v>-93</c:v>
                </c:pt>
                <c:pt idx="144">
                  <c:v>-94</c:v>
                </c:pt>
                <c:pt idx="145">
                  <c:v>-95</c:v>
                </c:pt>
                <c:pt idx="146">
                  <c:v>-96</c:v>
                </c:pt>
                <c:pt idx="147">
                  <c:v>-97</c:v>
                </c:pt>
                <c:pt idx="148">
                  <c:v>-98</c:v>
                </c:pt>
                <c:pt idx="149">
                  <c:v>-99</c:v>
                </c:pt>
                <c:pt idx="150">
                  <c:v>-100</c:v>
                </c:pt>
                <c:pt idx="151">
                  <c:v>-101</c:v>
                </c:pt>
                <c:pt idx="152">
                  <c:v>-102</c:v>
                </c:pt>
                <c:pt idx="153">
                  <c:v>-103</c:v>
                </c:pt>
                <c:pt idx="154">
                  <c:v>-104</c:v>
                </c:pt>
                <c:pt idx="155">
                  <c:v>-105</c:v>
                </c:pt>
                <c:pt idx="156">
                  <c:v>-106</c:v>
                </c:pt>
                <c:pt idx="157">
                  <c:v>-107</c:v>
                </c:pt>
                <c:pt idx="158">
                  <c:v>-108</c:v>
                </c:pt>
                <c:pt idx="159">
                  <c:v>-109</c:v>
                </c:pt>
                <c:pt idx="160">
                  <c:v>-110</c:v>
                </c:pt>
              </c:numCache>
            </c:numRef>
          </c:xVal>
          <c:yVal>
            <c:numRef>
              <c:f>'θ ϵ (90,180)'!$U$11:$U$171</c:f>
              <c:numCache>
                <c:formatCode>General</c:formatCode>
                <c:ptCount val="161"/>
                <c:pt idx="0">
                  <c:v>-45.816558700871184</c:v>
                </c:pt>
                <c:pt idx="1">
                  <c:v>-44.900227526853762</c:v>
                </c:pt>
                <c:pt idx="2">
                  <c:v>-43.983896352836339</c:v>
                </c:pt>
                <c:pt idx="3">
                  <c:v>-43.067565178818917</c:v>
                </c:pt>
                <c:pt idx="4">
                  <c:v>-42.151234004801488</c:v>
                </c:pt>
                <c:pt idx="5">
                  <c:v>-41.234902830784065</c:v>
                </c:pt>
                <c:pt idx="6">
                  <c:v>-40.318571656766643</c:v>
                </c:pt>
                <c:pt idx="7">
                  <c:v>-39.402240482749221</c:v>
                </c:pt>
                <c:pt idx="8">
                  <c:v>-38.485909308731799</c:v>
                </c:pt>
                <c:pt idx="9">
                  <c:v>-37.569578134714369</c:v>
                </c:pt>
                <c:pt idx="10">
                  <c:v>-36.653246960696947</c:v>
                </c:pt>
                <c:pt idx="11">
                  <c:v>-35.736915786679525</c:v>
                </c:pt>
                <c:pt idx="12">
                  <c:v>-34.820584612662103</c:v>
                </c:pt>
                <c:pt idx="13">
                  <c:v>-33.90425343864468</c:v>
                </c:pt>
                <c:pt idx="14">
                  <c:v>-32.987922264627251</c:v>
                </c:pt>
                <c:pt idx="15">
                  <c:v>-32.071591090609829</c:v>
                </c:pt>
                <c:pt idx="16">
                  <c:v>-31.155259916592406</c:v>
                </c:pt>
                <c:pt idx="17">
                  <c:v>-30.238928742574981</c:v>
                </c:pt>
                <c:pt idx="18">
                  <c:v>-29.322597568557558</c:v>
                </c:pt>
                <c:pt idx="19">
                  <c:v>-28.406266394540136</c:v>
                </c:pt>
                <c:pt idx="20">
                  <c:v>-27.48993522052271</c:v>
                </c:pt>
                <c:pt idx="21">
                  <c:v>-26.573604046505288</c:v>
                </c:pt>
                <c:pt idx="22">
                  <c:v>-25.657272872487862</c:v>
                </c:pt>
                <c:pt idx="23">
                  <c:v>-24.74094169847044</c:v>
                </c:pt>
                <c:pt idx="24">
                  <c:v>-23.824610524453018</c:v>
                </c:pt>
                <c:pt idx="25">
                  <c:v>-22.908279350435592</c:v>
                </c:pt>
                <c:pt idx="26">
                  <c:v>-21.99194817641817</c:v>
                </c:pt>
                <c:pt idx="27">
                  <c:v>-21.075617002400744</c:v>
                </c:pt>
                <c:pt idx="28">
                  <c:v>-20.159285828383322</c:v>
                </c:pt>
                <c:pt idx="29">
                  <c:v>-19.242954654365899</c:v>
                </c:pt>
                <c:pt idx="30">
                  <c:v>-18.326623480348474</c:v>
                </c:pt>
                <c:pt idx="31">
                  <c:v>-17.410292306331051</c:v>
                </c:pt>
                <c:pt idx="32">
                  <c:v>-16.493961132313625</c:v>
                </c:pt>
                <c:pt idx="33">
                  <c:v>-15.577629958296203</c:v>
                </c:pt>
                <c:pt idx="34">
                  <c:v>-14.661298784278779</c:v>
                </c:pt>
                <c:pt idx="35">
                  <c:v>-13.744967610261355</c:v>
                </c:pt>
                <c:pt idx="36">
                  <c:v>-12.828636436243931</c:v>
                </c:pt>
                <c:pt idx="37">
                  <c:v>-11.912305262226509</c:v>
                </c:pt>
                <c:pt idx="38">
                  <c:v>-10.995974088209085</c:v>
                </c:pt>
                <c:pt idx="39">
                  <c:v>-10.079642914191661</c:v>
                </c:pt>
                <c:pt idx="40">
                  <c:v>-9.1633117401742368</c:v>
                </c:pt>
                <c:pt idx="41">
                  <c:v>-8.2469805661568127</c:v>
                </c:pt>
                <c:pt idx="42">
                  <c:v>-7.3306493921393896</c:v>
                </c:pt>
                <c:pt idx="43">
                  <c:v>-6.4143182181219656</c:v>
                </c:pt>
                <c:pt idx="44">
                  <c:v>-5.4979870441045424</c:v>
                </c:pt>
                <c:pt idx="45">
                  <c:v>-4.5816558700871184</c:v>
                </c:pt>
                <c:pt idx="46">
                  <c:v>-3.6653246960696948</c:v>
                </c:pt>
                <c:pt idx="47">
                  <c:v>-2.7489935220522712</c:v>
                </c:pt>
                <c:pt idx="48">
                  <c:v>-1.8326623480348474</c:v>
                </c:pt>
                <c:pt idx="49">
                  <c:v>-0.9163311740174237</c:v>
                </c:pt>
                <c:pt idx="50">
                  <c:v>0</c:v>
                </c:pt>
                <c:pt idx="51">
                  <c:v>0.9163311740174237</c:v>
                </c:pt>
                <c:pt idx="52">
                  <c:v>1.8326623480348474</c:v>
                </c:pt>
                <c:pt idx="53">
                  <c:v>2.7489935220522712</c:v>
                </c:pt>
                <c:pt idx="54">
                  <c:v>3.6653246960696948</c:v>
                </c:pt>
                <c:pt idx="55">
                  <c:v>4.5816558700871184</c:v>
                </c:pt>
                <c:pt idx="56">
                  <c:v>5.4979870441045424</c:v>
                </c:pt>
                <c:pt idx="57">
                  <c:v>6.4143182181219656</c:v>
                </c:pt>
                <c:pt idx="58">
                  <c:v>7.3306493921393896</c:v>
                </c:pt>
                <c:pt idx="59">
                  <c:v>8.2469805661568127</c:v>
                </c:pt>
                <c:pt idx="60">
                  <c:v>9.1633117401742368</c:v>
                </c:pt>
                <c:pt idx="61">
                  <c:v>10.079642914191661</c:v>
                </c:pt>
                <c:pt idx="62">
                  <c:v>10.995974088209085</c:v>
                </c:pt>
                <c:pt idx="63">
                  <c:v>11.912305262226509</c:v>
                </c:pt>
                <c:pt idx="64">
                  <c:v>12.828636436243931</c:v>
                </c:pt>
                <c:pt idx="65">
                  <c:v>13.744967610261355</c:v>
                </c:pt>
                <c:pt idx="66">
                  <c:v>14.661298784278779</c:v>
                </c:pt>
                <c:pt idx="67">
                  <c:v>15.577629958296203</c:v>
                </c:pt>
                <c:pt idx="68">
                  <c:v>16.493961132313625</c:v>
                </c:pt>
                <c:pt idx="69">
                  <c:v>17.410292306331051</c:v>
                </c:pt>
                <c:pt idx="70">
                  <c:v>18.326623480348474</c:v>
                </c:pt>
                <c:pt idx="71">
                  <c:v>19.242954654365899</c:v>
                </c:pt>
                <c:pt idx="72">
                  <c:v>20.159285828383322</c:v>
                </c:pt>
                <c:pt idx="73">
                  <c:v>21.075617002400744</c:v>
                </c:pt>
                <c:pt idx="74">
                  <c:v>21.99194817641817</c:v>
                </c:pt>
                <c:pt idx="75">
                  <c:v>22.908279350435592</c:v>
                </c:pt>
                <c:pt idx="76">
                  <c:v>23.824610524453018</c:v>
                </c:pt>
                <c:pt idx="77">
                  <c:v>24.74094169847044</c:v>
                </c:pt>
                <c:pt idx="78">
                  <c:v>25.657272872487862</c:v>
                </c:pt>
                <c:pt idx="79">
                  <c:v>26.573604046505288</c:v>
                </c:pt>
                <c:pt idx="80">
                  <c:v>27.48993522052271</c:v>
                </c:pt>
                <c:pt idx="81">
                  <c:v>28.406266394540136</c:v>
                </c:pt>
                <c:pt idx="82">
                  <c:v>29.322597568557558</c:v>
                </c:pt>
                <c:pt idx="83">
                  <c:v>30.238928742574981</c:v>
                </c:pt>
                <c:pt idx="84">
                  <c:v>31.155259916592406</c:v>
                </c:pt>
                <c:pt idx="85">
                  <c:v>32.071591090609829</c:v>
                </c:pt>
                <c:pt idx="86">
                  <c:v>32.987922264627251</c:v>
                </c:pt>
                <c:pt idx="87">
                  <c:v>33.90425343864468</c:v>
                </c:pt>
                <c:pt idx="88">
                  <c:v>34.820584612662103</c:v>
                </c:pt>
                <c:pt idx="89">
                  <c:v>35.736915786679525</c:v>
                </c:pt>
                <c:pt idx="90">
                  <c:v>36.653246960696947</c:v>
                </c:pt>
                <c:pt idx="91">
                  <c:v>37.569578134714369</c:v>
                </c:pt>
                <c:pt idx="92">
                  <c:v>38.485909308731799</c:v>
                </c:pt>
                <c:pt idx="93">
                  <c:v>39.402240482749221</c:v>
                </c:pt>
                <c:pt idx="94">
                  <c:v>40.318571656766643</c:v>
                </c:pt>
                <c:pt idx="95">
                  <c:v>41.234902830784065</c:v>
                </c:pt>
                <c:pt idx="96">
                  <c:v>42.151234004801488</c:v>
                </c:pt>
                <c:pt idx="97">
                  <c:v>43.067565178818917</c:v>
                </c:pt>
                <c:pt idx="98">
                  <c:v>43.983896352836339</c:v>
                </c:pt>
                <c:pt idx="99">
                  <c:v>44.900227526853762</c:v>
                </c:pt>
                <c:pt idx="100">
                  <c:v>45.816558700871184</c:v>
                </c:pt>
                <c:pt idx="101">
                  <c:v>46.732889874888606</c:v>
                </c:pt>
                <c:pt idx="102">
                  <c:v>47.649221048906035</c:v>
                </c:pt>
                <c:pt idx="103">
                  <c:v>48.565552222923458</c:v>
                </c:pt>
                <c:pt idx="104">
                  <c:v>49.48188339694088</c:v>
                </c:pt>
                <c:pt idx="105">
                  <c:v>50.398214570958302</c:v>
                </c:pt>
                <c:pt idx="106">
                  <c:v>51.314545744975725</c:v>
                </c:pt>
                <c:pt idx="107">
                  <c:v>52.230876918993154</c:v>
                </c:pt>
                <c:pt idx="108">
                  <c:v>53.147208093010576</c:v>
                </c:pt>
                <c:pt idx="109">
                  <c:v>54.063539267027998</c:v>
                </c:pt>
                <c:pt idx="110">
                  <c:v>54.979870441045421</c:v>
                </c:pt>
                <c:pt idx="111">
                  <c:v>55.896201615062843</c:v>
                </c:pt>
                <c:pt idx="112">
                  <c:v>56.812532789080272</c:v>
                </c:pt>
                <c:pt idx="113">
                  <c:v>57.728863963097695</c:v>
                </c:pt>
                <c:pt idx="114">
                  <c:v>58.645195137115117</c:v>
                </c:pt>
                <c:pt idx="115">
                  <c:v>59.561526311132539</c:v>
                </c:pt>
                <c:pt idx="116">
                  <c:v>60.477857485149961</c:v>
                </c:pt>
                <c:pt idx="117">
                  <c:v>61.394188659167391</c:v>
                </c:pt>
                <c:pt idx="118">
                  <c:v>62.310519833184813</c:v>
                </c:pt>
                <c:pt idx="119">
                  <c:v>63.226851007202235</c:v>
                </c:pt>
                <c:pt idx="120">
                  <c:v>64.143182181219657</c:v>
                </c:pt>
                <c:pt idx="121">
                  <c:v>65.059513355237087</c:v>
                </c:pt>
                <c:pt idx="122">
                  <c:v>65.975844529254502</c:v>
                </c:pt>
                <c:pt idx="123">
                  <c:v>66.892175703271931</c:v>
                </c:pt>
                <c:pt idx="124">
                  <c:v>67.808506877289361</c:v>
                </c:pt>
                <c:pt idx="125">
                  <c:v>68.724838051306776</c:v>
                </c:pt>
                <c:pt idx="126">
                  <c:v>69.641169225324205</c:v>
                </c:pt>
                <c:pt idx="127">
                  <c:v>70.55750039934162</c:v>
                </c:pt>
                <c:pt idx="128">
                  <c:v>71.47383157335905</c:v>
                </c:pt>
                <c:pt idx="129">
                  <c:v>72.390162747376479</c:v>
                </c:pt>
                <c:pt idx="130">
                  <c:v>73.306493921393894</c:v>
                </c:pt>
                <c:pt idx="131">
                  <c:v>74.222825095411324</c:v>
                </c:pt>
                <c:pt idx="132">
                  <c:v>75.139156269428739</c:v>
                </c:pt>
                <c:pt idx="133">
                  <c:v>76.055487443446168</c:v>
                </c:pt>
                <c:pt idx="134">
                  <c:v>76.971818617463597</c:v>
                </c:pt>
                <c:pt idx="135">
                  <c:v>77.888149791481013</c:v>
                </c:pt>
                <c:pt idx="136">
                  <c:v>78.804480965498442</c:v>
                </c:pt>
                <c:pt idx="137">
                  <c:v>79.720812139515857</c:v>
                </c:pt>
                <c:pt idx="138">
                  <c:v>80.637143313533286</c:v>
                </c:pt>
                <c:pt idx="139">
                  <c:v>81.553474487550716</c:v>
                </c:pt>
                <c:pt idx="140">
                  <c:v>82.469805661568131</c:v>
                </c:pt>
                <c:pt idx="141">
                  <c:v>83.38613683558556</c:v>
                </c:pt>
                <c:pt idx="142">
                  <c:v>84.302468009602975</c:v>
                </c:pt>
                <c:pt idx="143">
                  <c:v>85.218799183620405</c:v>
                </c:pt>
                <c:pt idx="144">
                  <c:v>86.135130357637834</c:v>
                </c:pt>
                <c:pt idx="145">
                  <c:v>87.051461531655249</c:v>
                </c:pt>
                <c:pt idx="146">
                  <c:v>87.967792705672679</c:v>
                </c:pt>
                <c:pt idx="147">
                  <c:v>88.884123879690094</c:v>
                </c:pt>
                <c:pt idx="148">
                  <c:v>89.800455053707523</c:v>
                </c:pt>
                <c:pt idx="149">
                  <c:v>90.716786227724953</c:v>
                </c:pt>
                <c:pt idx="150">
                  <c:v>91.633117401742368</c:v>
                </c:pt>
                <c:pt idx="151">
                  <c:v>92.549448575759797</c:v>
                </c:pt>
                <c:pt idx="152">
                  <c:v>93.465779749777212</c:v>
                </c:pt>
                <c:pt idx="153">
                  <c:v>94.382110923794642</c:v>
                </c:pt>
                <c:pt idx="154">
                  <c:v>95.298442097812071</c:v>
                </c:pt>
                <c:pt idx="155">
                  <c:v>96.214773271829486</c:v>
                </c:pt>
                <c:pt idx="156">
                  <c:v>97.131104445846915</c:v>
                </c:pt>
                <c:pt idx="157">
                  <c:v>98.047435619864331</c:v>
                </c:pt>
                <c:pt idx="158">
                  <c:v>98.96376679388176</c:v>
                </c:pt>
                <c:pt idx="159">
                  <c:v>99.880097967899189</c:v>
                </c:pt>
                <c:pt idx="160">
                  <c:v>100.7964291419166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A5-4B96-A600-F4655EAE9FB9}"/>
            </c:ext>
          </c:extLst>
        </c:ser>
        <c:ser>
          <c:idx val="3"/>
          <c:order val="3"/>
          <c:spPr>
            <a:ln w="3175">
              <a:solidFill>
                <a:schemeClr val="bg1">
                  <a:lumMod val="65000"/>
                </a:schemeClr>
              </a:solidFill>
              <a:prstDash val="sysDot"/>
            </a:ln>
          </c:spPr>
          <c:marker>
            <c:symbol val="x"/>
            <c:size val="2"/>
            <c:spPr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'θ ϵ (90,180)'!$BT$76:$BT$376</c:f>
              <c:numCache>
                <c:formatCode>General</c:formatCode>
                <c:ptCount val="301"/>
                <c:pt idx="0">
                  <c:v>-150</c:v>
                </c:pt>
                <c:pt idx="1">
                  <c:v>-149</c:v>
                </c:pt>
                <c:pt idx="2">
                  <c:v>-148</c:v>
                </c:pt>
                <c:pt idx="3">
                  <c:v>-147</c:v>
                </c:pt>
                <c:pt idx="4">
                  <c:v>-146</c:v>
                </c:pt>
                <c:pt idx="5">
                  <c:v>-145</c:v>
                </c:pt>
                <c:pt idx="6">
                  <c:v>-144</c:v>
                </c:pt>
                <c:pt idx="7">
                  <c:v>-143</c:v>
                </c:pt>
                <c:pt idx="8">
                  <c:v>-142</c:v>
                </c:pt>
                <c:pt idx="9">
                  <c:v>-141</c:v>
                </c:pt>
                <c:pt idx="10">
                  <c:v>-140</c:v>
                </c:pt>
                <c:pt idx="11">
                  <c:v>-139</c:v>
                </c:pt>
                <c:pt idx="12">
                  <c:v>-138</c:v>
                </c:pt>
                <c:pt idx="13">
                  <c:v>-137</c:v>
                </c:pt>
                <c:pt idx="14">
                  <c:v>-136</c:v>
                </c:pt>
                <c:pt idx="15">
                  <c:v>-135</c:v>
                </c:pt>
                <c:pt idx="16">
                  <c:v>-134</c:v>
                </c:pt>
                <c:pt idx="17">
                  <c:v>-133</c:v>
                </c:pt>
                <c:pt idx="18">
                  <c:v>-132</c:v>
                </c:pt>
                <c:pt idx="19">
                  <c:v>-131</c:v>
                </c:pt>
                <c:pt idx="20">
                  <c:v>-130</c:v>
                </c:pt>
                <c:pt idx="21">
                  <c:v>-129</c:v>
                </c:pt>
                <c:pt idx="22">
                  <c:v>-128</c:v>
                </c:pt>
                <c:pt idx="23">
                  <c:v>-127</c:v>
                </c:pt>
                <c:pt idx="24">
                  <c:v>-126</c:v>
                </c:pt>
                <c:pt idx="25">
                  <c:v>-125</c:v>
                </c:pt>
                <c:pt idx="26">
                  <c:v>-124</c:v>
                </c:pt>
                <c:pt idx="27">
                  <c:v>-123</c:v>
                </c:pt>
                <c:pt idx="28">
                  <c:v>-122</c:v>
                </c:pt>
                <c:pt idx="29">
                  <c:v>-121</c:v>
                </c:pt>
                <c:pt idx="30">
                  <c:v>-120</c:v>
                </c:pt>
                <c:pt idx="31">
                  <c:v>-119</c:v>
                </c:pt>
                <c:pt idx="32">
                  <c:v>-118</c:v>
                </c:pt>
                <c:pt idx="33">
                  <c:v>-117</c:v>
                </c:pt>
                <c:pt idx="34">
                  <c:v>-116</c:v>
                </c:pt>
                <c:pt idx="35">
                  <c:v>-115</c:v>
                </c:pt>
                <c:pt idx="36">
                  <c:v>-114</c:v>
                </c:pt>
                <c:pt idx="37">
                  <c:v>-113</c:v>
                </c:pt>
                <c:pt idx="38">
                  <c:v>-112</c:v>
                </c:pt>
                <c:pt idx="39">
                  <c:v>-111</c:v>
                </c:pt>
                <c:pt idx="40">
                  <c:v>-110</c:v>
                </c:pt>
                <c:pt idx="41">
                  <c:v>-109</c:v>
                </c:pt>
                <c:pt idx="42">
                  <c:v>-108</c:v>
                </c:pt>
                <c:pt idx="43">
                  <c:v>-107</c:v>
                </c:pt>
                <c:pt idx="44">
                  <c:v>-106</c:v>
                </c:pt>
                <c:pt idx="45">
                  <c:v>-105</c:v>
                </c:pt>
                <c:pt idx="46">
                  <c:v>-104</c:v>
                </c:pt>
                <c:pt idx="47">
                  <c:v>-103</c:v>
                </c:pt>
                <c:pt idx="48">
                  <c:v>-102</c:v>
                </c:pt>
                <c:pt idx="49">
                  <c:v>-101</c:v>
                </c:pt>
                <c:pt idx="50">
                  <c:v>-100</c:v>
                </c:pt>
                <c:pt idx="51">
                  <c:v>-99</c:v>
                </c:pt>
                <c:pt idx="52">
                  <c:v>-98</c:v>
                </c:pt>
                <c:pt idx="53">
                  <c:v>-97</c:v>
                </c:pt>
                <c:pt idx="54">
                  <c:v>-96</c:v>
                </c:pt>
                <c:pt idx="55">
                  <c:v>-95</c:v>
                </c:pt>
                <c:pt idx="56">
                  <c:v>-94</c:v>
                </c:pt>
                <c:pt idx="57">
                  <c:v>-93</c:v>
                </c:pt>
                <c:pt idx="58">
                  <c:v>-92</c:v>
                </c:pt>
                <c:pt idx="59">
                  <c:v>-91</c:v>
                </c:pt>
                <c:pt idx="60">
                  <c:v>-90</c:v>
                </c:pt>
                <c:pt idx="61">
                  <c:v>-89</c:v>
                </c:pt>
                <c:pt idx="62">
                  <c:v>-88</c:v>
                </c:pt>
                <c:pt idx="63">
                  <c:v>-87</c:v>
                </c:pt>
                <c:pt idx="64">
                  <c:v>-86</c:v>
                </c:pt>
                <c:pt idx="65">
                  <c:v>-85</c:v>
                </c:pt>
                <c:pt idx="66">
                  <c:v>-84</c:v>
                </c:pt>
                <c:pt idx="67">
                  <c:v>-83</c:v>
                </c:pt>
                <c:pt idx="68">
                  <c:v>-82</c:v>
                </c:pt>
                <c:pt idx="69">
                  <c:v>-81</c:v>
                </c:pt>
                <c:pt idx="70">
                  <c:v>-80</c:v>
                </c:pt>
                <c:pt idx="71">
                  <c:v>-79</c:v>
                </c:pt>
                <c:pt idx="72">
                  <c:v>-78</c:v>
                </c:pt>
                <c:pt idx="73">
                  <c:v>-77</c:v>
                </c:pt>
                <c:pt idx="74">
                  <c:v>-76</c:v>
                </c:pt>
                <c:pt idx="75">
                  <c:v>-75</c:v>
                </c:pt>
                <c:pt idx="76">
                  <c:v>-74</c:v>
                </c:pt>
                <c:pt idx="77">
                  <c:v>-73</c:v>
                </c:pt>
                <c:pt idx="78">
                  <c:v>-72</c:v>
                </c:pt>
                <c:pt idx="79">
                  <c:v>-71</c:v>
                </c:pt>
                <c:pt idx="80">
                  <c:v>-70</c:v>
                </c:pt>
                <c:pt idx="81">
                  <c:v>-69</c:v>
                </c:pt>
                <c:pt idx="82">
                  <c:v>-68</c:v>
                </c:pt>
                <c:pt idx="83">
                  <c:v>-67</c:v>
                </c:pt>
                <c:pt idx="84">
                  <c:v>-66</c:v>
                </c:pt>
                <c:pt idx="85">
                  <c:v>-65</c:v>
                </c:pt>
                <c:pt idx="86">
                  <c:v>-64</c:v>
                </c:pt>
                <c:pt idx="87">
                  <c:v>-63</c:v>
                </c:pt>
                <c:pt idx="88">
                  <c:v>-62</c:v>
                </c:pt>
                <c:pt idx="89">
                  <c:v>-61</c:v>
                </c:pt>
                <c:pt idx="90">
                  <c:v>-60</c:v>
                </c:pt>
                <c:pt idx="91">
                  <c:v>-59</c:v>
                </c:pt>
                <c:pt idx="92">
                  <c:v>-58</c:v>
                </c:pt>
                <c:pt idx="93">
                  <c:v>-57</c:v>
                </c:pt>
                <c:pt idx="94">
                  <c:v>-56</c:v>
                </c:pt>
                <c:pt idx="95">
                  <c:v>-55</c:v>
                </c:pt>
                <c:pt idx="96">
                  <c:v>-54</c:v>
                </c:pt>
                <c:pt idx="97">
                  <c:v>-53</c:v>
                </c:pt>
                <c:pt idx="98">
                  <c:v>-52</c:v>
                </c:pt>
                <c:pt idx="99">
                  <c:v>-51</c:v>
                </c:pt>
                <c:pt idx="100">
                  <c:v>-50</c:v>
                </c:pt>
                <c:pt idx="101">
                  <c:v>-49</c:v>
                </c:pt>
                <c:pt idx="102">
                  <c:v>-48</c:v>
                </c:pt>
                <c:pt idx="103">
                  <c:v>-47</c:v>
                </c:pt>
                <c:pt idx="104">
                  <c:v>-46</c:v>
                </c:pt>
                <c:pt idx="105">
                  <c:v>-45</c:v>
                </c:pt>
                <c:pt idx="106">
                  <c:v>-44</c:v>
                </c:pt>
                <c:pt idx="107">
                  <c:v>-43</c:v>
                </c:pt>
                <c:pt idx="108">
                  <c:v>-42</c:v>
                </c:pt>
                <c:pt idx="109">
                  <c:v>-41</c:v>
                </c:pt>
                <c:pt idx="110">
                  <c:v>-40</c:v>
                </c:pt>
                <c:pt idx="111">
                  <c:v>-39</c:v>
                </c:pt>
                <c:pt idx="112">
                  <c:v>-38</c:v>
                </c:pt>
                <c:pt idx="113">
                  <c:v>-37</c:v>
                </c:pt>
                <c:pt idx="114">
                  <c:v>-36</c:v>
                </c:pt>
                <c:pt idx="115">
                  <c:v>-35</c:v>
                </c:pt>
                <c:pt idx="116">
                  <c:v>-34</c:v>
                </c:pt>
                <c:pt idx="117">
                  <c:v>-33</c:v>
                </c:pt>
                <c:pt idx="118">
                  <c:v>-32</c:v>
                </c:pt>
                <c:pt idx="119">
                  <c:v>-31</c:v>
                </c:pt>
                <c:pt idx="120">
                  <c:v>-30</c:v>
                </c:pt>
                <c:pt idx="121">
                  <c:v>-29</c:v>
                </c:pt>
                <c:pt idx="122">
                  <c:v>-28</c:v>
                </c:pt>
                <c:pt idx="123">
                  <c:v>-27</c:v>
                </c:pt>
                <c:pt idx="124">
                  <c:v>-26</c:v>
                </c:pt>
                <c:pt idx="125">
                  <c:v>-25</c:v>
                </c:pt>
                <c:pt idx="126">
                  <c:v>-24</c:v>
                </c:pt>
                <c:pt idx="127">
                  <c:v>-23</c:v>
                </c:pt>
                <c:pt idx="128">
                  <c:v>-22</c:v>
                </c:pt>
                <c:pt idx="129">
                  <c:v>-21</c:v>
                </c:pt>
                <c:pt idx="130">
                  <c:v>-20</c:v>
                </c:pt>
                <c:pt idx="131">
                  <c:v>-19</c:v>
                </c:pt>
                <c:pt idx="132">
                  <c:v>-18</c:v>
                </c:pt>
                <c:pt idx="133">
                  <c:v>-17</c:v>
                </c:pt>
                <c:pt idx="134">
                  <c:v>-16</c:v>
                </c:pt>
                <c:pt idx="135">
                  <c:v>-15</c:v>
                </c:pt>
                <c:pt idx="136">
                  <c:v>-14</c:v>
                </c:pt>
                <c:pt idx="137">
                  <c:v>-13</c:v>
                </c:pt>
                <c:pt idx="138">
                  <c:v>-12</c:v>
                </c:pt>
                <c:pt idx="139">
                  <c:v>-11</c:v>
                </c:pt>
                <c:pt idx="140">
                  <c:v>-10</c:v>
                </c:pt>
                <c:pt idx="141">
                  <c:v>-9</c:v>
                </c:pt>
                <c:pt idx="142">
                  <c:v>-8</c:v>
                </c:pt>
                <c:pt idx="143">
                  <c:v>-7</c:v>
                </c:pt>
                <c:pt idx="144">
                  <c:v>-6</c:v>
                </c:pt>
                <c:pt idx="145">
                  <c:v>-5</c:v>
                </c:pt>
                <c:pt idx="146">
                  <c:v>-4</c:v>
                </c:pt>
                <c:pt idx="147">
                  <c:v>-3</c:v>
                </c:pt>
                <c:pt idx="148">
                  <c:v>-2</c:v>
                </c:pt>
                <c:pt idx="149">
                  <c:v>-1</c:v>
                </c:pt>
                <c:pt idx="150">
                  <c:v>0</c:v>
                </c:pt>
                <c:pt idx="151">
                  <c:v>1</c:v>
                </c:pt>
                <c:pt idx="152">
                  <c:v>2</c:v>
                </c:pt>
                <c:pt idx="153">
                  <c:v>3</c:v>
                </c:pt>
                <c:pt idx="154">
                  <c:v>4</c:v>
                </c:pt>
                <c:pt idx="155">
                  <c:v>5</c:v>
                </c:pt>
                <c:pt idx="156">
                  <c:v>6</c:v>
                </c:pt>
                <c:pt idx="157">
                  <c:v>7</c:v>
                </c:pt>
                <c:pt idx="158">
                  <c:v>8</c:v>
                </c:pt>
                <c:pt idx="159">
                  <c:v>9</c:v>
                </c:pt>
                <c:pt idx="160">
                  <c:v>10</c:v>
                </c:pt>
                <c:pt idx="161">
                  <c:v>11</c:v>
                </c:pt>
                <c:pt idx="162">
                  <c:v>12</c:v>
                </c:pt>
                <c:pt idx="163">
                  <c:v>13</c:v>
                </c:pt>
                <c:pt idx="164">
                  <c:v>14</c:v>
                </c:pt>
                <c:pt idx="165">
                  <c:v>15</c:v>
                </c:pt>
                <c:pt idx="166">
                  <c:v>16</c:v>
                </c:pt>
                <c:pt idx="167">
                  <c:v>17</c:v>
                </c:pt>
                <c:pt idx="168">
                  <c:v>18</c:v>
                </c:pt>
                <c:pt idx="169">
                  <c:v>19</c:v>
                </c:pt>
                <c:pt idx="170">
                  <c:v>20</c:v>
                </c:pt>
                <c:pt idx="171">
                  <c:v>21</c:v>
                </c:pt>
                <c:pt idx="172">
                  <c:v>22</c:v>
                </c:pt>
                <c:pt idx="173">
                  <c:v>23</c:v>
                </c:pt>
                <c:pt idx="174">
                  <c:v>24</c:v>
                </c:pt>
                <c:pt idx="175">
                  <c:v>25</c:v>
                </c:pt>
                <c:pt idx="176">
                  <c:v>26</c:v>
                </c:pt>
                <c:pt idx="177">
                  <c:v>27</c:v>
                </c:pt>
                <c:pt idx="178">
                  <c:v>28</c:v>
                </c:pt>
                <c:pt idx="179">
                  <c:v>29</c:v>
                </c:pt>
                <c:pt idx="180">
                  <c:v>30</c:v>
                </c:pt>
                <c:pt idx="181">
                  <c:v>31</c:v>
                </c:pt>
                <c:pt idx="182">
                  <c:v>32</c:v>
                </c:pt>
                <c:pt idx="183">
                  <c:v>33</c:v>
                </c:pt>
                <c:pt idx="184">
                  <c:v>34</c:v>
                </c:pt>
                <c:pt idx="185">
                  <c:v>35</c:v>
                </c:pt>
                <c:pt idx="186">
                  <c:v>36</c:v>
                </c:pt>
                <c:pt idx="187">
                  <c:v>37</c:v>
                </c:pt>
                <c:pt idx="188">
                  <c:v>38</c:v>
                </c:pt>
                <c:pt idx="189">
                  <c:v>39</c:v>
                </c:pt>
                <c:pt idx="190">
                  <c:v>40</c:v>
                </c:pt>
                <c:pt idx="191">
                  <c:v>41</c:v>
                </c:pt>
                <c:pt idx="192">
                  <c:v>42</c:v>
                </c:pt>
                <c:pt idx="193">
                  <c:v>43</c:v>
                </c:pt>
                <c:pt idx="194">
                  <c:v>44</c:v>
                </c:pt>
                <c:pt idx="195">
                  <c:v>45</c:v>
                </c:pt>
                <c:pt idx="196">
                  <c:v>46</c:v>
                </c:pt>
                <c:pt idx="197">
                  <c:v>47</c:v>
                </c:pt>
                <c:pt idx="198">
                  <c:v>48</c:v>
                </c:pt>
                <c:pt idx="199">
                  <c:v>49</c:v>
                </c:pt>
                <c:pt idx="200">
                  <c:v>50</c:v>
                </c:pt>
                <c:pt idx="201">
                  <c:v>51</c:v>
                </c:pt>
                <c:pt idx="202">
                  <c:v>52</c:v>
                </c:pt>
                <c:pt idx="203">
                  <c:v>53</c:v>
                </c:pt>
                <c:pt idx="204">
                  <c:v>54</c:v>
                </c:pt>
                <c:pt idx="205">
                  <c:v>55</c:v>
                </c:pt>
                <c:pt idx="206">
                  <c:v>56</c:v>
                </c:pt>
                <c:pt idx="207">
                  <c:v>57</c:v>
                </c:pt>
                <c:pt idx="208">
                  <c:v>58</c:v>
                </c:pt>
                <c:pt idx="209">
                  <c:v>59</c:v>
                </c:pt>
                <c:pt idx="210">
                  <c:v>60</c:v>
                </c:pt>
                <c:pt idx="211">
                  <c:v>61</c:v>
                </c:pt>
                <c:pt idx="212">
                  <c:v>62</c:v>
                </c:pt>
                <c:pt idx="213">
                  <c:v>63</c:v>
                </c:pt>
                <c:pt idx="214">
                  <c:v>64</c:v>
                </c:pt>
                <c:pt idx="215">
                  <c:v>65</c:v>
                </c:pt>
                <c:pt idx="216">
                  <c:v>66</c:v>
                </c:pt>
                <c:pt idx="217">
                  <c:v>67</c:v>
                </c:pt>
                <c:pt idx="218">
                  <c:v>68</c:v>
                </c:pt>
                <c:pt idx="219">
                  <c:v>69</c:v>
                </c:pt>
                <c:pt idx="220">
                  <c:v>70</c:v>
                </c:pt>
                <c:pt idx="221">
                  <c:v>71</c:v>
                </c:pt>
                <c:pt idx="222">
                  <c:v>72</c:v>
                </c:pt>
                <c:pt idx="223">
                  <c:v>73</c:v>
                </c:pt>
                <c:pt idx="224">
                  <c:v>74</c:v>
                </c:pt>
                <c:pt idx="225">
                  <c:v>75</c:v>
                </c:pt>
                <c:pt idx="226">
                  <c:v>76</c:v>
                </c:pt>
                <c:pt idx="227">
                  <c:v>77</c:v>
                </c:pt>
                <c:pt idx="228">
                  <c:v>78</c:v>
                </c:pt>
                <c:pt idx="229">
                  <c:v>79</c:v>
                </c:pt>
                <c:pt idx="230">
                  <c:v>80</c:v>
                </c:pt>
                <c:pt idx="231">
                  <c:v>81</c:v>
                </c:pt>
                <c:pt idx="232">
                  <c:v>82</c:v>
                </c:pt>
                <c:pt idx="233">
                  <c:v>83</c:v>
                </c:pt>
                <c:pt idx="234">
                  <c:v>84</c:v>
                </c:pt>
                <c:pt idx="235">
                  <c:v>85</c:v>
                </c:pt>
                <c:pt idx="236">
                  <c:v>86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90</c:v>
                </c:pt>
                <c:pt idx="241">
                  <c:v>91</c:v>
                </c:pt>
                <c:pt idx="242">
                  <c:v>92</c:v>
                </c:pt>
                <c:pt idx="243">
                  <c:v>93</c:v>
                </c:pt>
                <c:pt idx="244">
                  <c:v>94</c:v>
                </c:pt>
                <c:pt idx="245">
                  <c:v>95</c:v>
                </c:pt>
                <c:pt idx="246">
                  <c:v>96</c:v>
                </c:pt>
                <c:pt idx="247">
                  <c:v>97</c:v>
                </c:pt>
                <c:pt idx="248">
                  <c:v>98</c:v>
                </c:pt>
                <c:pt idx="249">
                  <c:v>99</c:v>
                </c:pt>
                <c:pt idx="250">
                  <c:v>100</c:v>
                </c:pt>
                <c:pt idx="251">
                  <c:v>101</c:v>
                </c:pt>
                <c:pt idx="252">
                  <c:v>102</c:v>
                </c:pt>
                <c:pt idx="253">
                  <c:v>103</c:v>
                </c:pt>
                <c:pt idx="254">
                  <c:v>104</c:v>
                </c:pt>
                <c:pt idx="255">
                  <c:v>105</c:v>
                </c:pt>
                <c:pt idx="256">
                  <c:v>106</c:v>
                </c:pt>
                <c:pt idx="257">
                  <c:v>107</c:v>
                </c:pt>
                <c:pt idx="258">
                  <c:v>108</c:v>
                </c:pt>
                <c:pt idx="259">
                  <c:v>109</c:v>
                </c:pt>
                <c:pt idx="260">
                  <c:v>110</c:v>
                </c:pt>
                <c:pt idx="261">
                  <c:v>111</c:v>
                </c:pt>
                <c:pt idx="262">
                  <c:v>112</c:v>
                </c:pt>
                <c:pt idx="263">
                  <c:v>113</c:v>
                </c:pt>
                <c:pt idx="264">
                  <c:v>114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118</c:v>
                </c:pt>
                <c:pt idx="269">
                  <c:v>119</c:v>
                </c:pt>
                <c:pt idx="270">
                  <c:v>120</c:v>
                </c:pt>
                <c:pt idx="271">
                  <c:v>121</c:v>
                </c:pt>
                <c:pt idx="272">
                  <c:v>122</c:v>
                </c:pt>
                <c:pt idx="273">
                  <c:v>123</c:v>
                </c:pt>
                <c:pt idx="274">
                  <c:v>124</c:v>
                </c:pt>
                <c:pt idx="275">
                  <c:v>125</c:v>
                </c:pt>
                <c:pt idx="276">
                  <c:v>126</c:v>
                </c:pt>
                <c:pt idx="277">
                  <c:v>127</c:v>
                </c:pt>
                <c:pt idx="278">
                  <c:v>128</c:v>
                </c:pt>
                <c:pt idx="279">
                  <c:v>129</c:v>
                </c:pt>
                <c:pt idx="280">
                  <c:v>130</c:v>
                </c:pt>
                <c:pt idx="281">
                  <c:v>131</c:v>
                </c:pt>
                <c:pt idx="282">
                  <c:v>132</c:v>
                </c:pt>
                <c:pt idx="283">
                  <c:v>133</c:v>
                </c:pt>
                <c:pt idx="284">
                  <c:v>134</c:v>
                </c:pt>
                <c:pt idx="285">
                  <c:v>135</c:v>
                </c:pt>
                <c:pt idx="286">
                  <c:v>136</c:v>
                </c:pt>
                <c:pt idx="287">
                  <c:v>137</c:v>
                </c:pt>
                <c:pt idx="288">
                  <c:v>138</c:v>
                </c:pt>
                <c:pt idx="289">
                  <c:v>139</c:v>
                </c:pt>
                <c:pt idx="290">
                  <c:v>140</c:v>
                </c:pt>
                <c:pt idx="291">
                  <c:v>141</c:v>
                </c:pt>
                <c:pt idx="292">
                  <c:v>142</c:v>
                </c:pt>
                <c:pt idx="293">
                  <c:v>143</c:v>
                </c:pt>
                <c:pt idx="294">
                  <c:v>144</c:v>
                </c:pt>
                <c:pt idx="295">
                  <c:v>145</c:v>
                </c:pt>
                <c:pt idx="296">
                  <c:v>146</c:v>
                </c:pt>
                <c:pt idx="297">
                  <c:v>147</c:v>
                </c:pt>
                <c:pt idx="298">
                  <c:v>148</c:v>
                </c:pt>
                <c:pt idx="299">
                  <c:v>149</c:v>
                </c:pt>
                <c:pt idx="300">
                  <c:v>150</c:v>
                </c:pt>
              </c:numCache>
            </c:numRef>
          </c:xVal>
          <c:yVal>
            <c:numRef>
              <c:f>'θ ϵ (90,180)'!$BS$76:$BS$376</c:f>
              <c:numCache>
                <c:formatCode>General</c:formatCode>
                <c:ptCount val="301"/>
                <c:pt idx="0">
                  <c:v>-163.69627516039074</c:v>
                </c:pt>
                <c:pt idx="1">
                  <c:v>-162.60496665932146</c:v>
                </c:pt>
                <c:pt idx="2">
                  <c:v>-161.51365815825218</c:v>
                </c:pt>
                <c:pt idx="3">
                  <c:v>-160.42234965718293</c:v>
                </c:pt>
                <c:pt idx="4">
                  <c:v>-159.33104115611366</c:v>
                </c:pt>
                <c:pt idx="5">
                  <c:v>-158.23973265504438</c:v>
                </c:pt>
                <c:pt idx="6">
                  <c:v>-157.1484241539751</c:v>
                </c:pt>
                <c:pt idx="7">
                  <c:v>-156.05711565290582</c:v>
                </c:pt>
                <c:pt idx="8">
                  <c:v>-154.96580715183657</c:v>
                </c:pt>
                <c:pt idx="9">
                  <c:v>-153.87449865076729</c:v>
                </c:pt>
                <c:pt idx="10">
                  <c:v>-152.78319014969802</c:v>
                </c:pt>
                <c:pt idx="11">
                  <c:v>-151.69188164862874</c:v>
                </c:pt>
                <c:pt idx="12">
                  <c:v>-150.60057314755949</c:v>
                </c:pt>
                <c:pt idx="13">
                  <c:v>-149.50926464649021</c:v>
                </c:pt>
                <c:pt idx="14">
                  <c:v>-148.41795614542093</c:v>
                </c:pt>
                <c:pt idx="15">
                  <c:v>-147.32664764435165</c:v>
                </c:pt>
                <c:pt idx="16">
                  <c:v>-146.2353391432824</c:v>
                </c:pt>
                <c:pt idx="17">
                  <c:v>-145.14403064221312</c:v>
                </c:pt>
                <c:pt idx="18">
                  <c:v>-144.05272214114385</c:v>
                </c:pt>
                <c:pt idx="19">
                  <c:v>-142.96141364007457</c:v>
                </c:pt>
                <c:pt idx="20">
                  <c:v>-141.87010513900532</c:v>
                </c:pt>
                <c:pt idx="21">
                  <c:v>-140.77879663793604</c:v>
                </c:pt>
                <c:pt idx="22">
                  <c:v>-139.68748813686676</c:v>
                </c:pt>
                <c:pt idx="23">
                  <c:v>-138.59617963579748</c:v>
                </c:pt>
                <c:pt idx="24">
                  <c:v>-137.50487113472821</c:v>
                </c:pt>
                <c:pt idx="25">
                  <c:v>-136.41356263365896</c:v>
                </c:pt>
                <c:pt idx="26">
                  <c:v>-135.32225413258968</c:v>
                </c:pt>
                <c:pt idx="27">
                  <c:v>-134.2309456315204</c:v>
                </c:pt>
                <c:pt idx="28">
                  <c:v>-133.13963713045112</c:v>
                </c:pt>
                <c:pt idx="29">
                  <c:v>-132.04832862938187</c:v>
                </c:pt>
                <c:pt idx="30">
                  <c:v>-130.95702012831259</c:v>
                </c:pt>
                <c:pt idx="31">
                  <c:v>-129.86571162724331</c:v>
                </c:pt>
                <c:pt idx="32">
                  <c:v>-128.77440312617404</c:v>
                </c:pt>
                <c:pt idx="33">
                  <c:v>-127.68309462510477</c:v>
                </c:pt>
                <c:pt idx="34">
                  <c:v>-126.59178612403551</c:v>
                </c:pt>
                <c:pt idx="35">
                  <c:v>-125.50047762296623</c:v>
                </c:pt>
                <c:pt idx="36">
                  <c:v>-124.40916912189697</c:v>
                </c:pt>
                <c:pt idx="37">
                  <c:v>-123.31786062082769</c:v>
                </c:pt>
                <c:pt idx="38">
                  <c:v>-122.22655211975842</c:v>
                </c:pt>
                <c:pt idx="39">
                  <c:v>-121.13524361868915</c:v>
                </c:pt>
                <c:pt idx="40">
                  <c:v>-120.04393511761987</c:v>
                </c:pt>
                <c:pt idx="41">
                  <c:v>-118.9526266165506</c:v>
                </c:pt>
                <c:pt idx="42">
                  <c:v>-117.86131811548132</c:v>
                </c:pt>
                <c:pt idx="43">
                  <c:v>-116.77000961441206</c:v>
                </c:pt>
                <c:pt idx="44">
                  <c:v>-115.67870111334278</c:v>
                </c:pt>
                <c:pt idx="45">
                  <c:v>-114.58739261227352</c:v>
                </c:pt>
                <c:pt idx="46">
                  <c:v>-113.49608411120424</c:v>
                </c:pt>
                <c:pt idx="47">
                  <c:v>-112.40477561013498</c:v>
                </c:pt>
                <c:pt idx="48">
                  <c:v>-111.3134671090657</c:v>
                </c:pt>
                <c:pt idx="49">
                  <c:v>-110.22215860799643</c:v>
                </c:pt>
                <c:pt idx="50">
                  <c:v>-109.13085010692716</c:v>
                </c:pt>
                <c:pt idx="51">
                  <c:v>-108.03954160585789</c:v>
                </c:pt>
                <c:pt idx="52">
                  <c:v>-106.94823310478861</c:v>
                </c:pt>
                <c:pt idx="53">
                  <c:v>-105.85692460371935</c:v>
                </c:pt>
                <c:pt idx="54">
                  <c:v>-104.76561610265007</c:v>
                </c:pt>
                <c:pt idx="55">
                  <c:v>-103.67430760158079</c:v>
                </c:pt>
                <c:pt idx="56">
                  <c:v>-102.58299910051153</c:v>
                </c:pt>
                <c:pt idx="57">
                  <c:v>-101.49169059944225</c:v>
                </c:pt>
                <c:pt idx="58">
                  <c:v>-100.40038209837299</c:v>
                </c:pt>
                <c:pt idx="59">
                  <c:v>-99.309073597303708</c:v>
                </c:pt>
                <c:pt idx="60">
                  <c:v>-98.217765096234444</c:v>
                </c:pt>
                <c:pt idx="61">
                  <c:v>-97.126456595165166</c:v>
                </c:pt>
                <c:pt idx="62">
                  <c:v>-96.035148094095902</c:v>
                </c:pt>
                <c:pt idx="63">
                  <c:v>-94.943839593026624</c:v>
                </c:pt>
                <c:pt idx="64">
                  <c:v>-93.85253109195736</c:v>
                </c:pt>
                <c:pt idx="65">
                  <c:v>-92.761222590888082</c:v>
                </c:pt>
                <c:pt idx="66">
                  <c:v>-91.669914089818818</c:v>
                </c:pt>
                <c:pt idx="67">
                  <c:v>-90.578605588749539</c:v>
                </c:pt>
                <c:pt idx="68">
                  <c:v>-89.487297087680275</c:v>
                </c:pt>
                <c:pt idx="69">
                  <c:v>-88.395988586610997</c:v>
                </c:pt>
                <c:pt idx="70">
                  <c:v>-87.304680085541719</c:v>
                </c:pt>
                <c:pt idx="71">
                  <c:v>-86.213371584472455</c:v>
                </c:pt>
                <c:pt idx="72">
                  <c:v>-85.122063083403177</c:v>
                </c:pt>
                <c:pt idx="73">
                  <c:v>-84.030754582333913</c:v>
                </c:pt>
                <c:pt idx="74">
                  <c:v>-82.939446081264634</c:v>
                </c:pt>
                <c:pt idx="75">
                  <c:v>-81.84813758019537</c:v>
                </c:pt>
                <c:pt idx="76">
                  <c:v>-80.756829079126092</c:v>
                </c:pt>
                <c:pt idx="77">
                  <c:v>-79.665520578056828</c:v>
                </c:pt>
                <c:pt idx="78">
                  <c:v>-78.57421207698755</c:v>
                </c:pt>
                <c:pt idx="79">
                  <c:v>-77.482903575918286</c:v>
                </c:pt>
                <c:pt idx="80">
                  <c:v>-76.391595074849008</c:v>
                </c:pt>
                <c:pt idx="81">
                  <c:v>-75.300286573779744</c:v>
                </c:pt>
                <c:pt idx="82">
                  <c:v>-74.208978072710465</c:v>
                </c:pt>
                <c:pt idx="83">
                  <c:v>-73.117669571641201</c:v>
                </c:pt>
                <c:pt idx="84">
                  <c:v>-72.026361070571923</c:v>
                </c:pt>
                <c:pt idx="85">
                  <c:v>-70.935052569502659</c:v>
                </c:pt>
                <c:pt idx="86">
                  <c:v>-69.843744068433381</c:v>
                </c:pt>
                <c:pt idx="87">
                  <c:v>-68.752435567364103</c:v>
                </c:pt>
                <c:pt idx="88">
                  <c:v>-67.661127066294839</c:v>
                </c:pt>
                <c:pt idx="89">
                  <c:v>-66.56981856522556</c:v>
                </c:pt>
                <c:pt idx="90">
                  <c:v>-65.478510064156296</c:v>
                </c:pt>
                <c:pt idx="91">
                  <c:v>-64.387201563087018</c:v>
                </c:pt>
                <c:pt idx="92">
                  <c:v>-63.295893062017754</c:v>
                </c:pt>
                <c:pt idx="93">
                  <c:v>-62.204584560948483</c:v>
                </c:pt>
                <c:pt idx="94">
                  <c:v>-61.113276059879212</c:v>
                </c:pt>
                <c:pt idx="95">
                  <c:v>-60.021967558809934</c:v>
                </c:pt>
                <c:pt idx="96">
                  <c:v>-58.930659057740662</c:v>
                </c:pt>
                <c:pt idx="97">
                  <c:v>-57.839350556671391</c:v>
                </c:pt>
                <c:pt idx="98">
                  <c:v>-56.74804205560212</c:v>
                </c:pt>
                <c:pt idx="99">
                  <c:v>-55.656733554532849</c:v>
                </c:pt>
                <c:pt idx="100">
                  <c:v>-54.565425053463578</c:v>
                </c:pt>
                <c:pt idx="101">
                  <c:v>-53.474116552394307</c:v>
                </c:pt>
                <c:pt idx="102">
                  <c:v>-52.382808051325036</c:v>
                </c:pt>
                <c:pt idx="103">
                  <c:v>-51.291499550255764</c:v>
                </c:pt>
                <c:pt idx="104">
                  <c:v>-50.200191049186493</c:v>
                </c:pt>
                <c:pt idx="105">
                  <c:v>-49.108882548117222</c:v>
                </c:pt>
                <c:pt idx="106">
                  <c:v>-48.017574047047951</c:v>
                </c:pt>
                <c:pt idx="107">
                  <c:v>-46.92626554597868</c:v>
                </c:pt>
                <c:pt idx="108">
                  <c:v>-45.834957044909409</c:v>
                </c:pt>
                <c:pt idx="109">
                  <c:v>-44.743648543840138</c:v>
                </c:pt>
                <c:pt idx="110">
                  <c:v>-43.652340042770859</c:v>
                </c:pt>
                <c:pt idx="111">
                  <c:v>-42.561031541701588</c:v>
                </c:pt>
                <c:pt idx="112">
                  <c:v>-41.469723040632317</c:v>
                </c:pt>
                <c:pt idx="113">
                  <c:v>-40.378414539563046</c:v>
                </c:pt>
                <c:pt idx="114">
                  <c:v>-39.287106038493775</c:v>
                </c:pt>
                <c:pt idx="115">
                  <c:v>-38.195797537424504</c:v>
                </c:pt>
                <c:pt idx="116">
                  <c:v>-37.104489036355233</c:v>
                </c:pt>
                <c:pt idx="117">
                  <c:v>-36.013180535285962</c:v>
                </c:pt>
                <c:pt idx="118">
                  <c:v>-34.92187203421669</c:v>
                </c:pt>
                <c:pt idx="119">
                  <c:v>-33.830563533147419</c:v>
                </c:pt>
                <c:pt idx="120">
                  <c:v>-32.739255032078148</c:v>
                </c:pt>
                <c:pt idx="121">
                  <c:v>-31.647946531008877</c:v>
                </c:pt>
                <c:pt idx="122">
                  <c:v>-30.556638029939606</c:v>
                </c:pt>
                <c:pt idx="123">
                  <c:v>-29.465329528870331</c:v>
                </c:pt>
                <c:pt idx="124">
                  <c:v>-28.37402102780106</c:v>
                </c:pt>
                <c:pt idx="125">
                  <c:v>-27.282712526731789</c:v>
                </c:pt>
                <c:pt idx="126">
                  <c:v>-26.191404025662518</c:v>
                </c:pt>
                <c:pt idx="127">
                  <c:v>-25.100095524593247</c:v>
                </c:pt>
                <c:pt idx="128">
                  <c:v>-24.008787023523976</c:v>
                </c:pt>
                <c:pt idx="129">
                  <c:v>-22.917478522454704</c:v>
                </c:pt>
                <c:pt idx="130">
                  <c:v>-21.82617002138543</c:v>
                </c:pt>
                <c:pt idx="131">
                  <c:v>-20.734861520316159</c:v>
                </c:pt>
                <c:pt idx="132">
                  <c:v>-19.643553019246887</c:v>
                </c:pt>
                <c:pt idx="133">
                  <c:v>-18.552244518177616</c:v>
                </c:pt>
                <c:pt idx="134">
                  <c:v>-17.460936017108345</c:v>
                </c:pt>
                <c:pt idx="135">
                  <c:v>-16.369627516039074</c:v>
                </c:pt>
                <c:pt idx="136">
                  <c:v>-15.278319014969803</c:v>
                </c:pt>
                <c:pt idx="137">
                  <c:v>-14.18701051390053</c:v>
                </c:pt>
                <c:pt idx="138">
                  <c:v>-13.095702012831259</c:v>
                </c:pt>
                <c:pt idx="139">
                  <c:v>-12.004393511761988</c:v>
                </c:pt>
                <c:pt idx="140">
                  <c:v>-10.913085010692715</c:v>
                </c:pt>
                <c:pt idx="141">
                  <c:v>-9.8217765096234437</c:v>
                </c:pt>
                <c:pt idx="142">
                  <c:v>-8.7304680085541726</c:v>
                </c:pt>
                <c:pt idx="143">
                  <c:v>-7.6391595074849015</c:v>
                </c:pt>
                <c:pt idx="144">
                  <c:v>-6.5478510064156294</c:v>
                </c:pt>
                <c:pt idx="145">
                  <c:v>-5.4565425053463574</c:v>
                </c:pt>
                <c:pt idx="146">
                  <c:v>-4.3652340042770863</c:v>
                </c:pt>
                <c:pt idx="147">
                  <c:v>-3.2739255032078147</c:v>
                </c:pt>
                <c:pt idx="148">
                  <c:v>-2.1826170021385431</c:v>
                </c:pt>
                <c:pt idx="149">
                  <c:v>-1.0913085010692716</c:v>
                </c:pt>
                <c:pt idx="150">
                  <c:v>0</c:v>
                </c:pt>
                <c:pt idx="151">
                  <c:v>1.0913085010692716</c:v>
                </c:pt>
                <c:pt idx="152">
                  <c:v>2.1826170021385431</c:v>
                </c:pt>
                <c:pt idx="153">
                  <c:v>3.2739255032078147</c:v>
                </c:pt>
                <c:pt idx="154">
                  <c:v>4.3652340042770863</c:v>
                </c:pt>
                <c:pt idx="155">
                  <c:v>5.4565425053463574</c:v>
                </c:pt>
                <c:pt idx="156">
                  <c:v>6.5478510064156294</c:v>
                </c:pt>
                <c:pt idx="157">
                  <c:v>7.6391595074849015</c:v>
                </c:pt>
                <c:pt idx="158">
                  <c:v>8.7304680085541726</c:v>
                </c:pt>
                <c:pt idx="159">
                  <c:v>9.8217765096234437</c:v>
                </c:pt>
                <c:pt idx="160">
                  <c:v>10.913085010692715</c:v>
                </c:pt>
                <c:pt idx="161">
                  <c:v>12.004393511761988</c:v>
                </c:pt>
                <c:pt idx="162">
                  <c:v>13.095702012831259</c:v>
                </c:pt>
                <c:pt idx="163">
                  <c:v>14.18701051390053</c:v>
                </c:pt>
                <c:pt idx="164">
                  <c:v>15.278319014969803</c:v>
                </c:pt>
                <c:pt idx="165">
                  <c:v>16.369627516039074</c:v>
                </c:pt>
                <c:pt idx="166">
                  <c:v>17.460936017108345</c:v>
                </c:pt>
                <c:pt idx="167">
                  <c:v>18.552244518177616</c:v>
                </c:pt>
                <c:pt idx="168">
                  <c:v>19.643553019246887</c:v>
                </c:pt>
                <c:pt idx="169">
                  <c:v>20.734861520316159</c:v>
                </c:pt>
                <c:pt idx="170">
                  <c:v>21.82617002138543</c:v>
                </c:pt>
                <c:pt idx="171">
                  <c:v>22.917478522454704</c:v>
                </c:pt>
                <c:pt idx="172">
                  <c:v>24.008787023523976</c:v>
                </c:pt>
                <c:pt idx="173">
                  <c:v>25.100095524593247</c:v>
                </c:pt>
                <c:pt idx="174">
                  <c:v>26.191404025662518</c:v>
                </c:pt>
                <c:pt idx="175">
                  <c:v>27.282712526731789</c:v>
                </c:pt>
                <c:pt idx="176">
                  <c:v>28.37402102780106</c:v>
                </c:pt>
                <c:pt idx="177">
                  <c:v>29.465329528870331</c:v>
                </c:pt>
                <c:pt idx="178">
                  <c:v>30.556638029939606</c:v>
                </c:pt>
                <c:pt idx="179">
                  <c:v>31.647946531008877</c:v>
                </c:pt>
                <c:pt idx="180">
                  <c:v>32.739255032078148</c:v>
                </c:pt>
                <c:pt idx="181">
                  <c:v>33.830563533147419</c:v>
                </c:pt>
                <c:pt idx="182">
                  <c:v>34.92187203421669</c:v>
                </c:pt>
                <c:pt idx="183">
                  <c:v>36.013180535285962</c:v>
                </c:pt>
                <c:pt idx="184">
                  <c:v>37.104489036355233</c:v>
                </c:pt>
                <c:pt idx="185">
                  <c:v>38.195797537424504</c:v>
                </c:pt>
                <c:pt idx="186">
                  <c:v>39.287106038493775</c:v>
                </c:pt>
                <c:pt idx="187">
                  <c:v>40.378414539563046</c:v>
                </c:pt>
                <c:pt idx="188">
                  <c:v>41.469723040632317</c:v>
                </c:pt>
                <c:pt idx="189">
                  <c:v>42.561031541701588</c:v>
                </c:pt>
                <c:pt idx="190">
                  <c:v>43.652340042770859</c:v>
                </c:pt>
                <c:pt idx="191">
                  <c:v>44.743648543840138</c:v>
                </c:pt>
                <c:pt idx="192">
                  <c:v>45.834957044909409</c:v>
                </c:pt>
                <c:pt idx="193">
                  <c:v>46.92626554597868</c:v>
                </c:pt>
                <c:pt idx="194">
                  <c:v>48.017574047047951</c:v>
                </c:pt>
                <c:pt idx="195">
                  <c:v>49.108882548117222</c:v>
                </c:pt>
                <c:pt idx="196">
                  <c:v>50.200191049186493</c:v>
                </c:pt>
                <c:pt idx="197">
                  <c:v>51.291499550255764</c:v>
                </c:pt>
                <c:pt idx="198">
                  <c:v>52.382808051325036</c:v>
                </c:pt>
                <c:pt idx="199">
                  <c:v>53.474116552394307</c:v>
                </c:pt>
                <c:pt idx="200">
                  <c:v>54.565425053463578</c:v>
                </c:pt>
                <c:pt idx="201">
                  <c:v>55.656733554532849</c:v>
                </c:pt>
                <c:pt idx="202">
                  <c:v>56.74804205560212</c:v>
                </c:pt>
                <c:pt idx="203">
                  <c:v>57.839350556671391</c:v>
                </c:pt>
                <c:pt idx="204">
                  <c:v>58.930659057740662</c:v>
                </c:pt>
                <c:pt idx="205">
                  <c:v>60.021967558809934</c:v>
                </c:pt>
                <c:pt idx="206">
                  <c:v>61.113276059879212</c:v>
                </c:pt>
                <c:pt idx="207">
                  <c:v>62.204584560948483</c:v>
                </c:pt>
                <c:pt idx="208">
                  <c:v>63.295893062017754</c:v>
                </c:pt>
                <c:pt idx="209">
                  <c:v>64.387201563087018</c:v>
                </c:pt>
                <c:pt idx="210">
                  <c:v>65.478510064156296</c:v>
                </c:pt>
                <c:pt idx="211">
                  <c:v>66.56981856522556</c:v>
                </c:pt>
                <c:pt idx="212">
                  <c:v>67.661127066294839</c:v>
                </c:pt>
                <c:pt idx="213">
                  <c:v>68.752435567364103</c:v>
                </c:pt>
                <c:pt idx="214">
                  <c:v>69.843744068433381</c:v>
                </c:pt>
                <c:pt idx="215">
                  <c:v>70.935052569502659</c:v>
                </c:pt>
                <c:pt idx="216">
                  <c:v>72.026361070571923</c:v>
                </c:pt>
                <c:pt idx="217">
                  <c:v>73.117669571641201</c:v>
                </c:pt>
                <c:pt idx="218">
                  <c:v>74.208978072710465</c:v>
                </c:pt>
                <c:pt idx="219">
                  <c:v>75.300286573779744</c:v>
                </c:pt>
                <c:pt idx="220">
                  <c:v>76.391595074849008</c:v>
                </c:pt>
                <c:pt idx="221">
                  <c:v>77.482903575918286</c:v>
                </c:pt>
                <c:pt idx="222">
                  <c:v>78.57421207698755</c:v>
                </c:pt>
                <c:pt idx="223">
                  <c:v>79.665520578056828</c:v>
                </c:pt>
                <c:pt idx="224">
                  <c:v>80.756829079126092</c:v>
                </c:pt>
                <c:pt idx="225">
                  <c:v>81.84813758019537</c:v>
                </c:pt>
                <c:pt idx="226">
                  <c:v>82.939446081264634</c:v>
                </c:pt>
                <c:pt idx="227">
                  <c:v>84.030754582333913</c:v>
                </c:pt>
                <c:pt idx="228">
                  <c:v>85.122063083403177</c:v>
                </c:pt>
                <c:pt idx="229">
                  <c:v>86.213371584472455</c:v>
                </c:pt>
                <c:pt idx="230">
                  <c:v>87.304680085541719</c:v>
                </c:pt>
                <c:pt idx="231">
                  <c:v>88.395988586610997</c:v>
                </c:pt>
                <c:pt idx="232">
                  <c:v>89.487297087680275</c:v>
                </c:pt>
                <c:pt idx="233">
                  <c:v>90.578605588749539</c:v>
                </c:pt>
                <c:pt idx="234">
                  <c:v>91.669914089818818</c:v>
                </c:pt>
                <c:pt idx="235">
                  <c:v>92.761222590888082</c:v>
                </c:pt>
                <c:pt idx="236">
                  <c:v>93.85253109195736</c:v>
                </c:pt>
                <c:pt idx="237">
                  <c:v>94.943839593026624</c:v>
                </c:pt>
                <c:pt idx="238">
                  <c:v>96.035148094095902</c:v>
                </c:pt>
                <c:pt idx="239">
                  <c:v>97.126456595165166</c:v>
                </c:pt>
                <c:pt idx="240">
                  <c:v>98.217765096234444</c:v>
                </c:pt>
                <c:pt idx="241">
                  <c:v>99.309073597303708</c:v>
                </c:pt>
                <c:pt idx="242">
                  <c:v>100.40038209837299</c:v>
                </c:pt>
                <c:pt idx="243">
                  <c:v>101.49169059944225</c:v>
                </c:pt>
                <c:pt idx="244">
                  <c:v>102.58299910051153</c:v>
                </c:pt>
                <c:pt idx="245">
                  <c:v>103.67430760158079</c:v>
                </c:pt>
                <c:pt idx="246">
                  <c:v>104.76561610265007</c:v>
                </c:pt>
                <c:pt idx="247">
                  <c:v>105.85692460371935</c:v>
                </c:pt>
                <c:pt idx="248">
                  <c:v>106.94823310478861</c:v>
                </c:pt>
                <c:pt idx="249">
                  <c:v>108.03954160585789</c:v>
                </c:pt>
                <c:pt idx="250">
                  <c:v>109.13085010692716</c:v>
                </c:pt>
                <c:pt idx="251">
                  <c:v>110.22215860799643</c:v>
                </c:pt>
                <c:pt idx="252">
                  <c:v>111.3134671090657</c:v>
                </c:pt>
                <c:pt idx="253">
                  <c:v>112.40477561013498</c:v>
                </c:pt>
                <c:pt idx="254">
                  <c:v>113.49608411120424</c:v>
                </c:pt>
                <c:pt idx="255">
                  <c:v>114.58739261227352</c:v>
                </c:pt>
                <c:pt idx="256">
                  <c:v>115.67870111334278</c:v>
                </c:pt>
                <c:pt idx="257">
                  <c:v>116.77000961441206</c:v>
                </c:pt>
                <c:pt idx="258">
                  <c:v>117.86131811548132</c:v>
                </c:pt>
                <c:pt idx="259">
                  <c:v>118.9526266165506</c:v>
                </c:pt>
                <c:pt idx="260">
                  <c:v>120.04393511761987</c:v>
                </c:pt>
                <c:pt idx="261">
                  <c:v>121.13524361868915</c:v>
                </c:pt>
                <c:pt idx="262">
                  <c:v>122.22655211975842</c:v>
                </c:pt>
                <c:pt idx="263">
                  <c:v>123.31786062082769</c:v>
                </c:pt>
                <c:pt idx="264">
                  <c:v>124.40916912189697</c:v>
                </c:pt>
                <c:pt idx="265">
                  <c:v>125.50047762296623</c:v>
                </c:pt>
                <c:pt idx="266">
                  <c:v>126.59178612403551</c:v>
                </c:pt>
                <c:pt idx="267">
                  <c:v>127.68309462510477</c:v>
                </c:pt>
                <c:pt idx="268">
                  <c:v>128.77440312617404</c:v>
                </c:pt>
                <c:pt idx="269">
                  <c:v>129.86571162724331</c:v>
                </c:pt>
                <c:pt idx="270">
                  <c:v>130.95702012831259</c:v>
                </c:pt>
                <c:pt idx="271">
                  <c:v>132.04832862938187</c:v>
                </c:pt>
                <c:pt idx="272">
                  <c:v>133.13963713045112</c:v>
                </c:pt>
                <c:pt idx="273">
                  <c:v>134.2309456315204</c:v>
                </c:pt>
                <c:pt idx="274">
                  <c:v>135.32225413258968</c:v>
                </c:pt>
                <c:pt idx="275">
                  <c:v>136.41356263365896</c:v>
                </c:pt>
                <c:pt idx="276">
                  <c:v>137.50487113472821</c:v>
                </c:pt>
                <c:pt idx="277">
                  <c:v>138.59617963579748</c:v>
                </c:pt>
                <c:pt idx="278">
                  <c:v>139.68748813686676</c:v>
                </c:pt>
                <c:pt idx="279">
                  <c:v>140.77879663793604</c:v>
                </c:pt>
                <c:pt idx="280">
                  <c:v>141.87010513900532</c:v>
                </c:pt>
                <c:pt idx="281">
                  <c:v>142.96141364007457</c:v>
                </c:pt>
                <c:pt idx="282">
                  <c:v>144.05272214114385</c:v>
                </c:pt>
                <c:pt idx="283">
                  <c:v>145.14403064221312</c:v>
                </c:pt>
                <c:pt idx="284">
                  <c:v>146.2353391432824</c:v>
                </c:pt>
                <c:pt idx="285">
                  <c:v>147.32664764435165</c:v>
                </c:pt>
                <c:pt idx="286">
                  <c:v>148.41795614542093</c:v>
                </c:pt>
                <c:pt idx="287">
                  <c:v>149.50926464649021</c:v>
                </c:pt>
                <c:pt idx="288">
                  <c:v>150.60057314755949</c:v>
                </c:pt>
                <c:pt idx="289">
                  <c:v>151.69188164862874</c:v>
                </c:pt>
                <c:pt idx="290">
                  <c:v>152.78319014969802</c:v>
                </c:pt>
                <c:pt idx="291">
                  <c:v>153.87449865076729</c:v>
                </c:pt>
                <c:pt idx="292">
                  <c:v>154.96580715183657</c:v>
                </c:pt>
                <c:pt idx="293">
                  <c:v>156.05711565290582</c:v>
                </c:pt>
                <c:pt idx="294">
                  <c:v>157.1484241539751</c:v>
                </c:pt>
                <c:pt idx="295">
                  <c:v>158.23973265504438</c:v>
                </c:pt>
                <c:pt idx="296">
                  <c:v>159.33104115611366</c:v>
                </c:pt>
                <c:pt idx="297">
                  <c:v>160.42234965718293</c:v>
                </c:pt>
                <c:pt idx="298">
                  <c:v>161.51365815825218</c:v>
                </c:pt>
                <c:pt idx="299">
                  <c:v>162.60496665932146</c:v>
                </c:pt>
                <c:pt idx="300">
                  <c:v>163.69627516039074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A5-4B96-A600-F4655EAE9FB9}"/>
            </c:ext>
          </c:extLst>
        </c:ser>
        <c:ser>
          <c:idx val="4"/>
          <c:order val="4"/>
          <c:tx>
            <c:v>Flow 1 projection</c:v>
          </c:tx>
          <c:spPr>
            <a:ln w="25400">
              <a:solidFill>
                <a:schemeClr val="tx1"/>
              </a:solidFill>
            </a:ln>
          </c:spPr>
          <c:marker>
            <c:symbol val="star"/>
            <c:size val="2"/>
            <c:spPr>
              <a:ln>
                <a:solidFill>
                  <a:schemeClr val="tx1"/>
                </a:solidFill>
              </a:ln>
            </c:spPr>
          </c:marker>
          <c:trendline>
            <c:spPr>
              <a:ln w="25400">
                <a:prstDash val="sysDash"/>
                <a:headEnd type="none" w="lg" len="lg"/>
                <a:tailEnd type="stealth" w="lg" len="lg"/>
              </a:ln>
            </c:spPr>
            <c:trendlineType val="linear"/>
            <c:forward val="50"/>
            <c:backward val="50"/>
            <c:dispRSqr val="0"/>
            <c:dispEq val="0"/>
          </c:trendline>
          <c:xVal>
            <c:numRef>
              <c:f>'θ ϵ (90,180)'!$BI$55:$BI$216</c:f>
              <c:numCache>
                <c:formatCode>General</c:formatCode>
                <c:ptCount val="162"/>
                <c:pt idx="0">
                  <c:v>-64.894736702221593</c:v>
                </c:pt>
                <c:pt idx="1">
                  <c:v>-63.894736702221593</c:v>
                </c:pt>
                <c:pt idx="2">
                  <c:v>-62.894736702221593</c:v>
                </c:pt>
                <c:pt idx="3">
                  <c:v>-61.894736702221593</c:v>
                </c:pt>
                <c:pt idx="4">
                  <c:v>-60.894736702221593</c:v>
                </c:pt>
                <c:pt idx="5">
                  <c:v>-59.894736702221593</c:v>
                </c:pt>
                <c:pt idx="6">
                  <c:v>-58.894736702221593</c:v>
                </c:pt>
                <c:pt idx="7">
                  <c:v>-57.894736702221593</c:v>
                </c:pt>
                <c:pt idx="8">
                  <c:v>-56.894736702221593</c:v>
                </c:pt>
                <c:pt idx="9">
                  <c:v>-55.894736702221593</c:v>
                </c:pt>
                <c:pt idx="10">
                  <c:v>-54.894736702221593</c:v>
                </c:pt>
                <c:pt idx="11">
                  <c:v>-53.894736702221593</c:v>
                </c:pt>
                <c:pt idx="12">
                  <c:v>-52.894736702221593</c:v>
                </c:pt>
                <c:pt idx="13">
                  <c:v>-51.894736702221593</c:v>
                </c:pt>
                <c:pt idx="14">
                  <c:v>-50.894736702221593</c:v>
                </c:pt>
                <c:pt idx="15">
                  <c:v>-49.894736702221593</c:v>
                </c:pt>
                <c:pt idx="16">
                  <c:v>-48.894736702221593</c:v>
                </c:pt>
                <c:pt idx="17">
                  <c:v>-47.894736702221593</c:v>
                </c:pt>
                <c:pt idx="18">
                  <c:v>-46.894736702221593</c:v>
                </c:pt>
                <c:pt idx="19">
                  <c:v>-45.894736702221593</c:v>
                </c:pt>
                <c:pt idx="20">
                  <c:v>-44.894736702221593</c:v>
                </c:pt>
                <c:pt idx="21">
                  <c:v>-43.894736702221593</c:v>
                </c:pt>
                <c:pt idx="22">
                  <c:v>-42.894736702221593</c:v>
                </c:pt>
                <c:pt idx="23">
                  <c:v>-41.894736702221593</c:v>
                </c:pt>
                <c:pt idx="24">
                  <c:v>-40.894736702221593</c:v>
                </c:pt>
                <c:pt idx="25">
                  <c:v>-39.894736702221593</c:v>
                </c:pt>
                <c:pt idx="26">
                  <c:v>-38.894736702221593</c:v>
                </c:pt>
                <c:pt idx="27">
                  <c:v>-37.894736702221593</c:v>
                </c:pt>
                <c:pt idx="28">
                  <c:v>-36.894736702221593</c:v>
                </c:pt>
                <c:pt idx="29">
                  <c:v>-35.894736702221593</c:v>
                </c:pt>
                <c:pt idx="30">
                  <c:v>-34.894736702221593</c:v>
                </c:pt>
                <c:pt idx="31">
                  <c:v>-33.894736702221593</c:v>
                </c:pt>
                <c:pt idx="32">
                  <c:v>-32.894736702221593</c:v>
                </c:pt>
                <c:pt idx="33">
                  <c:v>-31.894736702221593</c:v>
                </c:pt>
                <c:pt idx="34">
                  <c:v>-30.894736702221593</c:v>
                </c:pt>
                <c:pt idx="35">
                  <c:v>-29.894736702221593</c:v>
                </c:pt>
                <c:pt idx="36">
                  <c:v>-28.894736702221593</c:v>
                </c:pt>
                <c:pt idx="37">
                  <c:v>-27.894736702221593</c:v>
                </c:pt>
                <c:pt idx="38">
                  <c:v>-26.894736702221593</c:v>
                </c:pt>
                <c:pt idx="39">
                  <c:v>-25.894736702221593</c:v>
                </c:pt>
                <c:pt idx="40">
                  <c:v>-24.894736702221593</c:v>
                </c:pt>
                <c:pt idx="41">
                  <c:v>-23.894736702221593</c:v>
                </c:pt>
                <c:pt idx="42">
                  <c:v>-22.894736702221593</c:v>
                </c:pt>
                <c:pt idx="43">
                  <c:v>-21.894736702221593</c:v>
                </c:pt>
                <c:pt idx="44">
                  <c:v>-20.894736702221593</c:v>
                </c:pt>
                <c:pt idx="45">
                  <c:v>-19.894736702221593</c:v>
                </c:pt>
                <c:pt idx="46">
                  <c:v>-18.894736702221593</c:v>
                </c:pt>
                <c:pt idx="47">
                  <c:v>-17.894736702221593</c:v>
                </c:pt>
                <c:pt idx="48">
                  <c:v>-16.894736702221593</c:v>
                </c:pt>
                <c:pt idx="49">
                  <c:v>-15.894736702221593</c:v>
                </c:pt>
                <c:pt idx="50">
                  <c:v>-14.894736702221593</c:v>
                </c:pt>
                <c:pt idx="51">
                  <c:v>-13.894736702221593</c:v>
                </c:pt>
                <c:pt idx="52">
                  <c:v>-12.894736702221593</c:v>
                </c:pt>
                <c:pt idx="53">
                  <c:v>-11.894736702221593</c:v>
                </c:pt>
                <c:pt idx="54">
                  <c:v>-10.894736702221593</c:v>
                </c:pt>
                <c:pt idx="55">
                  <c:v>-9.8947367022215929</c:v>
                </c:pt>
                <c:pt idx="56">
                  <c:v>-8.8947367022215929</c:v>
                </c:pt>
                <c:pt idx="57">
                  <c:v>-7.8947367022215929</c:v>
                </c:pt>
                <c:pt idx="58">
                  <c:v>-6.8947367022215929</c:v>
                </c:pt>
                <c:pt idx="59">
                  <c:v>-5.8947367022215929</c:v>
                </c:pt>
                <c:pt idx="60">
                  <c:v>-4.8947367022215929</c:v>
                </c:pt>
                <c:pt idx="61">
                  <c:v>-3.8947367022215929</c:v>
                </c:pt>
                <c:pt idx="62">
                  <c:v>-2.8947367022215929</c:v>
                </c:pt>
                <c:pt idx="63">
                  <c:v>-1.8947367022215929</c:v>
                </c:pt>
                <c:pt idx="64">
                  <c:v>-0.89473670222159285</c:v>
                </c:pt>
                <c:pt idx="65">
                  <c:v>0.10526329777840715</c:v>
                </c:pt>
                <c:pt idx="66">
                  <c:v>1.1052632977784071</c:v>
                </c:pt>
                <c:pt idx="67">
                  <c:v>2.1052632977784071</c:v>
                </c:pt>
                <c:pt idx="68">
                  <c:v>3.1052632977784071</c:v>
                </c:pt>
                <c:pt idx="69">
                  <c:v>4.1052632977784071</c:v>
                </c:pt>
                <c:pt idx="70">
                  <c:v>5.1052632977784071</c:v>
                </c:pt>
                <c:pt idx="71">
                  <c:v>6.1052632977784071</c:v>
                </c:pt>
                <c:pt idx="72">
                  <c:v>7.1052632977784071</c:v>
                </c:pt>
                <c:pt idx="73">
                  <c:v>8.1052632977784071</c:v>
                </c:pt>
                <c:pt idx="74">
                  <c:v>9.1052632977784071</c:v>
                </c:pt>
                <c:pt idx="75">
                  <c:v>10.105263297778407</c:v>
                </c:pt>
                <c:pt idx="76">
                  <c:v>11.105263297778407</c:v>
                </c:pt>
                <c:pt idx="77">
                  <c:v>12.105263297778407</c:v>
                </c:pt>
                <c:pt idx="78">
                  <c:v>13.105263297778407</c:v>
                </c:pt>
                <c:pt idx="79">
                  <c:v>14.105263297778407</c:v>
                </c:pt>
                <c:pt idx="80">
                  <c:v>15.105263297778407</c:v>
                </c:pt>
                <c:pt idx="81">
                  <c:v>16.105263297778407</c:v>
                </c:pt>
                <c:pt idx="82">
                  <c:v>17.105263297778407</c:v>
                </c:pt>
                <c:pt idx="83">
                  <c:v>18.105263297778407</c:v>
                </c:pt>
                <c:pt idx="84">
                  <c:v>19.105263297778407</c:v>
                </c:pt>
                <c:pt idx="85">
                  <c:v>20.105263297778407</c:v>
                </c:pt>
                <c:pt idx="86">
                  <c:v>21.105263297778407</c:v>
                </c:pt>
                <c:pt idx="87">
                  <c:v>22.105263297778407</c:v>
                </c:pt>
                <c:pt idx="88">
                  <c:v>23.105263297778407</c:v>
                </c:pt>
                <c:pt idx="89">
                  <c:v>24.105263297778407</c:v>
                </c:pt>
                <c:pt idx="90">
                  <c:v>25.105263297778407</c:v>
                </c:pt>
                <c:pt idx="91">
                  <c:v>26.105263297778407</c:v>
                </c:pt>
                <c:pt idx="92">
                  <c:v>27.105263297778407</c:v>
                </c:pt>
                <c:pt idx="93">
                  <c:v>28.105263297778407</c:v>
                </c:pt>
                <c:pt idx="94">
                  <c:v>29.105263297778407</c:v>
                </c:pt>
                <c:pt idx="95">
                  <c:v>30.105263297778407</c:v>
                </c:pt>
                <c:pt idx="96">
                  <c:v>31.105263297778407</c:v>
                </c:pt>
                <c:pt idx="97">
                  <c:v>32.105263297778407</c:v>
                </c:pt>
                <c:pt idx="98">
                  <c:v>33.105263297778407</c:v>
                </c:pt>
                <c:pt idx="99">
                  <c:v>34.105263297778407</c:v>
                </c:pt>
                <c:pt idx="100">
                  <c:v>35.105263297778407</c:v>
                </c:pt>
                <c:pt idx="101">
                  <c:v>36.105263297778407</c:v>
                </c:pt>
                <c:pt idx="102">
                  <c:v>37.105263297778407</c:v>
                </c:pt>
                <c:pt idx="103">
                  <c:v>38.105263297778407</c:v>
                </c:pt>
                <c:pt idx="104">
                  <c:v>39.105263297778407</c:v>
                </c:pt>
                <c:pt idx="105">
                  <c:v>40.105263297778407</c:v>
                </c:pt>
                <c:pt idx="106">
                  <c:v>41.105263297778407</c:v>
                </c:pt>
                <c:pt idx="107">
                  <c:v>42.105263297778407</c:v>
                </c:pt>
                <c:pt idx="108">
                  <c:v>43.105263297778407</c:v>
                </c:pt>
                <c:pt idx="109">
                  <c:v>44.105263297778407</c:v>
                </c:pt>
                <c:pt idx="110">
                  <c:v>45.105263297778407</c:v>
                </c:pt>
                <c:pt idx="111">
                  <c:v>46.105263297778407</c:v>
                </c:pt>
                <c:pt idx="112">
                  <c:v>47.105263297778407</c:v>
                </c:pt>
                <c:pt idx="113">
                  <c:v>48.105263297778407</c:v>
                </c:pt>
                <c:pt idx="114">
                  <c:v>49.105263297778407</c:v>
                </c:pt>
                <c:pt idx="115">
                  <c:v>50.105263297778407</c:v>
                </c:pt>
                <c:pt idx="116">
                  <c:v>51.105263297778407</c:v>
                </c:pt>
                <c:pt idx="117">
                  <c:v>52.105263297778407</c:v>
                </c:pt>
                <c:pt idx="118">
                  <c:v>53.105263297778407</c:v>
                </c:pt>
                <c:pt idx="119">
                  <c:v>54.105263297778407</c:v>
                </c:pt>
                <c:pt idx="120">
                  <c:v>55.105263297778407</c:v>
                </c:pt>
                <c:pt idx="121">
                  <c:v>56.105263297778407</c:v>
                </c:pt>
                <c:pt idx="122">
                  <c:v>57.105263297778407</c:v>
                </c:pt>
                <c:pt idx="123">
                  <c:v>58.105263297778407</c:v>
                </c:pt>
                <c:pt idx="124">
                  <c:v>59.105263297778407</c:v>
                </c:pt>
                <c:pt idx="125">
                  <c:v>60.105263297778407</c:v>
                </c:pt>
                <c:pt idx="126">
                  <c:v>61.105263297778407</c:v>
                </c:pt>
                <c:pt idx="127">
                  <c:v>62.105263297778407</c:v>
                </c:pt>
                <c:pt idx="128">
                  <c:v>63.105263297778407</c:v>
                </c:pt>
                <c:pt idx="129">
                  <c:v>64.105263297778407</c:v>
                </c:pt>
                <c:pt idx="130">
                  <c:v>65.105263297778407</c:v>
                </c:pt>
                <c:pt idx="131">
                  <c:v>66.105263297778407</c:v>
                </c:pt>
                <c:pt idx="132">
                  <c:v>67.105263297778407</c:v>
                </c:pt>
                <c:pt idx="133">
                  <c:v>68.105263297778407</c:v>
                </c:pt>
                <c:pt idx="134">
                  <c:v>69.105263297778407</c:v>
                </c:pt>
                <c:pt idx="135">
                  <c:v>70.105263297778407</c:v>
                </c:pt>
                <c:pt idx="136">
                  <c:v>71.105263297778407</c:v>
                </c:pt>
                <c:pt idx="137">
                  <c:v>72.105263297778407</c:v>
                </c:pt>
                <c:pt idx="138">
                  <c:v>73.105263297778407</c:v>
                </c:pt>
                <c:pt idx="139">
                  <c:v>74.105263297778407</c:v>
                </c:pt>
                <c:pt idx="140">
                  <c:v>75.105263297778407</c:v>
                </c:pt>
                <c:pt idx="141">
                  <c:v>76.105263297778407</c:v>
                </c:pt>
                <c:pt idx="142">
                  <c:v>77.105263297778407</c:v>
                </c:pt>
                <c:pt idx="143">
                  <c:v>78.105263297778407</c:v>
                </c:pt>
                <c:pt idx="144">
                  <c:v>79.105263297778407</c:v>
                </c:pt>
                <c:pt idx="145">
                  <c:v>80.105263297778407</c:v>
                </c:pt>
                <c:pt idx="146">
                  <c:v>81.105263297778407</c:v>
                </c:pt>
                <c:pt idx="147">
                  <c:v>82.105263297778407</c:v>
                </c:pt>
                <c:pt idx="148">
                  <c:v>83.105263297778407</c:v>
                </c:pt>
                <c:pt idx="149">
                  <c:v>84.105263297778407</c:v>
                </c:pt>
                <c:pt idx="150">
                  <c:v>85.105263297778407</c:v>
                </c:pt>
                <c:pt idx="151">
                  <c:v>86.105263297778407</c:v>
                </c:pt>
                <c:pt idx="152">
                  <c:v>87.105263297778407</c:v>
                </c:pt>
                <c:pt idx="153">
                  <c:v>88.105263297778407</c:v>
                </c:pt>
                <c:pt idx="154">
                  <c:v>89.105263297778407</c:v>
                </c:pt>
                <c:pt idx="155">
                  <c:v>90.105263297778407</c:v>
                </c:pt>
                <c:pt idx="156">
                  <c:v>91.105263297778407</c:v>
                </c:pt>
                <c:pt idx="157">
                  <c:v>92.105263297778407</c:v>
                </c:pt>
                <c:pt idx="158">
                  <c:v>93.105263297778407</c:v>
                </c:pt>
                <c:pt idx="159">
                  <c:v>94.105263297778407</c:v>
                </c:pt>
                <c:pt idx="160">
                  <c:v>95.105263297778407</c:v>
                </c:pt>
                <c:pt idx="161">
                  <c:v>96.105263297778407</c:v>
                </c:pt>
              </c:numCache>
            </c:numRef>
          </c:xVal>
          <c:yVal>
            <c:numRef>
              <c:f>'θ ϵ (90,180)'!$BH$55:$BH$216</c:f>
              <c:numCache>
                <c:formatCode>General</c:formatCode>
                <c:ptCount val="162"/>
                <c:pt idx="0">
                  <c:v>59.465070269899115</c:v>
                </c:pt>
                <c:pt idx="1">
                  <c:v>174.05372039920803</c:v>
                </c:pt>
                <c:pt idx="2">
                  <c:v>288.64237052851695</c:v>
                </c:pt>
                <c:pt idx="3">
                  <c:v>403.23102065782587</c:v>
                </c:pt>
                <c:pt idx="4">
                  <c:v>517.81967078713569</c:v>
                </c:pt>
                <c:pt idx="5">
                  <c:v>632.40832091644461</c:v>
                </c:pt>
                <c:pt idx="6">
                  <c:v>746.99697104575353</c:v>
                </c:pt>
                <c:pt idx="7">
                  <c:v>861.58562117506244</c:v>
                </c:pt>
                <c:pt idx="8">
                  <c:v>976.17427130437136</c:v>
                </c:pt>
                <c:pt idx="9">
                  <c:v>1090.7629214336812</c:v>
                </c:pt>
                <c:pt idx="10">
                  <c:v>1205.3515715629901</c:v>
                </c:pt>
                <c:pt idx="11">
                  <c:v>1319.940221692299</c:v>
                </c:pt>
                <c:pt idx="12">
                  <c:v>1434.5288718216079</c:v>
                </c:pt>
                <c:pt idx="13">
                  <c:v>1549.1175219509169</c:v>
                </c:pt>
                <c:pt idx="14">
                  <c:v>1663.7061720802267</c:v>
                </c:pt>
                <c:pt idx="15">
                  <c:v>1778.2948222095356</c:v>
                </c:pt>
                <c:pt idx="16">
                  <c:v>1892.8834723388445</c:v>
                </c:pt>
                <c:pt idx="17">
                  <c:v>2007.4721224681534</c:v>
                </c:pt>
                <c:pt idx="18">
                  <c:v>2122.0607725974633</c:v>
                </c:pt>
                <c:pt idx="19">
                  <c:v>2236.6494227267722</c:v>
                </c:pt>
                <c:pt idx="20">
                  <c:v>2351.2380728560811</c:v>
                </c:pt>
                <c:pt idx="21">
                  <c:v>2465.82672298539</c:v>
                </c:pt>
                <c:pt idx="22">
                  <c:v>2580.4153731146989</c:v>
                </c:pt>
                <c:pt idx="23">
                  <c:v>2695.0040232440087</c:v>
                </c:pt>
                <c:pt idx="24">
                  <c:v>2809.5926733733177</c:v>
                </c:pt>
                <c:pt idx="25">
                  <c:v>2924.1813235026266</c:v>
                </c:pt>
                <c:pt idx="26">
                  <c:v>3038.7699736319355</c:v>
                </c:pt>
                <c:pt idx="27">
                  <c:v>3153.3586237612453</c:v>
                </c:pt>
                <c:pt idx="28">
                  <c:v>3267.9472738905542</c:v>
                </c:pt>
                <c:pt idx="29">
                  <c:v>3382.5359240198632</c:v>
                </c:pt>
                <c:pt idx="30">
                  <c:v>3497.1245741491721</c:v>
                </c:pt>
                <c:pt idx="31">
                  <c:v>3611.7132242784814</c:v>
                </c:pt>
                <c:pt idx="32">
                  <c:v>3726.3018744077904</c:v>
                </c:pt>
                <c:pt idx="33">
                  <c:v>3840.8905245370997</c:v>
                </c:pt>
                <c:pt idx="34">
                  <c:v>3955.4791746664087</c:v>
                </c:pt>
                <c:pt idx="35">
                  <c:v>4070.067824795718</c:v>
                </c:pt>
                <c:pt idx="36">
                  <c:v>4184.6564749250265</c:v>
                </c:pt>
                <c:pt idx="37">
                  <c:v>4299.2451250543363</c:v>
                </c:pt>
                <c:pt idx="38">
                  <c:v>4413.8337751836452</c:v>
                </c:pt>
                <c:pt idx="39">
                  <c:v>4528.4224253129541</c:v>
                </c:pt>
                <c:pt idx="40">
                  <c:v>4643.011075442264</c:v>
                </c:pt>
                <c:pt idx="41">
                  <c:v>4757.599725571572</c:v>
                </c:pt>
                <c:pt idx="42">
                  <c:v>4872.1883757008818</c:v>
                </c:pt>
                <c:pt idx="43">
                  <c:v>4986.7770258301907</c:v>
                </c:pt>
                <c:pt idx="44">
                  <c:v>5101.3656759594996</c:v>
                </c:pt>
                <c:pt idx="45">
                  <c:v>5215.9543260888095</c:v>
                </c:pt>
                <c:pt idx="46">
                  <c:v>5330.5429762181175</c:v>
                </c:pt>
                <c:pt idx="47">
                  <c:v>5445.1316263474273</c:v>
                </c:pt>
                <c:pt idx="48">
                  <c:v>5559.7202764767362</c:v>
                </c:pt>
                <c:pt idx="49">
                  <c:v>5674.3089266060451</c:v>
                </c:pt>
                <c:pt idx="50">
                  <c:v>5788.897576735355</c:v>
                </c:pt>
                <c:pt idx="51">
                  <c:v>5903.4862268646639</c:v>
                </c:pt>
                <c:pt idx="52">
                  <c:v>6018.0748769939728</c:v>
                </c:pt>
                <c:pt idx="53">
                  <c:v>6132.6635271232817</c:v>
                </c:pt>
                <c:pt idx="54">
                  <c:v>6247.2521772525906</c:v>
                </c:pt>
                <c:pt idx="55">
                  <c:v>6361.8408273819005</c:v>
                </c:pt>
                <c:pt idx="56">
                  <c:v>6476.4294775112094</c:v>
                </c:pt>
                <c:pt idx="57">
                  <c:v>6591.0181276405183</c:v>
                </c:pt>
                <c:pt idx="58">
                  <c:v>6705.6067777698272</c:v>
                </c:pt>
                <c:pt idx="59">
                  <c:v>6820.1954278991361</c:v>
                </c:pt>
                <c:pt idx="60">
                  <c:v>6934.7840780284459</c:v>
                </c:pt>
                <c:pt idx="61">
                  <c:v>7049.3727281577549</c:v>
                </c:pt>
                <c:pt idx="62">
                  <c:v>7163.9613782870638</c:v>
                </c:pt>
                <c:pt idx="63">
                  <c:v>7278.5500284163727</c:v>
                </c:pt>
                <c:pt idx="64">
                  <c:v>7393.1386785456825</c:v>
                </c:pt>
                <c:pt idx="65">
                  <c:v>7507.7273286749914</c:v>
                </c:pt>
                <c:pt idx="66">
                  <c:v>7622.3159788043004</c:v>
                </c:pt>
                <c:pt idx="67">
                  <c:v>7736.9046289336093</c:v>
                </c:pt>
                <c:pt idx="68">
                  <c:v>7851.4932790629191</c:v>
                </c:pt>
                <c:pt idx="69">
                  <c:v>7966.081929192228</c:v>
                </c:pt>
                <c:pt idx="70">
                  <c:v>8080.6705793215369</c:v>
                </c:pt>
                <c:pt idx="71">
                  <c:v>8195.2592294508468</c:v>
                </c:pt>
                <c:pt idx="72">
                  <c:v>8309.8478795801548</c:v>
                </c:pt>
                <c:pt idx="73">
                  <c:v>8424.4365297094646</c:v>
                </c:pt>
                <c:pt idx="74">
                  <c:v>8539.0251798387726</c:v>
                </c:pt>
                <c:pt idx="75">
                  <c:v>8653.6138299680824</c:v>
                </c:pt>
                <c:pt idx="76">
                  <c:v>8768.2024800973923</c:v>
                </c:pt>
                <c:pt idx="77">
                  <c:v>8882.7911302267003</c:v>
                </c:pt>
                <c:pt idx="78">
                  <c:v>8997.3797803560101</c:v>
                </c:pt>
                <c:pt idx="79">
                  <c:v>9111.9684304853181</c:v>
                </c:pt>
                <c:pt idx="80">
                  <c:v>9226.5570806146279</c:v>
                </c:pt>
                <c:pt idx="81">
                  <c:v>9341.1457307439377</c:v>
                </c:pt>
                <c:pt idx="82">
                  <c:v>9455.7343808732458</c:v>
                </c:pt>
                <c:pt idx="83">
                  <c:v>9570.3230310025556</c:v>
                </c:pt>
                <c:pt idx="84">
                  <c:v>9684.9116811318636</c:v>
                </c:pt>
                <c:pt idx="85">
                  <c:v>9799.5003312611734</c:v>
                </c:pt>
                <c:pt idx="86">
                  <c:v>9914.0889813904832</c:v>
                </c:pt>
                <c:pt idx="87">
                  <c:v>10028.677631519791</c:v>
                </c:pt>
                <c:pt idx="88">
                  <c:v>10143.266281649101</c:v>
                </c:pt>
                <c:pt idx="89">
                  <c:v>10257.854931778409</c:v>
                </c:pt>
                <c:pt idx="90">
                  <c:v>10372.443581907719</c:v>
                </c:pt>
                <c:pt idx="91">
                  <c:v>10487.032232037029</c:v>
                </c:pt>
                <c:pt idx="92">
                  <c:v>10601.620882166339</c:v>
                </c:pt>
                <c:pt idx="93">
                  <c:v>10716.209532295647</c:v>
                </c:pt>
                <c:pt idx="94">
                  <c:v>10830.798182424955</c:v>
                </c:pt>
                <c:pt idx="95">
                  <c:v>10945.386832554264</c:v>
                </c:pt>
                <c:pt idx="96">
                  <c:v>11059.975482683574</c:v>
                </c:pt>
                <c:pt idx="97">
                  <c:v>11174.564132812884</c:v>
                </c:pt>
                <c:pt idx="98">
                  <c:v>11289.152782942192</c:v>
                </c:pt>
                <c:pt idx="99">
                  <c:v>11403.741433071502</c:v>
                </c:pt>
                <c:pt idx="100">
                  <c:v>11518.33008320081</c:v>
                </c:pt>
                <c:pt idx="101">
                  <c:v>11632.91873333012</c:v>
                </c:pt>
                <c:pt idx="102">
                  <c:v>11747.50738345943</c:v>
                </c:pt>
                <c:pt idx="103">
                  <c:v>11862.096033588738</c:v>
                </c:pt>
                <c:pt idx="104">
                  <c:v>11976.684683718046</c:v>
                </c:pt>
                <c:pt idx="105">
                  <c:v>12091.273333847355</c:v>
                </c:pt>
                <c:pt idx="106">
                  <c:v>12205.861983976665</c:v>
                </c:pt>
                <c:pt idx="107">
                  <c:v>12320.450634105975</c:v>
                </c:pt>
                <c:pt idx="108">
                  <c:v>12435.039284235283</c:v>
                </c:pt>
                <c:pt idx="109">
                  <c:v>12549.627934364591</c:v>
                </c:pt>
                <c:pt idx="110">
                  <c:v>12664.216584493901</c:v>
                </c:pt>
                <c:pt idx="111">
                  <c:v>12778.805234623211</c:v>
                </c:pt>
                <c:pt idx="112">
                  <c:v>12893.393884752521</c:v>
                </c:pt>
                <c:pt idx="113">
                  <c:v>13007.982534881829</c:v>
                </c:pt>
                <c:pt idx="114">
                  <c:v>13122.571185011138</c:v>
                </c:pt>
                <c:pt idx="115">
                  <c:v>13237.159835140446</c:v>
                </c:pt>
                <c:pt idx="116">
                  <c:v>13351.748485269756</c:v>
                </c:pt>
                <c:pt idx="117">
                  <c:v>13466.337135399066</c:v>
                </c:pt>
                <c:pt idx="118">
                  <c:v>13580.925785528374</c:v>
                </c:pt>
                <c:pt idx="119">
                  <c:v>13695.514435657684</c:v>
                </c:pt>
                <c:pt idx="120">
                  <c:v>13810.103085786992</c:v>
                </c:pt>
                <c:pt idx="121">
                  <c:v>13924.691735916302</c:v>
                </c:pt>
                <c:pt idx="122">
                  <c:v>14039.280386045612</c:v>
                </c:pt>
                <c:pt idx="123">
                  <c:v>14153.869036174921</c:v>
                </c:pt>
                <c:pt idx="124">
                  <c:v>14268.457686304229</c:v>
                </c:pt>
                <c:pt idx="125">
                  <c:v>14383.046336433537</c:v>
                </c:pt>
                <c:pt idx="126">
                  <c:v>14497.634986562847</c:v>
                </c:pt>
                <c:pt idx="127">
                  <c:v>14612.223636692157</c:v>
                </c:pt>
                <c:pt idx="128">
                  <c:v>14726.812286821467</c:v>
                </c:pt>
                <c:pt idx="129">
                  <c:v>14841.400936950775</c:v>
                </c:pt>
                <c:pt idx="130">
                  <c:v>14955.989587080083</c:v>
                </c:pt>
                <c:pt idx="131">
                  <c:v>15070.578237209393</c:v>
                </c:pt>
                <c:pt idx="132">
                  <c:v>15185.166887338703</c:v>
                </c:pt>
                <c:pt idx="133">
                  <c:v>15299.755537468012</c:v>
                </c:pt>
                <c:pt idx="134">
                  <c:v>15414.34418759732</c:v>
                </c:pt>
                <c:pt idx="135">
                  <c:v>15528.932837726628</c:v>
                </c:pt>
                <c:pt idx="136">
                  <c:v>15643.521487855938</c:v>
                </c:pt>
                <c:pt idx="137">
                  <c:v>15758.110137985248</c:v>
                </c:pt>
                <c:pt idx="138">
                  <c:v>15872.698788114556</c:v>
                </c:pt>
                <c:pt idx="139">
                  <c:v>15987.287438243866</c:v>
                </c:pt>
                <c:pt idx="140">
                  <c:v>16101.876088373176</c:v>
                </c:pt>
                <c:pt idx="141">
                  <c:v>16216.464738502484</c:v>
                </c:pt>
                <c:pt idx="142">
                  <c:v>16331.053388631793</c:v>
                </c:pt>
                <c:pt idx="143">
                  <c:v>16445.6420387611</c:v>
                </c:pt>
                <c:pt idx="144">
                  <c:v>16560.230688890413</c:v>
                </c:pt>
                <c:pt idx="145">
                  <c:v>16674.819339019719</c:v>
                </c:pt>
                <c:pt idx="146">
                  <c:v>16789.407989149029</c:v>
                </c:pt>
                <c:pt idx="147">
                  <c:v>16903.996639278339</c:v>
                </c:pt>
                <c:pt idx="148">
                  <c:v>17018.585289407649</c:v>
                </c:pt>
                <c:pt idx="149">
                  <c:v>17133.173939536959</c:v>
                </c:pt>
                <c:pt idx="150">
                  <c:v>17247.762589666265</c:v>
                </c:pt>
                <c:pt idx="151">
                  <c:v>17362.351239795575</c:v>
                </c:pt>
                <c:pt idx="152">
                  <c:v>17476.939889924884</c:v>
                </c:pt>
                <c:pt idx="153">
                  <c:v>17591.528540054194</c:v>
                </c:pt>
                <c:pt idx="154">
                  <c:v>17706.117190183504</c:v>
                </c:pt>
                <c:pt idx="155">
                  <c:v>17820.70584031281</c:v>
                </c:pt>
                <c:pt idx="156">
                  <c:v>17935.29449044212</c:v>
                </c:pt>
                <c:pt idx="157">
                  <c:v>18049.88314057143</c:v>
                </c:pt>
                <c:pt idx="158">
                  <c:v>18164.47179070074</c:v>
                </c:pt>
                <c:pt idx="159">
                  <c:v>18279.06044083005</c:v>
                </c:pt>
                <c:pt idx="160">
                  <c:v>18393.649090959356</c:v>
                </c:pt>
                <c:pt idx="161">
                  <c:v>18508.237741088666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6A5-4B96-A600-F4655EAE9FB9}"/>
            </c:ext>
          </c:extLst>
        </c:ser>
        <c:ser>
          <c:idx val="5"/>
          <c:order val="5"/>
          <c:tx>
            <c:v>Flow 2 projection</c:v>
          </c:tx>
          <c:spPr>
            <a:ln w="25400">
              <a:solidFill>
                <a:schemeClr val="tx1"/>
              </a:solidFill>
            </a:ln>
          </c:spPr>
          <c:marker>
            <c:symbol val="circle"/>
            <c:size val="2"/>
            <c:spPr>
              <a:ln>
                <a:solidFill>
                  <a:schemeClr val="tx1"/>
                </a:solidFill>
              </a:ln>
            </c:spPr>
          </c:marker>
          <c:xVal>
            <c:numRef>
              <c:f>'θ ϵ (90,180)'!$BN$55:$BN$216</c:f>
              <c:numCache>
                <c:formatCode>General</c:formatCode>
                <c:ptCount val="162"/>
                <c:pt idx="0">
                  <c:v>-64.894736702221593</c:v>
                </c:pt>
                <c:pt idx="1">
                  <c:v>-65.894736702221593</c:v>
                </c:pt>
                <c:pt idx="2">
                  <c:v>-66.894736702221593</c:v>
                </c:pt>
                <c:pt idx="3">
                  <c:v>-67.894736702221593</c:v>
                </c:pt>
                <c:pt idx="4">
                  <c:v>-68.894736702221593</c:v>
                </c:pt>
                <c:pt idx="5">
                  <c:v>-69.894736702221593</c:v>
                </c:pt>
                <c:pt idx="6">
                  <c:v>-70.894736702221593</c:v>
                </c:pt>
                <c:pt idx="7">
                  <c:v>-71.894736702221593</c:v>
                </c:pt>
                <c:pt idx="8">
                  <c:v>-72.894736702221593</c:v>
                </c:pt>
                <c:pt idx="9">
                  <c:v>-73.894736702221593</c:v>
                </c:pt>
                <c:pt idx="10">
                  <c:v>-74.894736702221593</c:v>
                </c:pt>
                <c:pt idx="11">
                  <c:v>-75.894736702221593</c:v>
                </c:pt>
                <c:pt idx="12">
                  <c:v>-76.894736702221593</c:v>
                </c:pt>
                <c:pt idx="13">
                  <c:v>-77.894736702221593</c:v>
                </c:pt>
                <c:pt idx="14">
                  <c:v>-78.894736702221593</c:v>
                </c:pt>
                <c:pt idx="15">
                  <c:v>-79.894736702221593</c:v>
                </c:pt>
                <c:pt idx="16">
                  <c:v>-80.894736702221593</c:v>
                </c:pt>
                <c:pt idx="17">
                  <c:v>-81.894736702221593</c:v>
                </c:pt>
                <c:pt idx="18">
                  <c:v>-82.894736702221593</c:v>
                </c:pt>
                <c:pt idx="19">
                  <c:v>-83.894736702221593</c:v>
                </c:pt>
                <c:pt idx="20">
                  <c:v>-84.894736702221593</c:v>
                </c:pt>
                <c:pt idx="21">
                  <c:v>-85.894736702221593</c:v>
                </c:pt>
                <c:pt idx="22">
                  <c:v>-86.894736702221593</c:v>
                </c:pt>
                <c:pt idx="23">
                  <c:v>-87.894736702221593</c:v>
                </c:pt>
                <c:pt idx="24">
                  <c:v>-88.894736702221593</c:v>
                </c:pt>
                <c:pt idx="25">
                  <c:v>-89.894736702221593</c:v>
                </c:pt>
                <c:pt idx="26">
                  <c:v>-90.894736702221593</c:v>
                </c:pt>
                <c:pt idx="27">
                  <c:v>-91.894736702221593</c:v>
                </c:pt>
                <c:pt idx="28">
                  <c:v>-92.894736702221593</c:v>
                </c:pt>
                <c:pt idx="29">
                  <c:v>-93.894736702221593</c:v>
                </c:pt>
                <c:pt idx="30">
                  <c:v>-94.894736702221593</c:v>
                </c:pt>
                <c:pt idx="31">
                  <c:v>-95.894736702221593</c:v>
                </c:pt>
                <c:pt idx="32">
                  <c:v>-96.894736702221593</c:v>
                </c:pt>
                <c:pt idx="33">
                  <c:v>-97.894736702221593</c:v>
                </c:pt>
                <c:pt idx="34">
                  <c:v>-98.894736702221593</c:v>
                </c:pt>
                <c:pt idx="35">
                  <c:v>-99.894736702221593</c:v>
                </c:pt>
                <c:pt idx="36">
                  <c:v>-100.89473670222159</c:v>
                </c:pt>
                <c:pt idx="37">
                  <c:v>-101.89473670222159</c:v>
                </c:pt>
                <c:pt idx="38">
                  <c:v>-102.89473670222159</c:v>
                </c:pt>
                <c:pt idx="39">
                  <c:v>-103.89473670222159</c:v>
                </c:pt>
                <c:pt idx="40">
                  <c:v>-104.89473670222159</c:v>
                </c:pt>
                <c:pt idx="41">
                  <c:v>-105.89473670222159</c:v>
                </c:pt>
                <c:pt idx="42">
                  <c:v>-106.89473670222159</c:v>
                </c:pt>
                <c:pt idx="43">
                  <c:v>-107.89473670222159</c:v>
                </c:pt>
                <c:pt idx="44">
                  <c:v>-108.89473670222159</c:v>
                </c:pt>
                <c:pt idx="45">
                  <c:v>-109.89473670222159</c:v>
                </c:pt>
                <c:pt idx="46">
                  <c:v>-110.89473670222159</c:v>
                </c:pt>
                <c:pt idx="47">
                  <c:v>-111.89473670222159</c:v>
                </c:pt>
                <c:pt idx="48">
                  <c:v>-112.89473670222159</c:v>
                </c:pt>
                <c:pt idx="49">
                  <c:v>-113.89473670222159</c:v>
                </c:pt>
                <c:pt idx="50">
                  <c:v>-114.89473670222159</c:v>
                </c:pt>
                <c:pt idx="51">
                  <c:v>-115.89473670222159</c:v>
                </c:pt>
                <c:pt idx="52">
                  <c:v>-116.89473670222159</c:v>
                </c:pt>
                <c:pt idx="53">
                  <c:v>-117.89473670222159</c:v>
                </c:pt>
                <c:pt idx="54">
                  <c:v>-118.89473670222159</c:v>
                </c:pt>
                <c:pt idx="55">
                  <c:v>-119.89473670222159</c:v>
                </c:pt>
                <c:pt idx="56">
                  <c:v>-120.89473670222159</c:v>
                </c:pt>
                <c:pt idx="57">
                  <c:v>-121.89473670222159</c:v>
                </c:pt>
                <c:pt idx="58">
                  <c:v>-122.89473670222159</c:v>
                </c:pt>
                <c:pt idx="59">
                  <c:v>-123.89473670222159</c:v>
                </c:pt>
                <c:pt idx="60">
                  <c:v>-124.89473670222159</c:v>
                </c:pt>
                <c:pt idx="61">
                  <c:v>-125.89473670222159</c:v>
                </c:pt>
                <c:pt idx="62">
                  <c:v>-126.89473670222159</c:v>
                </c:pt>
                <c:pt idx="63">
                  <c:v>-127.89473670222159</c:v>
                </c:pt>
                <c:pt idx="64">
                  <c:v>-128.89473670222159</c:v>
                </c:pt>
                <c:pt idx="65">
                  <c:v>-129.89473670222159</c:v>
                </c:pt>
                <c:pt idx="66">
                  <c:v>-130.89473670222159</c:v>
                </c:pt>
                <c:pt idx="67">
                  <c:v>-131.89473670222159</c:v>
                </c:pt>
                <c:pt idx="68">
                  <c:v>-132.89473670222159</c:v>
                </c:pt>
                <c:pt idx="69">
                  <c:v>-133.89473670222159</c:v>
                </c:pt>
                <c:pt idx="70">
                  <c:v>-134.89473670222159</c:v>
                </c:pt>
                <c:pt idx="71">
                  <c:v>-135.89473670222159</c:v>
                </c:pt>
                <c:pt idx="72">
                  <c:v>-136.89473670222159</c:v>
                </c:pt>
                <c:pt idx="73">
                  <c:v>-137.89473670222159</c:v>
                </c:pt>
                <c:pt idx="74">
                  <c:v>-138.89473670222159</c:v>
                </c:pt>
                <c:pt idx="75">
                  <c:v>-139.89473670222159</c:v>
                </c:pt>
                <c:pt idx="76">
                  <c:v>-140.89473670222159</c:v>
                </c:pt>
                <c:pt idx="77">
                  <c:v>-141.89473670222159</c:v>
                </c:pt>
                <c:pt idx="78">
                  <c:v>-142.89473670222159</c:v>
                </c:pt>
                <c:pt idx="79">
                  <c:v>-143.89473670222159</c:v>
                </c:pt>
                <c:pt idx="80">
                  <c:v>-144.89473670222159</c:v>
                </c:pt>
                <c:pt idx="81">
                  <c:v>-145.89473670222159</c:v>
                </c:pt>
                <c:pt idx="82">
                  <c:v>-146.89473670222159</c:v>
                </c:pt>
                <c:pt idx="83">
                  <c:v>-147.89473670222159</c:v>
                </c:pt>
                <c:pt idx="84">
                  <c:v>-148.89473670222159</c:v>
                </c:pt>
                <c:pt idx="85">
                  <c:v>-149.89473670222159</c:v>
                </c:pt>
                <c:pt idx="86">
                  <c:v>-150.89473670222159</c:v>
                </c:pt>
                <c:pt idx="87">
                  <c:v>-151.89473670222159</c:v>
                </c:pt>
                <c:pt idx="88">
                  <c:v>-152.89473670222159</c:v>
                </c:pt>
                <c:pt idx="89">
                  <c:v>-153.89473670222159</c:v>
                </c:pt>
                <c:pt idx="90">
                  <c:v>-154.89473670222159</c:v>
                </c:pt>
                <c:pt idx="91">
                  <c:v>-155.89473670222159</c:v>
                </c:pt>
                <c:pt idx="92">
                  <c:v>-156.89473670222159</c:v>
                </c:pt>
                <c:pt idx="93">
                  <c:v>-157.89473670222159</c:v>
                </c:pt>
                <c:pt idx="94">
                  <c:v>-158.89473670222159</c:v>
                </c:pt>
                <c:pt idx="95">
                  <c:v>-159.89473670222159</c:v>
                </c:pt>
                <c:pt idx="96">
                  <c:v>-160.89473670222159</c:v>
                </c:pt>
                <c:pt idx="97">
                  <c:v>-161.89473670222159</c:v>
                </c:pt>
                <c:pt idx="98">
                  <c:v>-162.89473670222159</c:v>
                </c:pt>
                <c:pt idx="99">
                  <c:v>-163.89473670222159</c:v>
                </c:pt>
                <c:pt idx="100">
                  <c:v>-164.89473670222159</c:v>
                </c:pt>
                <c:pt idx="101">
                  <c:v>-165.89473670222159</c:v>
                </c:pt>
                <c:pt idx="102">
                  <c:v>-166.89473670222159</c:v>
                </c:pt>
                <c:pt idx="103">
                  <c:v>-167.89473670222159</c:v>
                </c:pt>
                <c:pt idx="104">
                  <c:v>-168.89473670222159</c:v>
                </c:pt>
                <c:pt idx="105">
                  <c:v>-169.89473670222159</c:v>
                </c:pt>
                <c:pt idx="106">
                  <c:v>-170.89473670222159</c:v>
                </c:pt>
                <c:pt idx="107">
                  <c:v>-171.89473670222159</c:v>
                </c:pt>
                <c:pt idx="108">
                  <c:v>-172.89473670222159</c:v>
                </c:pt>
                <c:pt idx="109">
                  <c:v>-173.89473670222159</c:v>
                </c:pt>
                <c:pt idx="110">
                  <c:v>-174.89473670222159</c:v>
                </c:pt>
                <c:pt idx="111">
                  <c:v>-175.89473670222159</c:v>
                </c:pt>
                <c:pt idx="112">
                  <c:v>-176.89473670222159</c:v>
                </c:pt>
                <c:pt idx="113">
                  <c:v>-177.89473670222159</c:v>
                </c:pt>
                <c:pt idx="114">
                  <c:v>-178.89473670222159</c:v>
                </c:pt>
                <c:pt idx="115">
                  <c:v>-179.89473670222159</c:v>
                </c:pt>
                <c:pt idx="116">
                  <c:v>-180.89473670222159</c:v>
                </c:pt>
                <c:pt idx="117">
                  <c:v>-181.89473670222159</c:v>
                </c:pt>
                <c:pt idx="118">
                  <c:v>-182.89473670222159</c:v>
                </c:pt>
                <c:pt idx="119">
                  <c:v>-183.89473670222159</c:v>
                </c:pt>
                <c:pt idx="120">
                  <c:v>-184.89473670222159</c:v>
                </c:pt>
                <c:pt idx="121">
                  <c:v>-185.89473670222159</c:v>
                </c:pt>
                <c:pt idx="122">
                  <c:v>-186.89473670222159</c:v>
                </c:pt>
                <c:pt idx="123">
                  <c:v>-187.89473670222159</c:v>
                </c:pt>
                <c:pt idx="124">
                  <c:v>-188.89473670222159</c:v>
                </c:pt>
                <c:pt idx="125">
                  <c:v>-189.89473670222159</c:v>
                </c:pt>
                <c:pt idx="126">
                  <c:v>-190.89473670222159</c:v>
                </c:pt>
                <c:pt idx="127">
                  <c:v>-191.89473670222159</c:v>
                </c:pt>
                <c:pt idx="128">
                  <c:v>-192.89473670222159</c:v>
                </c:pt>
                <c:pt idx="129">
                  <c:v>-193.89473670222159</c:v>
                </c:pt>
                <c:pt idx="130">
                  <c:v>-194.89473670222159</c:v>
                </c:pt>
                <c:pt idx="131">
                  <c:v>-195.89473670222159</c:v>
                </c:pt>
                <c:pt idx="132">
                  <c:v>-196.89473670222159</c:v>
                </c:pt>
                <c:pt idx="133">
                  <c:v>-197.89473670222159</c:v>
                </c:pt>
                <c:pt idx="134">
                  <c:v>-198.89473670222159</c:v>
                </c:pt>
                <c:pt idx="135">
                  <c:v>-199.89473670222159</c:v>
                </c:pt>
                <c:pt idx="136">
                  <c:v>-200.89473670222159</c:v>
                </c:pt>
                <c:pt idx="137">
                  <c:v>-201.89473670222159</c:v>
                </c:pt>
                <c:pt idx="138">
                  <c:v>-202.89473670222159</c:v>
                </c:pt>
                <c:pt idx="139">
                  <c:v>-203.89473670222159</c:v>
                </c:pt>
                <c:pt idx="140">
                  <c:v>-204.89473670222159</c:v>
                </c:pt>
                <c:pt idx="141">
                  <c:v>-205.89473670222159</c:v>
                </c:pt>
                <c:pt idx="142">
                  <c:v>-206.89473670222159</c:v>
                </c:pt>
                <c:pt idx="143">
                  <c:v>-207.89473670222159</c:v>
                </c:pt>
                <c:pt idx="144">
                  <c:v>-208.89473670222159</c:v>
                </c:pt>
                <c:pt idx="145">
                  <c:v>-209.89473670222159</c:v>
                </c:pt>
                <c:pt idx="146">
                  <c:v>-210.89473670222159</c:v>
                </c:pt>
                <c:pt idx="147">
                  <c:v>-211.89473670222159</c:v>
                </c:pt>
                <c:pt idx="148">
                  <c:v>-212.89473670222159</c:v>
                </c:pt>
                <c:pt idx="149">
                  <c:v>-213.89473670222159</c:v>
                </c:pt>
                <c:pt idx="150">
                  <c:v>-214.89473670222159</c:v>
                </c:pt>
                <c:pt idx="151">
                  <c:v>-215.89473670222159</c:v>
                </c:pt>
                <c:pt idx="152">
                  <c:v>-216.89473670222159</c:v>
                </c:pt>
                <c:pt idx="153">
                  <c:v>-217.89473670222159</c:v>
                </c:pt>
                <c:pt idx="154">
                  <c:v>-218.89473670222159</c:v>
                </c:pt>
                <c:pt idx="155">
                  <c:v>-219.89473670222159</c:v>
                </c:pt>
                <c:pt idx="156">
                  <c:v>-220.89473670222159</c:v>
                </c:pt>
                <c:pt idx="157">
                  <c:v>-221.89473670222159</c:v>
                </c:pt>
                <c:pt idx="158">
                  <c:v>-222.89473670222159</c:v>
                </c:pt>
                <c:pt idx="159">
                  <c:v>-223.89473670222159</c:v>
                </c:pt>
                <c:pt idx="160">
                  <c:v>-224.89473670222159</c:v>
                </c:pt>
                <c:pt idx="161">
                  <c:v>-225.89473670222159</c:v>
                </c:pt>
              </c:numCache>
            </c:numRef>
          </c:xVal>
          <c:yVal>
            <c:numRef>
              <c:f>'θ ϵ (90,180)'!$BM$55:$BM$216</c:f>
              <c:numCache>
                <c:formatCode>General</c:formatCode>
                <c:ptCount val="162"/>
                <c:pt idx="0">
                  <c:v>59.465070269898312</c:v>
                </c:pt>
                <c:pt idx="1">
                  <c:v>59.368781221700772</c:v>
                </c:pt>
                <c:pt idx="2">
                  <c:v>59.272492173503238</c:v>
                </c:pt>
                <c:pt idx="3">
                  <c:v>59.176203125305697</c:v>
                </c:pt>
                <c:pt idx="4">
                  <c:v>59.079914077108157</c:v>
                </c:pt>
                <c:pt idx="5">
                  <c:v>58.983625028910623</c:v>
                </c:pt>
                <c:pt idx="6">
                  <c:v>58.887335980713083</c:v>
                </c:pt>
                <c:pt idx="7">
                  <c:v>58.791046932515542</c:v>
                </c:pt>
                <c:pt idx="8">
                  <c:v>58.694757884318008</c:v>
                </c:pt>
                <c:pt idx="9">
                  <c:v>58.598468836120468</c:v>
                </c:pt>
                <c:pt idx="10">
                  <c:v>58.502179787922927</c:v>
                </c:pt>
                <c:pt idx="11">
                  <c:v>58.405890739725386</c:v>
                </c:pt>
                <c:pt idx="12">
                  <c:v>58.309601691527853</c:v>
                </c:pt>
                <c:pt idx="13">
                  <c:v>58.213312643330312</c:v>
                </c:pt>
                <c:pt idx="14">
                  <c:v>58.117023595132771</c:v>
                </c:pt>
                <c:pt idx="15">
                  <c:v>58.020734546935238</c:v>
                </c:pt>
                <c:pt idx="16">
                  <c:v>57.924445498737697</c:v>
                </c:pt>
                <c:pt idx="17">
                  <c:v>57.828156450540156</c:v>
                </c:pt>
                <c:pt idx="18">
                  <c:v>57.731867402342615</c:v>
                </c:pt>
                <c:pt idx="19">
                  <c:v>57.635578354145082</c:v>
                </c:pt>
                <c:pt idx="20">
                  <c:v>57.539289305947541</c:v>
                </c:pt>
                <c:pt idx="21">
                  <c:v>57.443000257750001</c:v>
                </c:pt>
                <c:pt idx="22">
                  <c:v>57.346711209552467</c:v>
                </c:pt>
                <c:pt idx="23">
                  <c:v>57.250422161354926</c:v>
                </c:pt>
                <c:pt idx="24">
                  <c:v>57.154133113157386</c:v>
                </c:pt>
                <c:pt idx="25">
                  <c:v>57.057844064959852</c:v>
                </c:pt>
                <c:pt idx="26">
                  <c:v>56.961555016762311</c:v>
                </c:pt>
                <c:pt idx="27">
                  <c:v>56.865265968564771</c:v>
                </c:pt>
                <c:pt idx="28">
                  <c:v>56.768976920367237</c:v>
                </c:pt>
                <c:pt idx="29">
                  <c:v>56.672687872169696</c:v>
                </c:pt>
                <c:pt idx="30">
                  <c:v>56.576398823972156</c:v>
                </c:pt>
                <c:pt idx="31">
                  <c:v>56.480109775774622</c:v>
                </c:pt>
                <c:pt idx="32">
                  <c:v>56.383820727577081</c:v>
                </c:pt>
                <c:pt idx="33">
                  <c:v>56.287531679379541</c:v>
                </c:pt>
                <c:pt idx="34">
                  <c:v>56.191242631182007</c:v>
                </c:pt>
                <c:pt idx="35">
                  <c:v>56.094953582984466</c:v>
                </c:pt>
                <c:pt idx="36">
                  <c:v>55.998664534786926</c:v>
                </c:pt>
                <c:pt idx="37">
                  <c:v>55.902375486589392</c:v>
                </c:pt>
                <c:pt idx="38">
                  <c:v>55.806086438391851</c:v>
                </c:pt>
                <c:pt idx="39">
                  <c:v>55.709797390194311</c:v>
                </c:pt>
                <c:pt idx="40">
                  <c:v>55.61350834199677</c:v>
                </c:pt>
                <c:pt idx="41">
                  <c:v>55.517219293799236</c:v>
                </c:pt>
                <c:pt idx="42">
                  <c:v>55.420930245601696</c:v>
                </c:pt>
                <c:pt idx="43">
                  <c:v>55.324641197404155</c:v>
                </c:pt>
                <c:pt idx="44">
                  <c:v>55.228352149206614</c:v>
                </c:pt>
                <c:pt idx="45">
                  <c:v>55.132063101009081</c:v>
                </c:pt>
                <c:pt idx="46">
                  <c:v>55.03577405281154</c:v>
                </c:pt>
                <c:pt idx="47">
                  <c:v>54.939485004613999</c:v>
                </c:pt>
                <c:pt idx="48">
                  <c:v>54.843195956416466</c:v>
                </c:pt>
                <c:pt idx="49">
                  <c:v>54.746906908218925</c:v>
                </c:pt>
                <c:pt idx="50">
                  <c:v>54.650617860021384</c:v>
                </c:pt>
                <c:pt idx="51">
                  <c:v>54.554328811823851</c:v>
                </c:pt>
                <c:pt idx="52">
                  <c:v>54.45803976362631</c:v>
                </c:pt>
                <c:pt idx="53">
                  <c:v>54.361750715428769</c:v>
                </c:pt>
                <c:pt idx="54">
                  <c:v>54.265461667231236</c:v>
                </c:pt>
                <c:pt idx="55">
                  <c:v>54.169172619033695</c:v>
                </c:pt>
                <c:pt idx="56">
                  <c:v>54.072883570836154</c:v>
                </c:pt>
                <c:pt idx="57">
                  <c:v>53.976594522638621</c:v>
                </c:pt>
                <c:pt idx="58">
                  <c:v>53.88030547444108</c:v>
                </c:pt>
                <c:pt idx="59">
                  <c:v>53.784016426243539</c:v>
                </c:pt>
                <c:pt idx="60">
                  <c:v>53.687727378046006</c:v>
                </c:pt>
                <c:pt idx="61">
                  <c:v>53.591438329848465</c:v>
                </c:pt>
                <c:pt idx="62">
                  <c:v>53.495149281650924</c:v>
                </c:pt>
                <c:pt idx="63">
                  <c:v>53.398860233453391</c:v>
                </c:pt>
                <c:pt idx="64">
                  <c:v>53.30257118525585</c:v>
                </c:pt>
                <c:pt idx="65">
                  <c:v>53.206282137058309</c:v>
                </c:pt>
                <c:pt idx="66">
                  <c:v>53.109993088860769</c:v>
                </c:pt>
                <c:pt idx="67">
                  <c:v>53.013704040663235</c:v>
                </c:pt>
                <c:pt idx="68">
                  <c:v>52.917414992465694</c:v>
                </c:pt>
                <c:pt idx="69">
                  <c:v>52.821125944268154</c:v>
                </c:pt>
                <c:pt idx="70">
                  <c:v>52.724836896070613</c:v>
                </c:pt>
                <c:pt idx="71">
                  <c:v>52.628547847873079</c:v>
                </c:pt>
                <c:pt idx="72">
                  <c:v>52.532258799675539</c:v>
                </c:pt>
                <c:pt idx="73">
                  <c:v>52.435969751477998</c:v>
                </c:pt>
                <c:pt idx="74">
                  <c:v>52.339680703280465</c:v>
                </c:pt>
                <c:pt idx="75">
                  <c:v>52.243391655082924</c:v>
                </c:pt>
                <c:pt idx="76">
                  <c:v>52.147102606885383</c:v>
                </c:pt>
                <c:pt idx="77">
                  <c:v>52.05081355868785</c:v>
                </c:pt>
                <c:pt idx="78">
                  <c:v>51.954524510490309</c:v>
                </c:pt>
                <c:pt idx="79">
                  <c:v>51.858235462292768</c:v>
                </c:pt>
                <c:pt idx="80">
                  <c:v>51.761946414095235</c:v>
                </c:pt>
                <c:pt idx="81">
                  <c:v>51.665657365897694</c:v>
                </c:pt>
                <c:pt idx="82">
                  <c:v>51.569368317700153</c:v>
                </c:pt>
                <c:pt idx="83">
                  <c:v>51.47307926950262</c:v>
                </c:pt>
                <c:pt idx="84">
                  <c:v>51.376790221305079</c:v>
                </c:pt>
                <c:pt idx="85">
                  <c:v>51.280501173107538</c:v>
                </c:pt>
                <c:pt idx="86">
                  <c:v>51.184212124910005</c:v>
                </c:pt>
                <c:pt idx="87">
                  <c:v>51.087923076712464</c:v>
                </c:pt>
                <c:pt idx="88">
                  <c:v>50.991634028514923</c:v>
                </c:pt>
                <c:pt idx="89">
                  <c:v>50.89534498031739</c:v>
                </c:pt>
                <c:pt idx="90">
                  <c:v>50.799055932119849</c:v>
                </c:pt>
                <c:pt idx="91">
                  <c:v>50.702766883922308</c:v>
                </c:pt>
                <c:pt idx="92">
                  <c:v>50.606477835724775</c:v>
                </c:pt>
                <c:pt idx="93">
                  <c:v>50.510188787527234</c:v>
                </c:pt>
                <c:pt idx="94">
                  <c:v>50.413899739329693</c:v>
                </c:pt>
                <c:pt idx="95">
                  <c:v>50.317610691132153</c:v>
                </c:pt>
                <c:pt idx="96">
                  <c:v>50.221321642934612</c:v>
                </c:pt>
                <c:pt idx="97">
                  <c:v>50.125032594737078</c:v>
                </c:pt>
                <c:pt idx="98">
                  <c:v>50.028743546539538</c:v>
                </c:pt>
                <c:pt idx="99">
                  <c:v>49.932454498341997</c:v>
                </c:pt>
                <c:pt idx="100">
                  <c:v>49.836165450144463</c:v>
                </c:pt>
                <c:pt idx="101">
                  <c:v>49.739876401946923</c:v>
                </c:pt>
                <c:pt idx="102">
                  <c:v>49.643587353749382</c:v>
                </c:pt>
                <c:pt idx="103">
                  <c:v>49.547298305551848</c:v>
                </c:pt>
                <c:pt idx="104">
                  <c:v>49.451009257354308</c:v>
                </c:pt>
                <c:pt idx="105">
                  <c:v>49.354720209156767</c:v>
                </c:pt>
                <c:pt idx="106">
                  <c:v>49.258431160959233</c:v>
                </c:pt>
                <c:pt idx="107">
                  <c:v>49.162142112761693</c:v>
                </c:pt>
                <c:pt idx="108">
                  <c:v>49.065853064564152</c:v>
                </c:pt>
                <c:pt idx="109">
                  <c:v>48.969564016366618</c:v>
                </c:pt>
                <c:pt idx="110">
                  <c:v>48.873274968169078</c:v>
                </c:pt>
                <c:pt idx="111">
                  <c:v>48.776985919971537</c:v>
                </c:pt>
                <c:pt idx="112">
                  <c:v>48.680696871774003</c:v>
                </c:pt>
                <c:pt idx="113">
                  <c:v>48.584407823576463</c:v>
                </c:pt>
                <c:pt idx="114">
                  <c:v>48.488118775378922</c:v>
                </c:pt>
                <c:pt idx="115">
                  <c:v>48.391829727181388</c:v>
                </c:pt>
                <c:pt idx="116">
                  <c:v>48.295540678983848</c:v>
                </c:pt>
                <c:pt idx="117">
                  <c:v>48.199251630786307</c:v>
                </c:pt>
                <c:pt idx="118">
                  <c:v>48.102962582588773</c:v>
                </c:pt>
                <c:pt idx="119">
                  <c:v>48.006673534391226</c:v>
                </c:pt>
                <c:pt idx="120">
                  <c:v>47.910384486193692</c:v>
                </c:pt>
                <c:pt idx="121">
                  <c:v>47.814095437996158</c:v>
                </c:pt>
                <c:pt idx="122">
                  <c:v>47.717806389798611</c:v>
                </c:pt>
                <c:pt idx="123">
                  <c:v>47.621517341601077</c:v>
                </c:pt>
                <c:pt idx="124">
                  <c:v>47.525228293403543</c:v>
                </c:pt>
                <c:pt idx="125">
                  <c:v>47.428939245205996</c:v>
                </c:pt>
                <c:pt idx="126">
                  <c:v>47.332650197008462</c:v>
                </c:pt>
                <c:pt idx="127">
                  <c:v>47.236361148810921</c:v>
                </c:pt>
                <c:pt idx="128">
                  <c:v>47.140072100613381</c:v>
                </c:pt>
                <c:pt idx="129">
                  <c:v>47.043783052415847</c:v>
                </c:pt>
                <c:pt idx="130">
                  <c:v>46.947494004218306</c:v>
                </c:pt>
                <c:pt idx="131">
                  <c:v>46.851204956020766</c:v>
                </c:pt>
                <c:pt idx="132">
                  <c:v>46.754915907823232</c:v>
                </c:pt>
                <c:pt idx="133">
                  <c:v>46.658626859625691</c:v>
                </c:pt>
                <c:pt idx="134">
                  <c:v>46.562337811428151</c:v>
                </c:pt>
                <c:pt idx="135">
                  <c:v>46.466048763230617</c:v>
                </c:pt>
                <c:pt idx="136">
                  <c:v>46.369759715033076</c:v>
                </c:pt>
                <c:pt idx="137">
                  <c:v>46.273470666835536</c:v>
                </c:pt>
                <c:pt idx="138">
                  <c:v>46.177181618638002</c:v>
                </c:pt>
                <c:pt idx="139">
                  <c:v>46.080892570440461</c:v>
                </c:pt>
                <c:pt idx="140">
                  <c:v>45.984603522242921</c:v>
                </c:pt>
                <c:pt idx="141">
                  <c:v>45.888314474045387</c:v>
                </c:pt>
                <c:pt idx="142">
                  <c:v>45.792025425847847</c:v>
                </c:pt>
                <c:pt idx="143">
                  <c:v>45.695736377650306</c:v>
                </c:pt>
                <c:pt idx="144">
                  <c:v>45.599447329452772</c:v>
                </c:pt>
                <c:pt idx="145">
                  <c:v>45.503158281255224</c:v>
                </c:pt>
                <c:pt idx="146">
                  <c:v>45.406869233057691</c:v>
                </c:pt>
                <c:pt idx="147">
                  <c:v>45.310580184860157</c:v>
                </c:pt>
                <c:pt idx="148">
                  <c:v>45.214291136662609</c:v>
                </c:pt>
                <c:pt idx="149">
                  <c:v>45.118002088465076</c:v>
                </c:pt>
                <c:pt idx="150">
                  <c:v>45.021713040267542</c:v>
                </c:pt>
                <c:pt idx="151">
                  <c:v>44.925423992069994</c:v>
                </c:pt>
                <c:pt idx="152">
                  <c:v>44.829134943872461</c:v>
                </c:pt>
                <c:pt idx="153">
                  <c:v>44.73284589567492</c:v>
                </c:pt>
                <c:pt idx="154">
                  <c:v>44.63655684747738</c:v>
                </c:pt>
                <c:pt idx="155">
                  <c:v>44.540267799279846</c:v>
                </c:pt>
                <c:pt idx="156">
                  <c:v>44.443978751082305</c:v>
                </c:pt>
                <c:pt idx="157">
                  <c:v>44.347689702884765</c:v>
                </c:pt>
                <c:pt idx="158">
                  <c:v>44.251400654687231</c:v>
                </c:pt>
                <c:pt idx="159">
                  <c:v>44.15511160648969</c:v>
                </c:pt>
                <c:pt idx="160">
                  <c:v>44.05882255829215</c:v>
                </c:pt>
                <c:pt idx="161">
                  <c:v>43.962533510094616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6A5-4B96-A600-F4655EAE9FB9}"/>
            </c:ext>
          </c:extLst>
        </c:ser>
        <c:ser>
          <c:idx val="6"/>
          <c:order val="6"/>
          <c:tx>
            <c:v>Flow 1 line tangent to W.C.</c:v>
          </c:tx>
          <c:spPr>
            <a:ln w="25400">
              <a:solidFill>
                <a:srgbClr val="C00000"/>
              </a:solidFill>
              <a:prstDash val="dash"/>
              <a:tailEnd type="stealth" w="lg" len="lg"/>
            </a:ln>
          </c:spPr>
          <c:marker>
            <c:symbol val="plus"/>
            <c:size val="2"/>
            <c:spPr>
              <a:ln>
                <a:solidFill>
                  <a:srgbClr val="C00000"/>
                </a:solidFill>
              </a:ln>
            </c:spPr>
          </c:marker>
          <c:xVal>
            <c:numRef>
              <c:f>'θ ϵ (90,180)'!$H$11:$H$171</c:f>
              <c:numCache>
                <c:formatCode>General</c:formatCode>
                <c:ptCount val="161"/>
                <c:pt idx="0">
                  <c:v>74</c:v>
                </c:pt>
                <c:pt idx="1">
                  <c:v>73</c:v>
                </c:pt>
                <c:pt idx="2">
                  <c:v>72</c:v>
                </c:pt>
                <c:pt idx="3">
                  <c:v>71</c:v>
                </c:pt>
                <c:pt idx="4">
                  <c:v>70</c:v>
                </c:pt>
                <c:pt idx="5">
                  <c:v>69</c:v>
                </c:pt>
                <c:pt idx="6">
                  <c:v>68</c:v>
                </c:pt>
                <c:pt idx="7">
                  <c:v>67</c:v>
                </c:pt>
                <c:pt idx="8">
                  <c:v>66</c:v>
                </c:pt>
                <c:pt idx="9">
                  <c:v>65</c:v>
                </c:pt>
                <c:pt idx="10">
                  <c:v>64</c:v>
                </c:pt>
                <c:pt idx="11">
                  <c:v>63</c:v>
                </c:pt>
                <c:pt idx="12">
                  <c:v>62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58</c:v>
                </c:pt>
                <c:pt idx="17">
                  <c:v>57</c:v>
                </c:pt>
                <c:pt idx="18">
                  <c:v>56</c:v>
                </c:pt>
                <c:pt idx="19">
                  <c:v>55</c:v>
                </c:pt>
                <c:pt idx="20">
                  <c:v>54</c:v>
                </c:pt>
                <c:pt idx="21">
                  <c:v>53</c:v>
                </c:pt>
                <c:pt idx="22">
                  <c:v>52</c:v>
                </c:pt>
                <c:pt idx="23">
                  <c:v>51</c:v>
                </c:pt>
                <c:pt idx="24">
                  <c:v>50</c:v>
                </c:pt>
                <c:pt idx="25">
                  <c:v>49</c:v>
                </c:pt>
                <c:pt idx="26">
                  <c:v>48</c:v>
                </c:pt>
                <c:pt idx="27">
                  <c:v>47</c:v>
                </c:pt>
                <c:pt idx="28">
                  <c:v>46</c:v>
                </c:pt>
                <c:pt idx="29">
                  <c:v>45</c:v>
                </c:pt>
                <c:pt idx="30">
                  <c:v>44</c:v>
                </c:pt>
                <c:pt idx="31">
                  <c:v>43</c:v>
                </c:pt>
                <c:pt idx="32">
                  <c:v>42</c:v>
                </c:pt>
                <c:pt idx="33">
                  <c:v>41</c:v>
                </c:pt>
                <c:pt idx="34">
                  <c:v>40</c:v>
                </c:pt>
                <c:pt idx="35">
                  <c:v>39</c:v>
                </c:pt>
                <c:pt idx="36">
                  <c:v>38</c:v>
                </c:pt>
                <c:pt idx="37">
                  <c:v>37</c:v>
                </c:pt>
                <c:pt idx="38">
                  <c:v>36</c:v>
                </c:pt>
                <c:pt idx="39">
                  <c:v>35</c:v>
                </c:pt>
                <c:pt idx="40">
                  <c:v>34</c:v>
                </c:pt>
                <c:pt idx="41">
                  <c:v>33</c:v>
                </c:pt>
                <c:pt idx="42">
                  <c:v>32</c:v>
                </c:pt>
                <c:pt idx="43">
                  <c:v>31</c:v>
                </c:pt>
                <c:pt idx="44">
                  <c:v>30</c:v>
                </c:pt>
                <c:pt idx="45">
                  <c:v>29</c:v>
                </c:pt>
                <c:pt idx="46">
                  <c:v>28</c:v>
                </c:pt>
                <c:pt idx="47">
                  <c:v>27</c:v>
                </c:pt>
                <c:pt idx="48">
                  <c:v>26</c:v>
                </c:pt>
                <c:pt idx="49">
                  <c:v>25</c:v>
                </c:pt>
                <c:pt idx="50">
                  <c:v>24</c:v>
                </c:pt>
                <c:pt idx="51">
                  <c:v>23</c:v>
                </c:pt>
                <c:pt idx="52">
                  <c:v>22</c:v>
                </c:pt>
                <c:pt idx="53">
                  <c:v>21</c:v>
                </c:pt>
                <c:pt idx="54">
                  <c:v>20</c:v>
                </c:pt>
                <c:pt idx="55">
                  <c:v>19</c:v>
                </c:pt>
                <c:pt idx="56">
                  <c:v>18</c:v>
                </c:pt>
                <c:pt idx="57">
                  <c:v>17</c:v>
                </c:pt>
                <c:pt idx="58">
                  <c:v>16</c:v>
                </c:pt>
                <c:pt idx="59">
                  <c:v>15</c:v>
                </c:pt>
                <c:pt idx="60">
                  <c:v>14</c:v>
                </c:pt>
                <c:pt idx="61">
                  <c:v>13</c:v>
                </c:pt>
                <c:pt idx="62">
                  <c:v>12</c:v>
                </c:pt>
                <c:pt idx="63">
                  <c:v>11</c:v>
                </c:pt>
                <c:pt idx="64">
                  <c:v>10</c:v>
                </c:pt>
                <c:pt idx="65">
                  <c:v>9</c:v>
                </c:pt>
                <c:pt idx="66">
                  <c:v>8</c:v>
                </c:pt>
                <c:pt idx="67">
                  <c:v>7</c:v>
                </c:pt>
                <c:pt idx="68">
                  <c:v>6</c:v>
                </c:pt>
                <c:pt idx="69">
                  <c:v>5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-1</c:v>
                </c:pt>
                <c:pt idx="76">
                  <c:v>-2</c:v>
                </c:pt>
                <c:pt idx="77">
                  <c:v>-3</c:v>
                </c:pt>
                <c:pt idx="78">
                  <c:v>-4</c:v>
                </c:pt>
                <c:pt idx="79">
                  <c:v>-5</c:v>
                </c:pt>
                <c:pt idx="80">
                  <c:v>-6</c:v>
                </c:pt>
                <c:pt idx="81">
                  <c:v>-7</c:v>
                </c:pt>
                <c:pt idx="82">
                  <c:v>-8</c:v>
                </c:pt>
                <c:pt idx="83">
                  <c:v>-9</c:v>
                </c:pt>
                <c:pt idx="84">
                  <c:v>-10</c:v>
                </c:pt>
                <c:pt idx="85">
                  <c:v>-11</c:v>
                </c:pt>
                <c:pt idx="86">
                  <c:v>-12</c:v>
                </c:pt>
                <c:pt idx="87">
                  <c:v>-13</c:v>
                </c:pt>
                <c:pt idx="88">
                  <c:v>-14</c:v>
                </c:pt>
                <c:pt idx="89">
                  <c:v>-15</c:v>
                </c:pt>
                <c:pt idx="90">
                  <c:v>-16</c:v>
                </c:pt>
                <c:pt idx="91">
                  <c:v>-17</c:v>
                </c:pt>
                <c:pt idx="92">
                  <c:v>-18</c:v>
                </c:pt>
                <c:pt idx="93">
                  <c:v>-19</c:v>
                </c:pt>
                <c:pt idx="94">
                  <c:v>-20</c:v>
                </c:pt>
                <c:pt idx="95">
                  <c:v>-21</c:v>
                </c:pt>
                <c:pt idx="96">
                  <c:v>-22</c:v>
                </c:pt>
                <c:pt idx="97">
                  <c:v>-23</c:v>
                </c:pt>
                <c:pt idx="98">
                  <c:v>-24</c:v>
                </c:pt>
                <c:pt idx="99">
                  <c:v>-25</c:v>
                </c:pt>
                <c:pt idx="100">
                  <c:v>-26</c:v>
                </c:pt>
                <c:pt idx="101">
                  <c:v>-27</c:v>
                </c:pt>
                <c:pt idx="102">
                  <c:v>-28</c:v>
                </c:pt>
                <c:pt idx="103">
                  <c:v>-29</c:v>
                </c:pt>
                <c:pt idx="104">
                  <c:v>-30</c:v>
                </c:pt>
                <c:pt idx="105">
                  <c:v>-31</c:v>
                </c:pt>
                <c:pt idx="106">
                  <c:v>-32</c:v>
                </c:pt>
                <c:pt idx="107">
                  <c:v>-33</c:v>
                </c:pt>
                <c:pt idx="108">
                  <c:v>-34</c:v>
                </c:pt>
                <c:pt idx="109">
                  <c:v>-35</c:v>
                </c:pt>
                <c:pt idx="110">
                  <c:v>-36</c:v>
                </c:pt>
                <c:pt idx="111">
                  <c:v>-37</c:v>
                </c:pt>
                <c:pt idx="112">
                  <c:v>-38</c:v>
                </c:pt>
                <c:pt idx="113">
                  <c:v>-39</c:v>
                </c:pt>
                <c:pt idx="114">
                  <c:v>-40</c:v>
                </c:pt>
                <c:pt idx="115">
                  <c:v>-41</c:v>
                </c:pt>
                <c:pt idx="116">
                  <c:v>-42</c:v>
                </c:pt>
                <c:pt idx="117">
                  <c:v>-43</c:v>
                </c:pt>
                <c:pt idx="118">
                  <c:v>-44</c:v>
                </c:pt>
                <c:pt idx="119">
                  <c:v>-45</c:v>
                </c:pt>
                <c:pt idx="120">
                  <c:v>-46</c:v>
                </c:pt>
                <c:pt idx="121">
                  <c:v>-47</c:v>
                </c:pt>
                <c:pt idx="122">
                  <c:v>-48</c:v>
                </c:pt>
                <c:pt idx="123">
                  <c:v>-49</c:v>
                </c:pt>
                <c:pt idx="124">
                  <c:v>-50</c:v>
                </c:pt>
                <c:pt idx="125">
                  <c:v>-51</c:v>
                </c:pt>
                <c:pt idx="126">
                  <c:v>-52</c:v>
                </c:pt>
                <c:pt idx="127">
                  <c:v>-53</c:v>
                </c:pt>
                <c:pt idx="128">
                  <c:v>-54</c:v>
                </c:pt>
                <c:pt idx="129">
                  <c:v>-55</c:v>
                </c:pt>
                <c:pt idx="130">
                  <c:v>-56</c:v>
                </c:pt>
                <c:pt idx="131">
                  <c:v>-57</c:v>
                </c:pt>
                <c:pt idx="132">
                  <c:v>-58</c:v>
                </c:pt>
                <c:pt idx="133">
                  <c:v>-59</c:v>
                </c:pt>
                <c:pt idx="134">
                  <c:v>-60</c:v>
                </c:pt>
                <c:pt idx="135">
                  <c:v>-61</c:v>
                </c:pt>
                <c:pt idx="136">
                  <c:v>-62</c:v>
                </c:pt>
                <c:pt idx="137">
                  <c:v>-63</c:v>
                </c:pt>
                <c:pt idx="138">
                  <c:v>-64</c:v>
                </c:pt>
                <c:pt idx="139">
                  <c:v>-65</c:v>
                </c:pt>
                <c:pt idx="140">
                  <c:v>-66</c:v>
                </c:pt>
                <c:pt idx="141">
                  <c:v>-67</c:v>
                </c:pt>
                <c:pt idx="142">
                  <c:v>-68</c:v>
                </c:pt>
                <c:pt idx="143">
                  <c:v>-69</c:v>
                </c:pt>
                <c:pt idx="144">
                  <c:v>-70</c:v>
                </c:pt>
                <c:pt idx="145">
                  <c:v>-71</c:v>
                </c:pt>
                <c:pt idx="146">
                  <c:v>-72</c:v>
                </c:pt>
                <c:pt idx="147">
                  <c:v>-73</c:v>
                </c:pt>
                <c:pt idx="148">
                  <c:v>-74</c:v>
                </c:pt>
                <c:pt idx="149">
                  <c:v>-75</c:v>
                </c:pt>
                <c:pt idx="150">
                  <c:v>-76</c:v>
                </c:pt>
                <c:pt idx="151">
                  <c:v>-77</c:v>
                </c:pt>
                <c:pt idx="152">
                  <c:v>-78</c:v>
                </c:pt>
                <c:pt idx="153">
                  <c:v>-79</c:v>
                </c:pt>
                <c:pt idx="154">
                  <c:v>-80</c:v>
                </c:pt>
                <c:pt idx="155">
                  <c:v>-81</c:v>
                </c:pt>
                <c:pt idx="156">
                  <c:v>-82</c:v>
                </c:pt>
                <c:pt idx="157">
                  <c:v>-83</c:v>
                </c:pt>
                <c:pt idx="158">
                  <c:v>-84</c:v>
                </c:pt>
                <c:pt idx="159">
                  <c:v>-85</c:v>
                </c:pt>
                <c:pt idx="160">
                  <c:v>-86</c:v>
                </c:pt>
              </c:numCache>
            </c:numRef>
          </c:xVal>
          <c:yVal>
            <c:numRef>
              <c:f>'θ ϵ (90,180)'!$G$11:$G$171</c:f>
              <c:numCache>
                <c:formatCode>General</c:formatCode>
                <c:ptCount val="161"/>
                <c:pt idx="0">
                  <c:v>-1591.615231372879</c:v>
                </c:pt>
                <c:pt idx="1">
                  <c:v>-1580.1851790701176</c:v>
                </c:pt>
                <c:pt idx="2">
                  <c:v>-1568.7551267673562</c:v>
                </c:pt>
                <c:pt idx="3">
                  <c:v>-1557.3250744645948</c:v>
                </c:pt>
                <c:pt idx="4">
                  <c:v>-1545.8950221618336</c:v>
                </c:pt>
                <c:pt idx="5">
                  <c:v>-1534.4649698590722</c:v>
                </c:pt>
                <c:pt idx="6">
                  <c:v>-1523.034917556311</c:v>
                </c:pt>
                <c:pt idx="7">
                  <c:v>-1511.6048652535496</c:v>
                </c:pt>
                <c:pt idx="8">
                  <c:v>-1500.1748129507882</c:v>
                </c:pt>
                <c:pt idx="9">
                  <c:v>-1488.7447606480268</c:v>
                </c:pt>
                <c:pt idx="10">
                  <c:v>-1477.3147083452654</c:v>
                </c:pt>
                <c:pt idx="11">
                  <c:v>-1465.8846560425043</c:v>
                </c:pt>
                <c:pt idx="12">
                  <c:v>-1454.4546037397429</c:v>
                </c:pt>
                <c:pt idx="13">
                  <c:v>-1443.0245514369817</c:v>
                </c:pt>
                <c:pt idx="14">
                  <c:v>-1431.5944991342203</c:v>
                </c:pt>
                <c:pt idx="15">
                  <c:v>-1420.1644468314589</c:v>
                </c:pt>
                <c:pt idx="16">
                  <c:v>-1408.7343945286975</c:v>
                </c:pt>
                <c:pt idx="17">
                  <c:v>-1397.3043422259361</c:v>
                </c:pt>
                <c:pt idx="18">
                  <c:v>-1385.8742899231747</c:v>
                </c:pt>
                <c:pt idx="19">
                  <c:v>-1374.4442376204136</c:v>
                </c:pt>
                <c:pt idx="20">
                  <c:v>-1363.0141853176522</c:v>
                </c:pt>
                <c:pt idx="21">
                  <c:v>-1351.584133014891</c:v>
                </c:pt>
                <c:pt idx="22">
                  <c:v>-1340.1540807121296</c:v>
                </c:pt>
                <c:pt idx="23">
                  <c:v>-1328.7240284093682</c:v>
                </c:pt>
                <c:pt idx="24">
                  <c:v>-1317.2939761066068</c:v>
                </c:pt>
                <c:pt idx="25">
                  <c:v>-1305.8639238038454</c:v>
                </c:pt>
                <c:pt idx="26">
                  <c:v>-1294.433871501084</c:v>
                </c:pt>
                <c:pt idx="27">
                  <c:v>-1283.0038191983228</c:v>
                </c:pt>
                <c:pt idx="28">
                  <c:v>-1271.5737668955617</c:v>
                </c:pt>
                <c:pt idx="29">
                  <c:v>-1260.1437145928003</c:v>
                </c:pt>
                <c:pt idx="30">
                  <c:v>-1248.7136622900389</c:v>
                </c:pt>
                <c:pt idx="31">
                  <c:v>-1237.2836099872775</c:v>
                </c:pt>
                <c:pt idx="32">
                  <c:v>-1225.8535576845161</c:v>
                </c:pt>
                <c:pt idx="33">
                  <c:v>-1214.4235053817547</c:v>
                </c:pt>
                <c:pt idx="34">
                  <c:v>-1202.9934530789935</c:v>
                </c:pt>
                <c:pt idx="35">
                  <c:v>-1191.5634007762321</c:v>
                </c:pt>
                <c:pt idx="36">
                  <c:v>-1180.133348473471</c:v>
                </c:pt>
                <c:pt idx="37">
                  <c:v>-1168.7032961707096</c:v>
                </c:pt>
                <c:pt idx="38">
                  <c:v>-1157.2732438679482</c:v>
                </c:pt>
                <c:pt idx="39">
                  <c:v>-1145.8431915651868</c:v>
                </c:pt>
                <c:pt idx="40">
                  <c:v>-1134.4131392624254</c:v>
                </c:pt>
                <c:pt idx="41">
                  <c:v>-1122.9830869596642</c:v>
                </c:pt>
                <c:pt idx="42">
                  <c:v>-1111.5530346569028</c:v>
                </c:pt>
                <c:pt idx="43">
                  <c:v>-1100.1229823541414</c:v>
                </c:pt>
                <c:pt idx="44">
                  <c:v>-1088.6929300513802</c:v>
                </c:pt>
                <c:pt idx="45">
                  <c:v>-1077.2628777486188</c:v>
                </c:pt>
                <c:pt idx="46">
                  <c:v>-1065.8328254458575</c:v>
                </c:pt>
                <c:pt idx="47">
                  <c:v>-1054.4027731430961</c:v>
                </c:pt>
                <c:pt idx="48">
                  <c:v>-1042.9727208403347</c:v>
                </c:pt>
                <c:pt idx="49">
                  <c:v>-1031.5426685375735</c:v>
                </c:pt>
                <c:pt idx="50">
                  <c:v>-1020.1126162348121</c:v>
                </c:pt>
                <c:pt idx="51">
                  <c:v>-1008.6825639320508</c:v>
                </c:pt>
                <c:pt idx="52">
                  <c:v>-997.25251162928942</c:v>
                </c:pt>
                <c:pt idx="53">
                  <c:v>-985.82245932652813</c:v>
                </c:pt>
                <c:pt idx="54">
                  <c:v>-974.39240702376674</c:v>
                </c:pt>
                <c:pt idx="55">
                  <c:v>-962.96235472100545</c:v>
                </c:pt>
                <c:pt idx="56">
                  <c:v>-951.53230241824417</c:v>
                </c:pt>
                <c:pt idx="57">
                  <c:v>-940.10225011548278</c:v>
                </c:pt>
                <c:pt idx="58">
                  <c:v>-928.67219781272138</c:v>
                </c:pt>
                <c:pt idx="59">
                  <c:v>-917.2421455099601</c:v>
                </c:pt>
                <c:pt idx="60">
                  <c:v>-905.81209320719881</c:v>
                </c:pt>
                <c:pt idx="61">
                  <c:v>-894.38204090443742</c:v>
                </c:pt>
                <c:pt idx="62">
                  <c:v>-882.95198860167602</c:v>
                </c:pt>
                <c:pt idx="63">
                  <c:v>-871.52193629891474</c:v>
                </c:pt>
                <c:pt idx="64">
                  <c:v>-860.09188399615346</c:v>
                </c:pt>
                <c:pt idx="65">
                  <c:v>-848.66183169339206</c:v>
                </c:pt>
                <c:pt idx="66">
                  <c:v>-837.23177939063078</c:v>
                </c:pt>
                <c:pt idx="67">
                  <c:v>-825.80172708786938</c:v>
                </c:pt>
                <c:pt idx="68">
                  <c:v>-814.3716747851081</c:v>
                </c:pt>
                <c:pt idx="69">
                  <c:v>-802.9416224823467</c:v>
                </c:pt>
                <c:pt idx="70">
                  <c:v>-791.51157017958542</c:v>
                </c:pt>
                <c:pt idx="71">
                  <c:v>-780.08151787682402</c:v>
                </c:pt>
                <c:pt idx="72">
                  <c:v>-768.65146557406274</c:v>
                </c:pt>
                <c:pt idx="73">
                  <c:v>-757.22141327130134</c:v>
                </c:pt>
                <c:pt idx="74">
                  <c:v>-745.79136096854006</c:v>
                </c:pt>
                <c:pt idx="75">
                  <c:v>-734.36130866577878</c:v>
                </c:pt>
                <c:pt idx="76">
                  <c:v>-722.93125636301738</c:v>
                </c:pt>
                <c:pt idx="77">
                  <c:v>-711.5012040602561</c:v>
                </c:pt>
                <c:pt idx="78">
                  <c:v>-700.0711517574947</c:v>
                </c:pt>
                <c:pt idx="79">
                  <c:v>-688.64109945473342</c:v>
                </c:pt>
                <c:pt idx="80">
                  <c:v>-677.21104715197202</c:v>
                </c:pt>
                <c:pt idx="81">
                  <c:v>-665.78099484921074</c:v>
                </c:pt>
                <c:pt idx="82">
                  <c:v>-654.35094254644935</c:v>
                </c:pt>
                <c:pt idx="83">
                  <c:v>-642.92089024368806</c:v>
                </c:pt>
                <c:pt idx="84">
                  <c:v>-631.49083794092667</c:v>
                </c:pt>
                <c:pt idx="85">
                  <c:v>-620.06078563816538</c:v>
                </c:pt>
                <c:pt idx="86">
                  <c:v>-608.6307333354041</c:v>
                </c:pt>
                <c:pt idx="87">
                  <c:v>-597.20068103264271</c:v>
                </c:pt>
                <c:pt idx="88">
                  <c:v>-585.77062872988131</c:v>
                </c:pt>
                <c:pt idx="89">
                  <c:v>-574.34057642712003</c:v>
                </c:pt>
                <c:pt idx="90">
                  <c:v>-562.91052412435874</c:v>
                </c:pt>
                <c:pt idx="91">
                  <c:v>-551.48047182159735</c:v>
                </c:pt>
                <c:pt idx="92">
                  <c:v>-540.05041951883595</c:v>
                </c:pt>
                <c:pt idx="93">
                  <c:v>-528.62036721607467</c:v>
                </c:pt>
                <c:pt idx="94">
                  <c:v>-517.19031491331339</c:v>
                </c:pt>
                <c:pt idx="95">
                  <c:v>-505.76026261055199</c:v>
                </c:pt>
                <c:pt idx="96">
                  <c:v>-494.33021030779071</c:v>
                </c:pt>
                <c:pt idx="97">
                  <c:v>-482.90015800502931</c:v>
                </c:pt>
                <c:pt idx="98">
                  <c:v>-471.47010570226803</c:v>
                </c:pt>
                <c:pt idx="99">
                  <c:v>-460.04005339950669</c:v>
                </c:pt>
                <c:pt idx="100">
                  <c:v>-448.61000109674535</c:v>
                </c:pt>
                <c:pt idx="101">
                  <c:v>-437.17994879398401</c:v>
                </c:pt>
                <c:pt idx="102">
                  <c:v>-425.74989649122267</c:v>
                </c:pt>
                <c:pt idx="103">
                  <c:v>-414.31984418846133</c:v>
                </c:pt>
                <c:pt idx="104">
                  <c:v>-402.88979188569999</c:v>
                </c:pt>
                <c:pt idx="105">
                  <c:v>-391.45973958293865</c:v>
                </c:pt>
                <c:pt idx="106">
                  <c:v>-380.02968728017731</c:v>
                </c:pt>
                <c:pt idx="107">
                  <c:v>-368.59963497741597</c:v>
                </c:pt>
                <c:pt idx="108">
                  <c:v>-357.16958267465463</c:v>
                </c:pt>
                <c:pt idx="109">
                  <c:v>-345.7395303718933</c:v>
                </c:pt>
                <c:pt idx="110">
                  <c:v>-334.30947806913196</c:v>
                </c:pt>
                <c:pt idx="111">
                  <c:v>-322.87942576637062</c:v>
                </c:pt>
                <c:pt idx="112">
                  <c:v>-311.44937346360928</c:v>
                </c:pt>
                <c:pt idx="113">
                  <c:v>-300.01932116084794</c:v>
                </c:pt>
                <c:pt idx="114">
                  <c:v>-288.5892688580866</c:v>
                </c:pt>
                <c:pt idx="115">
                  <c:v>-277.15921655532532</c:v>
                </c:pt>
                <c:pt idx="116">
                  <c:v>-265.72916425256398</c:v>
                </c:pt>
                <c:pt idx="117">
                  <c:v>-254.29911194980264</c:v>
                </c:pt>
                <c:pt idx="118">
                  <c:v>-242.8690596470413</c:v>
                </c:pt>
                <c:pt idx="119">
                  <c:v>-231.43900734427996</c:v>
                </c:pt>
                <c:pt idx="120">
                  <c:v>-220.00895504151856</c:v>
                </c:pt>
                <c:pt idx="121">
                  <c:v>-208.57890273875728</c:v>
                </c:pt>
                <c:pt idx="122">
                  <c:v>-197.148850435996</c:v>
                </c:pt>
                <c:pt idx="123">
                  <c:v>-185.7187981332346</c:v>
                </c:pt>
                <c:pt idx="124">
                  <c:v>-174.28874583047332</c:v>
                </c:pt>
                <c:pt idx="125">
                  <c:v>-162.85869352771192</c:v>
                </c:pt>
                <c:pt idx="126">
                  <c:v>-151.42864122495064</c:v>
                </c:pt>
                <c:pt idx="127">
                  <c:v>-139.99858892218924</c:v>
                </c:pt>
                <c:pt idx="128">
                  <c:v>-128.56853661942796</c:v>
                </c:pt>
                <c:pt idx="129">
                  <c:v>-117.13848431666656</c:v>
                </c:pt>
                <c:pt idx="130">
                  <c:v>-105.70843201390528</c:v>
                </c:pt>
                <c:pt idx="131">
                  <c:v>-94.278379711143884</c:v>
                </c:pt>
                <c:pt idx="132">
                  <c:v>-82.848327408382602</c:v>
                </c:pt>
                <c:pt idx="133">
                  <c:v>-71.418275105621206</c:v>
                </c:pt>
                <c:pt idx="134">
                  <c:v>-59.988222802859923</c:v>
                </c:pt>
                <c:pt idx="135">
                  <c:v>-48.558170500098527</c:v>
                </c:pt>
                <c:pt idx="136">
                  <c:v>-37.128118197337244</c:v>
                </c:pt>
                <c:pt idx="137">
                  <c:v>-25.698065894575848</c:v>
                </c:pt>
                <c:pt idx="138">
                  <c:v>-14.268013591814565</c:v>
                </c:pt>
                <c:pt idx="139">
                  <c:v>-2.8379612890532826</c:v>
                </c:pt>
                <c:pt idx="140">
                  <c:v>8.5920910137081137</c:v>
                </c:pt>
                <c:pt idx="141">
                  <c:v>20.022143316469396</c:v>
                </c:pt>
                <c:pt idx="142">
                  <c:v>31.452195619230793</c:v>
                </c:pt>
                <c:pt idx="143">
                  <c:v>42.882247921992075</c:v>
                </c:pt>
                <c:pt idx="144">
                  <c:v>54.312300224753471</c:v>
                </c:pt>
                <c:pt idx="145">
                  <c:v>65.742352527514754</c:v>
                </c:pt>
                <c:pt idx="146">
                  <c:v>77.17240483027615</c:v>
                </c:pt>
                <c:pt idx="147">
                  <c:v>88.602457133037433</c:v>
                </c:pt>
                <c:pt idx="148">
                  <c:v>100.03250943579883</c:v>
                </c:pt>
                <c:pt idx="149">
                  <c:v>111.46256173856011</c:v>
                </c:pt>
                <c:pt idx="150">
                  <c:v>122.89261404132151</c:v>
                </c:pt>
                <c:pt idx="151">
                  <c:v>134.32266634408279</c:v>
                </c:pt>
                <c:pt idx="152">
                  <c:v>145.75271864684419</c:v>
                </c:pt>
                <c:pt idx="153">
                  <c:v>157.18277094960547</c:v>
                </c:pt>
                <c:pt idx="154">
                  <c:v>168.61282325236687</c:v>
                </c:pt>
                <c:pt idx="155">
                  <c:v>180.04287555512815</c:v>
                </c:pt>
                <c:pt idx="156">
                  <c:v>191.47292785788943</c:v>
                </c:pt>
                <c:pt idx="157">
                  <c:v>202.90298016065083</c:v>
                </c:pt>
                <c:pt idx="158">
                  <c:v>214.33303246341211</c:v>
                </c:pt>
                <c:pt idx="159">
                  <c:v>225.76308476617351</c:v>
                </c:pt>
                <c:pt idx="160">
                  <c:v>237.19313706893479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6A5-4B96-A600-F4655EAE9FB9}"/>
            </c:ext>
          </c:extLst>
        </c:ser>
        <c:ser>
          <c:idx val="7"/>
          <c:order val="7"/>
          <c:tx>
            <c:v>Flow 2 line tangent to W.C.</c:v>
          </c:tx>
          <c:spPr>
            <a:ln w="22225">
              <a:solidFill>
                <a:srgbClr val="7030A0"/>
              </a:solidFill>
              <a:prstDash val="dash"/>
              <a:tailEnd type="stealth" w="lg" len="lg"/>
            </a:ln>
          </c:spPr>
          <c:marker>
            <c:symbol val="dot"/>
            <c:size val="2"/>
            <c:spPr>
              <a:ln>
                <a:solidFill>
                  <a:srgbClr val="7030A0"/>
                </a:solidFill>
              </a:ln>
            </c:spPr>
          </c:marker>
          <c:xVal>
            <c:numRef>
              <c:f>'θ ϵ (90,180)'!$R$11:$R$336</c:f>
              <c:numCache>
                <c:formatCode>General</c:formatCode>
                <c:ptCount val="326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77</c:v>
                </c:pt>
                <c:pt idx="4">
                  <c:v>76</c:v>
                </c:pt>
                <c:pt idx="5">
                  <c:v>75</c:v>
                </c:pt>
                <c:pt idx="6">
                  <c:v>74</c:v>
                </c:pt>
                <c:pt idx="7">
                  <c:v>73</c:v>
                </c:pt>
                <c:pt idx="8">
                  <c:v>72</c:v>
                </c:pt>
                <c:pt idx="9">
                  <c:v>71</c:v>
                </c:pt>
                <c:pt idx="10">
                  <c:v>70</c:v>
                </c:pt>
                <c:pt idx="11">
                  <c:v>69</c:v>
                </c:pt>
                <c:pt idx="12">
                  <c:v>68</c:v>
                </c:pt>
                <c:pt idx="13">
                  <c:v>67</c:v>
                </c:pt>
                <c:pt idx="14">
                  <c:v>66</c:v>
                </c:pt>
                <c:pt idx="15">
                  <c:v>65</c:v>
                </c:pt>
                <c:pt idx="16">
                  <c:v>64</c:v>
                </c:pt>
                <c:pt idx="17">
                  <c:v>63</c:v>
                </c:pt>
                <c:pt idx="18">
                  <c:v>62</c:v>
                </c:pt>
                <c:pt idx="19">
                  <c:v>61</c:v>
                </c:pt>
                <c:pt idx="20">
                  <c:v>60</c:v>
                </c:pt>
                <c:pt idx="21">
                  <c:v>59</c:v>
                </c:pt>
                <c:pt idx="22">
                  <c:v>58</c:v>
                </c:pt>
                <c:pt idx="23">
                  <c:v>57</c:v>
                </c:pt>
                <c:pt idx="24">
                  <c:v>56</c:v>
                </c:pt>
                <c:pt idx="25">
                  <c:v>55</c:v>
                </c:pt>
                <c:pt idx="26">
                  <c:v>54</c:v>
                </c:pt>
                <c:pt idx="27">
                  <c:v>53</c:v>
                </c:pt>
                <c:pt idx="28">
                  <c:v>52</c:v>
                </c:pt>
                <c:pt idx="29">
                  <c:v>51</c:v>
                </c:pt>
                <c:pt idx="30">
                  <c:v>50</c:v>
                </c:pt>
                <c:pt idx="31">
                  <c:v>49</c:v>
                </c:pt>
                <c:pt idx="32">
                  <c:v>48</c:v>
                </c:pt>
                <c:pt idx="33">
                  <c:v>47</c:v>
                </c:pt>
                <c:pt idx="34">
                  <c:v>46</c:v>
                </c:pt>
                <c:pt idx="35">
                  <c:v>45</c:v>
                </c:pt>
                <c:pt idx="36">
                  <c:v>44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40</c:v>
                </c:pt>
                <c:pt idx="41">
                  <c:v>39</c:v>
                </c:pt>
                <c:pt idx="42">
                  <c:v>38</c:v>
                </c:pt>
                <c:pt idx="43">
                  <c:v>37</c:v>
                </c:pt>
                <c:pt idx="44">
                  <c:v>36</c:v>
                </c:pt>
                <c:pt idx="45">
                  <c:v>35</c:v>
                </c:pt>
                <c:pt idx="46">
                  <c:v>34</c:v>
                </c:pt>
                <c:pt idx="47">
                  <c:v>33</c:v>
                </c:pt>
                <c:pt idx="48">
                  <c:v>32</c:v>
                </c:pt>
                <c:pt idx="49">
                  <c:v>31</c:v>
                </c:pt>
                <c:pt idx="50">
                  <c:v>30</c:v>
                </c:pt>
                <c:pt idx="51">
                  <c:v>29</c:v>
                </c:pt>
                <c:pt idx="52">
                  <c:v>28</c:v>
                </c:pt>
                <c:pt idx="53">
                  <c:v>27</c:v>
                </c:pt>
                <c:pt idx="54">
                  <c:v>26</c:v>
                </c:pt>
                <c:pt idx="55">
                  <c:v>25</c:v>
                </c:pt>
                <c:pt idx="56">
                  <c:v>24</c:v>
                </c:pt>
                <c:pt idx="57">
                  <c:v>23</c:v>
                </c:pt>
                <c:pt idx="58">
                  <c:v>22</c:v>
                </c:pt>
                <c:pt idx="59">
                  <c:v>21</c:v>
                </c:pt>
                <c:pt idx="60">
                  <c:v>20</c:v>
                </c:pt>
                <c:pt idx="61">
                  <c:v>19</c:v>
                </c:pt>
                <c:pt idx="62">
                  <c:v>18</c:v>
                </c:pt>
                <c:pt idx="63">
                  <c:v>17</c:v>
                </c:pt>
                <c:pt idx="64">
                  <c:v>16</c:v>
                </c:pt>
                <c:pt idx="65">
                  <c:v>15</c:v>
                </c:pt>
                <c:pt idx="66">
                  <c:v>14</c:v>
                </c:pt>
                <c:pt idx="67">
                  <c:v>13</c:v>
                </c:pt>
                <c:pt idx="68">
                  <c:v>12</c:v>
                </c:pt>
                <c:pt idx="69">
                  <c:v>11</c:v>
                </c:pt>
                <c:pt idx="70">
                  <c:v>10</c:v>
                </c:pt>
                <c:pt idx="71">
                  <c:v>9</c:v>
                </c:pt>
                <c:pt idx="72">
                  <c:v>8</c:v>
                </c:pt>
                <c:pt idx="73">
                  <c:v>7</c:v>
                </c:pt>
                <c:pt idx="74">
                  <c:v>6</c:v>
                </c:pt>
                <c:pt idx="75">
                  <c:v>5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0</c:v>
                </c:pt>
                <c:pt idx="81">
                  <c:v>-1</c:v>
                </c:pt>
                <c:pt idx="82">
                  <c:v>-2</c:v>
                </c:pt>
                <c:pt idx="83">
                  <c:v>-3</c:v>
                </c:pt>
                <c:pt idx="84">
                  <c:v>-4</c:v>
                </c:pt>
                <c:pt idx="85">
                  <c:v>-5</c:v>
                </c:pt>
                <c:pt idx="86">
                  <c:v>-6</c:v>
                </c:pt>
                <c:pt idx="87">
                  <c:v>-7</c:v>
                </c:pt>
                <c:pt idx="88">
                  <c:v>-8</c:v>
                </c:pt>
                <c:pt idx="89">
                  <c:v>-9</c:v>
                </c:pt>
                <c:pt idx="90">
                  <c:v>-10</c:v>
                </c:pt>
                <c:pt idx="91">
                  <c:v>-11</c:v>
                </c:pt>
                <c:pt idx="92">
                  <c:v>-12</c:v>
                </c:pt>
                <c:pt idx="93">
                  <c:v>-13</c:v>
                </c:pt>
                <c:pt idx="94">
                  <c:v>-14</c:v>
                </c:pt>
                <c:pt idx="95">
                  <c:v>-15</c:v>
                </c:pt>
                <c:pt idx="96">
                  <c:v>-16</c:v>
                </c:pt>
                <c:pt idx="97">
                  <c:v>-17</c:v>
                </c:pt>
                <c:pt idx="98">
                  <c:v>-18</c:v>
                </c:pt>
                <c:pt idx="99">
                  <c:v>-19</c:v>
                </c:pt>
                <c:pt idx="100">
                  <c:v>-20</c:v>
                </c:pt>
                <c:pt idx="101">
                  <c:v>-21</c:v>
                </c:pt>
                <c:pt idx="102">
                  <c:v>-22</c:v>
                </c:pt>
                <c:pt idx="103">
                  <c:v>-23</c:v>
                </c:pt>
                <c:pt idx="104">
                  <c:v>-24</c:v>
                </c:pt>
                <c:pt idx="105">
                  <c:v>-25</c:v>
                </c:pt>
                <c:pt idx="106">
                  <c:v>-26</c:v>
                </c:pt>
                <c:pt idx="107">
                  <c:v>-27</c:v>
                </c:pt>
                <c:pt idx="108">
                  <c:v>-28</c:v>
                </c:pt>
                <c:pt idx="109">
                  <c:v>-29</c:v>
                </c:pt>
                <c:pt idx="110">
                  <c:v>-30</c:v>
                </c:pt>
                <c:pt idx="111">
                  <c:v>-31</c:v>
                </c:pt>
                <c:pt idx="112">
                  <c:v>-32</c:v>
                </c:pt>
                <c:pt idx="113">
                  <c:v>-33</c:v>
                </c:pt>
                <c:pt idx="114">
                  <c:v>-34</c:v>
                </c:pt>
                <c:pt idx="115">
                  <c:v>-35</c:v>
                </c:pt>
                <c:pt idx="116">
                  <c:v>-36</c:v>
                </c:pt>
                <c:pt idx="117">
                  <c:v>-37</c:v>
                </c:pt>
                <c:pt idx="118">
                  <c:v>-38</c:v>
                </c:pt>
                <c:pt idx="119">
                  <c:v>-39</c:v>
                </c:pt>
                <c:pt idx="120">
                  <c:v>-40</c:v>
                </c:pt>
                <c:pt idx="121">
                  <c:v>-41</c:v>
                </c:pt>
                <c:pt idx="122">
                  <c:v>-42</c:v>
                </c:pt>
                <c:pt idx="123">
                  <c:v>-43</c:v>
                </c:pt>
                <c:pt idx="124">
                  <c:v>-44</c:v>
                </c:pt>
                <c:pt idx="125">
                  <c:v>-45</c:v>
                </c:pt>
                <c:pt idx="126">
                  <c:v>-46</c:v>
                </c:pt>
                <c:pt idx="127">
                  <c:v>-47</c:v>
                </c:pt>
                <c:pt idx="128">
                  <c:v>-48</c:v>
                </c:pt>
                <c:pt idx="129">
                  <c:v>-49</c:v>
                </c:pt>
                <c:pt idx="130">
                  <c:v>-50</c:v>
                </c:pt>
                <c:pt idx="131">
                  <c:v>-51</c:v>
                </c:pt>
                <c:pt idx="132">
                  <c:v>-52</c:v>
                </c:pt>
                <c:pt idx="133">
                  <c:v>-53</c:v>
                </c:pt>
                <c:pt idx="134">
                  <c:v>-54</c:v>
                </c:pt>
                <c:pt idx="135">
                  <c:v>-55</c:v>
                </c:pt>
                <c:pt idx="136">
                  <c:v>-56</c:v>
                </c:pt>
                <c:pt idx="137">
                  <c:v>-57</c:v>
                </c:pt>
                <c:pt idx="138">
                  <c:v>-58</c:v>
                </c:pt>
                <c:pt idx="139">
                  <c:v>-59</c:v>
                </c:pt>
                <c:pt idx="140">
                  <c:v>-60</c:v>
                </c:pt>
                <c:pt idx="141">
                  <c:v>-61</c:v>
                </c:pt>
                <c:pt idx="142">
                  <c:v>-62</c:v>
                </c:pt>
                <c:pt idx="143">
                  <c:v>-63</c:v>
                </c:pt>
                <c:pt idx="144">
                  <c:v>-64</c:v>
                </c:pt>
                <c:pt idx="145">
                  <c:v>-65</c:v>
                </c:pt>
                <c:pt idx="146">
                  <c:v>-66</c:v>
                </c:pt>
                <c:pt idx="147">
                  <c:v>-67</c:v>
                </c:pt>
                <c:pt idx="148">
                  <c:v>-68</c:v>
                </c:pt>
                <c:pt idx="149">
                  <c:v>-69</c:v>
                </c:pt>
                <c:pt idx="150">
                  <c:v>-70</c:v>
                </c:pt>
                <c:pt idx="151">
                  <c:v>-71</c:v>
                </c:pt>
                <c:pt idx="152">
                  <c:v>-72</c:v>
                </c:pt>
                <c:pt idx="153">
                  <c:v>-73</c:v>
                </c:pt>
                <c:pt idx="154">
                  <c:v>-74</c:v>
                </c:pt>
                <c:pt idx="155">
                  <c:v>-75</c:v>
                </c:pt>
                <c:pt idx="156">
                  <c:v>-76</c:v>
                </c:pt>
                <c:pt idx="157">
                  <c:v>-77</c:v>
                </c:pt>
                <c:pt idx="158">
                  <c:v>-78</c:v>
                </c:pt>
                <c:pt idx="159">
                  <c:v>-79</c:v>
                </c:pt>
                <c:pt idx="160">
                  <c:v>-80</c:v>
                </c:pt>
                <c:pt idx="161">
                  <c:v>-81</c:v>
                </c:pt>
                <c:pt idx="162">
                  <c:v>-82</c:v>
                </c:pt>
                <c:pt idx="163">
                  <c:v>-83</c:v>
                </c:pt>
                <c:pt idx="164">
                  <c:v>-84</c:v>
                </c:pt>
                <c:pt idx="165">
                  <c:v>-85</c:v>
                </c:pt>
                <c:pt idx="166">
                  <c:v>-86</c:v>
                </c:pt>
                <c:pt idx="167">
                  <c:v>-87</c:v>
                </c:pt>
                <c:pt idx="168">
                  <c:v>-88</c:v>
                </c:pt>
                <c:pt idx="169">
                  <c:v>-89</c:v>
                </c:pt>
                <c:pt idx="170">
                  <c:v>-90</c:v>
                </c:pt>
                <c:pt idx="171">
                  <c:v>-91</c:v>
                </c:pt>
                <c:pt idx="172">
                  <c:v>-92</c:v>
                </c:pt>
                <c:pt idx="173">
                  <c:v>-93</c:v>
                </c:pt>
                <c:pt idx="174">
                  <c:v>-94</c:v>
                </c:pt>
                <c:pt idx="175">
                  <c:v>-95</c:v>
                </c:pt>
                <c:pt idx="176">
                  <c:v>-96</c:v>
                </c:pt>
                <c:pt idx="177">
                  <c:v>-97</c:v>
                </c:pt>
                <c:pt idx="178">
                  <c:v>-98</c:v>
                </c:pt>
                <c:pt idx="179">
                  <c:v>-99</c:v>
                </c:pt>
                <c:pt idx="180">
                  <c:v>-100</c:v>
                </c:pt>
                <c:pt idx="181">
                  <c:v>-101</c:v>
                </c:pt>
                <c:pt idx="182">
                  <c:v>-102</c:v>
                </c:pt>
                <c:pt idx="183">
                  <c:v>-103</c:v>
                </c:pt>
                <c:pt idx="184">
                  <c:v>-104</c:v>
                </c:pt>
                <c:pt idx="185">
                  <c:v>-105</c:v>
                </c:pt>
                <c:pt idx="186">
                  <c:v>-106</c:v>
                </c:pt>
                <c:pt idx="187">
                  <c:v>-107</c:v>
                </c:pt>
                <c:pt idx="188">
                  <c:v>-108</c:v>
                </c:pt>
                <c:pt idx="189">
                  <c:v>-109</c:v>
                </c:pt>
                <c:pt idx="190">
                  <c:v>-110</c:v>
                </c:pt>
                <c:pt idx="191">
                  <c:v>-111</c:v>
                </c:pt>
                <c:pt idx="192">
                  <c:v>-112</c:v>
                </c:pt>
                <c:pt idx="193">
                  <c:v>-113</c:v>
                </c:pt>
                <c:pt idx="194">
                  <c:v>-114</c:v>
                </c:pt>
                <c:pt idx="195">
                  <c:v>-115</c:v>
                </c:pt>
                <c:pt idx="196">
                  <c:v>-116</c:v>
                </c:pt>
                <c:pt idx="197">
                  <c:v>-117</c:v>
                </c:pt>
                <c:pt idx="198">
                  <c:v>-118</c:v>
                </c:pt>
                <c:pt idx="199">
                  <c:v>-119</c:v>
                </c:pt>
                <c:pt idx="200">
                  <c:v>-120</c:v>
                </c:pt>
                <c:pt idx="201">
                  <c:v>-121</c:v>
                </c:pt>
                <c:pt idx="202">
                  <c:v>-122</c:v>
                </c:pt>
                <c:pt idx="203">
                  <c:v>-123</c:v>
                </c:pt>
                <c:pt idx="204">
                  <c:v>-124</c:v>
                </c:pt>
                <c:pt idx="205">
                  <c:v>-125</c:v>
                </c:pt>
                <c:pt idx="206">
                  <c:v>-126</c:v>
                </c:pt>
                <c:pt idx="207">
                  <c:v>-127</c:v>
                </c:pt>
                <c:pt idx="208">
                  <c:v>-128</c:v>
                </c:pt>
                <c:pt idx="209">
                  <c:v>-129</c:v>
                </c:pt>
                <c:pt idx="210">
                  <c:v>-130</c:v>
                </c:pt>
                <c:pt idx="211">
                  <c:v>-131</c:v>
                </c:pt>
                <c:pt idx="212">
                  <c:v>-132</c:v>
                </c:pt>
                <c:pt idx="213">
                  <c:v>-133</c:v>
                </c:pt>
                <c:pt idx="214">
                  <c:v>-134</c:v>
                </c:pt>
                <c:pt idx="215">
                  <c:v>-135</c:v>
                </c:pt>
                <c:pt idx="216">
                  <c:v>-136</c:v>
                </c:pt>
                <c:pt idx="217">
                  <c:v>-137</c:v>
                </c:pt>
                <c:pt idx="218">
                  <c:v>-138</c:v>
                </c:pt>
                <c:pt idx="219">
                  <c:v>-139</c:v>
                </c:pt>
                <c:pt idx="220">
                  <c:v>-140</c:v>
                </c:pt>
                <c:pt idx="221">
                  <c:v>-141</c:v>
                </c:pt>
                <c:pt idx="222">
                  <c:v>-142</c:v>
                </c:pt>
                <c:pt idx="223">
                  <c:v>-143</c:v>
                </c:pt>
                <c:pt idx="224">
                  <c:v>-144</c:v>
                </c:pt>
                <c:pt idx="225">
                  <c:v>-145</c:v>
                </c:pt>
                <c:pt idx="226">
                  <c:v>-146</c:v>
                </c:pt>
                <c:pt idx="227">
                  <c:v>-147</c:v>
                </c:pt>
                <c:pt idx="228">
                  <c:v>-148</c:v>
                </c:pt>
                <c:pt idx="229">
                  <c:v>-149</c:v>
                </c:pt>
                <c:pt idx="230">
                  <c:v>-150</c:v>
                </c:pt>
                <c:pt idx="231">
                  <c:v>-151</c:v>
                </c:pt>
                <c:pt idx="232">
                  <c:v>-152</c:v>
                </c:pt>
                <c:pt idx="233">
                  <c:v>-153</c:v>
                </c:pt>
                <c:pt idx="234">
                  <c:v>-154</c:v>
                </c:pt>
                <c:pt idx="235">
                  <c:v>-155</c:v>
                </c:pt>
                <c:pt idx="236">
                  <c:v>-156</c:v>
                </c:pt>
                <c:pt idx="237">
                  <c:v>-157</c:v>
                </c:pt>
                <c:pt idx="238">
                  <c:v>-158</c:v>
                </c:pt>
                <c:pt idx="239">
                  <c:v>-159</c:v>
                </c:pt>
                <c:pt idx="240">
                  <c:v>-160</c:v>
                </c:pt>
                <c:pt idx="241">
                  <c:v>-161</c:v>
                </c:pt>
                <c:pt idx="242">
                  <c:v>-162</c:v>
                </c:pt>
                <c:pt idx="243">
                  <c:v>-163</c:v>
                </c:pt>
                <c:pt idx="244">
                  <c:v>-164</c:v>
                </c:pt>
                <c:pt idx="245">
                  <c:v>-165</c:v>
                </c:pt>
                <c:pt idx="246">
                  <c:v>-166</c:v>
                </c:pt>
                <c:pt idx="247">
                  <c:v>-167</c:v>
                </c:pt>
                <c:pt idx="248">
                  <c:v>-168</c:v>
                </c:pt>
                <c:pt idx="249">
                  <c:v>-169</c:v>
                </c:pt>
                <c:pt idx="250">
                  <c:v>-170</c:v>
                </c:pt>
                <c:pt idx="251">
                  <c:v>-171</c:v>
                </c:pt>
                <c:pt idx="252">
                  <c:v>-172</c:v>
                </c:pt>
                <c:pt idx="253">
                  <c:v>-173</c:v>
                </c:pt>
                <c:pt idx="254">
                  <c:v>-174</c:v>
                </c:pt>
                <c:pt idx="255">
                  <c:v>-175</c:v>
                </c:pt>
                <c:pt idx="256">
                  <c:v>-176</c:v>
                </c:pt>
                <c:pt idx="257">
                  <c:v>-177</c:v>
                </c:pt>
                <c:pt idx="258">
                  <c:v>-178</c:v>
                </c:pt>
                <c:pt idx="259">
                  <c:v>-179</c:v>
                </c:pt>
                <c:pt idx="260">
                  <c:v>-180</c:v>
                </c:pt>
                <c:pt idx="261">
                  <c:v>-181</c:v>
                </c:pt>
                <c:pt idx="262">
                  <c:v>-182</c:v>
                </c:pt>
                <c:pt idx="263">
                  <c:v>-183</c:v>
                </c:pt>
                <c:pt idx="264">
                  <c:v>-184</c:v>
                </c:pt>
                <c:pt idx="265">
                  <c:v>-185</c:v>
                </c:pt>
                <c:pt idx="266">
                  <c:v>-186</c:v>
                </c:pt>
                <c:pt idx="267">
                  <c:v>-187</c:v>
                </c:pt>
                <c:pt idx="268">
                  <c:v>-188</c:v>
                </c:pt>
                <c:pt idx="269">
                  <c:v>-189</c:v>
                </c:pt>
                <c:pt idx="270">
                  <c:v>-190</c:v>
                </c:pt>
                <c:pt idx="271">
                  <c:v>-191</c:v>
                </c:pt>
                <c:pt idx="272">
                  <c:v>-192</c:v>
                </c:pt>
                <c:pt idx="273">
                  <c:v>-193</c:v>
                </c:pt>
                <c:pt idx="274">
                  <c:v>-194</c:v>
                </c:pt>
                <c:pt idx="275">
                  <c:v>-195</c:v>
                </c:pt>
                <c:pt idx="276">
                  <c:v>-196</c:v>
                </c:pt>
                <c:pt idx="277">
                  <c:v>-197</c:v>
                </c:pt>
                <c:pt idx="278">
                  <c:v>-198</c:v>
                </c:pt>
                <c:pt idx="279">
                  <c:v>-199</c:v>
                </c:pt>
                <c:pt idx="280">
                  <c:v>-200</c:v>
                </c:pt>
                <c:pt idx="281">
                  <c:v>-201</c:v>
                </c:pt>
                <c:pt idx="282">
                  <c:v>-202</c:v>
                </c:pt>
                <c:pt idx="283">
                  <c:v>-203</c:v>
                </c:pt>
                <c:pt idx="284">
                  <c:v>-204</c:v>
                </c:pt>
                <c:pt idx="285">
                  <c:v>-205</c:v>
                </c:pt>
                <c:pt idx="286">
                  <c:v>-206</c:v>
                </c:pt>
                <c:pt idx="287">
                  <c:v>-207</c:v>
                </c:pt>
                <c:pt idx="288">
                  <c:v>-208</c:v>
                </c:pt>
                <c:pt idx="289">
                  <c:v>-209</c:v>
                </c:pt>
                <c:pt idx="290">
                  <c:v>-210</c:v>
                </c:pt>
                <c:pt idx="291">
                  <c:v>-211</c:v>
                </c:pt>
                <c:pt idx="292">
                  <c:v>-212</c:v>
                </c:pt>
                <c:pt idx="293">
                  <c:v>-213</c:v>
                </c:pt>
                <c:pt idx="294">
                  <c:v>-214</c:v>
                </c:pt>
                <c:pt idx="295">
                  <c:v>-215</c:v>
                </c:pt>
                <c:pt idx="296">
                  <c:v>-216</c:v>
                </c:pt>
                <c:pt idx="297">
                  <c:v>-217</c:v>
                </c:pt>
                <c:pt idx="298">
                  <c:v>-218</c:v>
                </c:pt>
                <c:pt idx="299">
                  <c:v>-219</c:v>
                </c:pt>
                <c:pt idx="300">
                  <c:v>-220</c:v>
                </c:pt>
                <c:pt idx="301">
                  <c:v>-221</c:v>
                </c:pt>
                <c:pt idx="302">
                  <c:v>-222</c:v>
                </c:pt>
                <c:pt idx="303">
                  <c:v>-223</c:v>
                </c:pt>
                <c:pt idx="304">
                  <c:v>-224</c:v>
                </c:pt>
                <c:pt idx="305">
                  <c:v>-225</c:v>
                </c:pt>
                <c:pt idx="306">
                  <c:v>-226</c:v>
                </c:pt>
                <c:pt idx="307">
                  <c:v>-227</c:v>
                </c:pt>
                <c:pt idx="308">
                  <c:v>-228</c:v>
                </c:pt>
                <c:pt idx="309">
                  <c:v>-229</c:v>
                </c:pt>
                <c:pt idx="310">
                  <c:v>-230</c:v>
                </c:pt>
                <c:pt idx="311">
                  <c:v>-231</c:v>
                </c:pt>
                <c:pt idx="312">
                  <c:v>-232</c:v>
                </c:pt>
                <c:pt idx="313">
                  <c:v>-233</c:v>
                </c:pt>
                <c:pt idx="314">
                  <c:v>-234</c:v>
                </c:pt>
                <c:pt idx="315">
                  <c:v>-235</c:v>
                </c:pt>
                <c:pt idx="316">
                  <c:v>-236</c:v>
                </c:pt>
                <c:pt idx="317">
                  <c:v>-237</c:v>
                </c:pt>
                <c:pt idx="318">
                  <c:v>-238</c:v>
                </c:pt>
                <c:pt idx="319">
                  <c:v>-239</c:v>
                </c:pt>
                <c:pt idx="320">
                  <c:v>-240</c:v>
                </c:pt>
                <c:pt idx="321">
                  <c:v>-241</c:v>
                </c:pt>
                <c:pt idx="322">
                  <c:v>-242</c:v>
                </c:pt>
                <c:pt idx="323">
                  <c:v>-243</c:v>
                </c:pt>
                <c:pt idx="324">
                  <c:v>-244</c:v>
                </c:pt>
                <c:pt idx="325">
                  <c:v>-245</c:v>
                </c:pt>
              </c:numCache>
            </c:numRef>
          </c:xVal>
          <c:yVal>
            <c:numRef>
              <c:f>'θ ϵ (90,180)'!$Q$11:$Q$336</c:f>
              <c:numCache>
                <c:formatCode>General</c:formatCode>
                <c:ptCount val="326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65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  <c:pt idx="21">
                  <c:v>65</c:v>
                </c:pt>
                <c:pt idx="22">
                  <c:v>65</c:v>
                </c:pt>
                <c:pt idx="23">
                  <c:v>65</c:v>
                </c:pt>
                <c:pt idx="24">
                  <c:v>65</c:v>
                </c:pt>
                <c:pt idx="25">
                  <c:v>65</c:v>
                </c:pt>
                <c:pt idx="26">
                  <c:v>65</c:v>
                </c:pt>
                <c:pt idx="27">
                  <c:v>65</c:v>
                </c:pt>
                <c:pt idx="28">
                  <c:v>65</c:v>
                </c:pt>
                <c:pt idx="29">
                  <c:v>65</c:v>
                </c:pt>
                <c:pt idx="30">
                  <c:v>65</c:v>
                </c:pt>
                <c:pt idx="31">
                  <c:v>65</c:v>
                </c:pt>
                <c:pt idx="32">
                  <c:v>65</c:v>
                </c:pt>
                <c:pt idx="33">
                  <c:v>65</c:v>
                </c:pt>
                <c:pt idx="34">
                  <c:v>65</c:v>
                </c:pt>
                <c:pt idx="35">
                  <c:v>65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65</c:v>
                </c:pt>
                <c:pt idx="117">
                  <c:v>65</c:v>
                </c:pt>
                <c:pt idx="118">
                  <c:v>65</c:v>
                </c:pt>
                <c:pt idx="119">
                  <c:v>65</c:v>
                </c:pt>
                <c:pt idx="120">
                  <c:v>65</c:v>
                </c:pt>
                <c:pt idx="121">
                  <c:v>65</c:v>
                </c:pt>
                <c:pt idx="122">
                  <c:v>65</c:v>
                </c:pt>
                <c:pt idx="123">
                  <c:v>65</c:v>
                </c:pt>
                <c:pt idx="124">
                  <c:v>65</c:v>
                </c:pt>
                <c:pt idx="125">
                  <c:v>65</c:v>
                </c:pt>
                <c:pt idx="126">
                  <c:v>65</c:v>
                </c:pt>
                <c:pt idx="127">
                  <c:v>65</c:v>
                </c:pt>
                <c:pt idx="128">
                  <c:v>65</c:v>
                </c:pt>
                <c:pt idx="129">
                  <c:v>65</c:v>
                </c:pt>
                <c:pt idx="130">
                  <c:v>65</c:v>
                </c:pt>
                <c:pt idx="131">
                  <c:v>65</c:v>
                </c:pt>
                <c:pt idx="132">
                  <c:v>65</c:v>
                </c:pt>
                <c:pt idx="133">
                  <c:v>65</c:v>
                </c:pt>
                <c:pt idx="134">
                  <c:v>65</c:v>
                </c:pt>
                <c:pt idx="135">
                  <c:v>65</c:v>
                </c:pt>
                <c:pt idx="136">
                  <c:v>65</c:v>
                </c:pt>
                <c:pt idx="137">
                  <c:v>65</c:v>
                </c:pt>
                <c:pt idx="138">
                  <c:v>65</c:v>
                </c:pt>
                <c:pt idx="139">
                  <c:v>65</c:v>
                </c:pt>
                <c:pt idx="140">
                  <c:v>65</c:v>
                </c:pt>
                <c:pt idx="141">
                  <c:v>65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65</c:v>
                </c:pt>
                <c:pt idx="147">
                  <c:v>65</c:v>
                </c:pt>
                <c:pt idx="148">
                  <c:v>65</c:v>
                </c:pt>
                <c:pt idx="149">
                  <c:v>65</c:v>
                </c:pt>
                <c:pt idx="150">
                  <c:v>65</c:v>
                </c:pt>
                <c:pt idx="151">
                  <c:v>65</c:v>
                </c:pt>
                <c:pt idx="152">
                  <c:v>65</c:v>
                </c:pt>
                <c:pt idx="153">
                  <c:v>65</c:v>
                </c:pt>
                <c:pt idx="154">
                  <c:v>65</c:v>
                </c:pt>
                <c:pt idx="155">
                  <c:v>65</c:v>
                </c:pt>
                <c:pt idx="156">
                  <c:v>65</c:v>
                </c:pt>
                <c:pt idx="157">
                  <c:v>65</c:v>
                </c:pt>
                <c:pt idx="158">
                  <c:v>65</c:v>
                </c:pt>
                <c:pt idx="159">
                  <c:v>65</c:v>
                </c:pt>
                <c:pt idx="160">
                  <c:v>65</c:v>
                </c:pt>
                <c:pt idx="161">
                  <c:v>65</c:v>
                </c:pt>
                <c:pt idx="162">
                  <c:v>65</c:v>
                </c:pt>
                <c:pt idx="163">
                  <c:v>65</c:v>
                </c:pt>
                <c:pt idx="164">
                  <c:v>65</c:v>
                </c:pt>
                <c:pt idx="165">
                  <c:v>65</c:v>
                </c:pt>
                <c:pt idx="166">
                  <c:v>65</c:v>
                </c:pt>
                <c:pt idx="167">
                  <c:v>65</c:v>
                </c:pt>
                <c:pt idx="168">
                  <c:v>65</c:v>
                </c:pt>
                <c:pt idx="169">
                  <c:v>65</c:v>
                </c:pt>
                <c:pt idx="170">
                  <c:v>65</c:v>
                </c:pt>
                <c:pt idx="171">
                  <c:v>65</c:v>
                </c:pt>
                <c:pt idx="172">
                  <c:v>65</c:v>
                </c:pt>
                <c:pt idx="173">
                  <c:v>65</c:v>
                </c:pt>
                <c:pt idx="174">
                  <c:v>65</c:v>
                </c:pt>
                <c:pt idx="175">
                  <c:v>65</c:v>
                </c:pt>
                <c:pt idx="176">
                  <c:v>65</c:v>
                </c:pt>
                <c:pt idx="177">
                  <c:v>65</c:v>
                </c:pt>
                <c:pt idx="178">
                  <c:v>65</c:v>
                </c:pt>
                <c:pt idx="179">
                  <c:v>65</c:v>
                </c:pt>
                <c:pt idx="180">
                  <c:v>65</c:v>
                </c:pt>
                <c:pt idx="181">
                  <c:v>65</c:v>
                </c:pt>
                <c:pt idx="182">
                  <c:v>65</c:v>
                </c:pt>
                <c:pt idx="183">
                  <c:v>65</c:v>
                </c:pt>
                <c:pt idx="184">
                  <c:v>65</c:v>
                </c:pt>
                <c:pt idx="185">
                  <c:v>65</c:v>
                </c:pt>
                <c:pt idx="186">
                  <c:v>65</c:v>
                </c:pt>
                <c:pt idx="187">
                  <c:v>65</c:v>
                </c:pt>
                <c:pt idx="188">
                  <c:v>65</c:v>
                </c:pt>
                <c:pt idx="189">
                  <c:v>65</c:v>
                </c:pt>
                <c:pt idx="190">
                  <c:v>65</c:v>
                </c:pt>
                <c:pt idx="191">
                  <c:v>65</c:v>
                </c:pt>
                <c:pt idx="192">
                  <c:v>65</c:v>
                </c:pt>
                <c:pt idx="193">
                  <c:v>65</c:v>
                </c:pt>
                <c:pt idx="194">
                  <c:v>65</c:v>
                </c:pt>
                <c:pt idx="195">
                  <c:v>65</c:v>
                </c:pt>
                <c:pt idx="196">
                  <c:v>65</c:v>
                </c:pt>
                <c:pt idx="197">
                  <c:v>65</c:v>
                </c:pt>
                <c:pt idx="198">
                  <c:v>65</c:v>
                </c:pt>
                <c:pt idx="199">
                  <c:v>65</c:v>
                </c:pt>
                <c:pt idx="200">
                  <c:v>65</c:v>
                </c:pt>
                <c:pt idx="201">
                  <c:v>65</c:v>
                </c:pt>
                <c:pt idx="202">
                  <c:v>65</c:v>
                </c:pt>
                <c:pt idx="203">
                  <c:v>65</c:v>
                </c:pt>
                <c:pt idx="204">
                  <c:v>65</c:v>
                </c:pt>
                <c:pt idx="205">
                  <c:v>65</c:v>
                </c:pt>
                <c:pt idx="206">
                  <c:v>65</c:v>
                </c:pt>
                <c:pt idx="207">
                  <c:v>65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65</c:v>
                </c:pt>
                <c:pt idx="212">
                  <c:v>65</c:v>
                </c:pt>
                <c:pt idx="213">
                  <c:v>65</c:v>
                </c:pt>
                <c:pt idx="214">
                  <c:v>65</c:v>
                </c:pt>
                <c:pt idx="215">
                  <c:v>65</c:v>
                </c:pt>
                <c:pt idx="216">
                  <c:v>65</c:v>
                </c:pt>
                <c:pt idx="217">
                  <c:v>65</c:v>
                </c:pt>
                <c:pt idx="218">
                  <c:v>65</c:v>
                </c:pt>
                <c:pt idx="219">
                  <c:v>65</c:v>
                </c:pt>
                <c:pt idx="220">
                  <c:v>65</c:v>
                </c:pt>
                <c:pt idx="221">
                  <c:v>65</c:v>
                </c:pt>
                <c:pt idx="222">
                  <c:v>65</c:v>
                </c:pt>
                <c:pt idx="223">
                  <c:v>65</c:v>
                </c:pt>
                <c:pt idx="224">
                  <c:v>65</c:v>
                </c:pt>
                <c:pt idx="225">
                  <c:v>65</c:v>
                </c:pt>
                <c:pt idx="226">
                  <c:v>65</c:v>
                </c:pt>
                <c:pt idx="227">
                  <c:v>65</c:v>
                </c:pt>
                <c:pt idx="228">
                  <c:v>65</c:v>
                </c:pt>
                <c:pt idx="229">
                  <c:v>65</c:v>
                </c:pt>
                <c:pt idx="230">
                  <c:v>65</c:v>
                </c:pt>
                <c:pt idx="231">
                  <c:v>65</c:v>
                </c:pt>
                <c:pt idx="232">
                  <c:v>65</c:v>
                </c:pt>
                <c:pt idx="233">
                  <c:v>65</c:v>
                </c:pt>
                <c:pt idx="234">
                  <c:v>65</c:v>
                </c:pt>
                <c:pt idx="235">
                  <c:v>65</c:v>
                </c:pt>
                <c:pt idx="236">
                  <c:v>65</c:v>
                </c:pt>
                <c:pt idx="237">
                  <c:v>65</c:v>
                </c:pt>
                <c:pt idx="238">
                  <c:v>65</c:v>
                </c:pt>
                <c:pt idx="239">
                  <c:v>65</c:v>
                </c:pt>
                <c:pt idx="240">
                  <c:v>65</c:v>
                </c:pt>
                <c:pt idx="241">
                  <c:v>65</c:v>
                </c:pt>
                <c:pt idx="242">
                  <c:v>65</c:v>
                </c:pt>
                <c:pt idx="243">
                  <c:v>65</c:v>
                </c:pt>
                <c:pt idx="244">
                  <c:v>65</c:v>
                </c:pt>
                <c:pt idx="245">
                  <c:v>65</c:v>
                </c:pt>
                <c:pt idx="246">
                  <c:v>65</c:v>
                </c:pt>
                <c:pt idx="247">
                  <c:v>65</c:v>
                </c:pt>
                <c:pt idx="248">
                  <c:v>65</c:v>
                </c:pt>
                <c:pt idx="249">
                  <c:v>65</c:v>
                </c:pt>
                <c:pt idx="250">
                  <c:v>65</c:v>
                </c:pt>
                <c:pt idx="251">
                  <c:v>65</c:v>
                </c:pt>
                <c:pt idx="252">
                  <c:v>65</c:v>
                </c:pt>
                <c:pt idx="253">
                  <c:v>65</c:v>
                </c:pt>
                <c:pt idx="254">
                  <c:v>65</c:v>
                </c:pt>
                <c:pt idx="255">
                  <c:v>65</c:v>
                </c:pt>
                <c:pt idx="256">
                  <c:v>65</c:v>
                </c:pt>
                <c:pt idx="257">
                  <c:v>65</c:v>
                </c:pt>
                <c:pt idx="258">
                  <c:v>65</c:v>
                </c:pt>
                <c:pt idx="259">
                  <c:v>65</c:v>
                </c:pt>
                <c:pt idx="260">
                  <c:v>65</c:v>
                </c:pt>
                <c:pt idx="261">
                  <c:v>65</c:v>
                </c:pt>
                <c:pt idx="262">
                  <c:v>65</c:v>
                </c:pt>
                <c:pt idx="263">
                  <c:v>65</c:v>
                </c:pt>
                <c:pt idx="264">
                  <c:v>65</c:v>
                </c:pt>
                <c:pt idx="265">
                  <c:v>65</c:v>
                </c:pt>
                <c:pt idx="266">
                  <c:v>65</c:v>
                </c:pt>
                <c:pt idx="267">
                  <c:v>65</c:v>
                </c:pt>
                <c:pt idx="268">
                  <c:v>65</c:v>
                </c:pt>
                <c:pt idx="269">
                  <c:v>65</c:v>
                </c:pt>
                <c:pt idx="270">
                  <c:v>65</c:v>
                </c:pt>
                <c:pt idx="271">
                  <c:v>65</c:v>
                </c:pt>
                <c:pt idx="272">
                  <c:v>65</c:v>
                </c:pt>
                <c:pt idx="273">
                  <c:v>65</c:v>
                </c:pt>
                <c:pt idx="274">
                  <c:v>65</c:v>
                </c:pt>
                <c:pt idx="275">
                  <c:v>65</c:v>
                </c:pt>
                <c:pt idx="276">
                  <c:v>65</c:v>
                </c:pt>
                <c:pt idx="277">
                  <c:v>65</c:v>
                </c:pt>
                <c:pt idx="278">
                  <c:v>65</c:v>
                </c:pt>
                <c:pt idx="279">
                  <c:v>65</c:v>
                </c:pt>
                <c:pt idx="280">
                  <c:v>65</c:v>
                </c:pt>
                <c:pt idx="281">
                  <c:v>65</c:v>
                </c:pt>
                <c:pt idx="282">
                  <c:v>65</c:v>
                </c:pt>
                <c:pt idx="283">
                  <c:v>65</c:v>
                </c:pt>
                <c:pt idx="284">
                  <c:v>65</c:v>
                </c:pt>
                <c:pt idx="285">
                  <c:v>65</c:v>
                </c:pt>
                <c:pt idx="286">
                  <c:v>65</c:v>
                </c:pt>
                <c:pt idx="287">
                  <c:v>65</c:v>
                </c:pt>
                <c:pt idx="288">
                  <c:v>65</c:v>
                </c:pt>
                <c:pt idx="289">
                  <c:v>65</c:v>
                </c:pt>
                <c:pt idx="290">
                  <c:v>65</c:v>
                </c:pt>
                <c:pt idx="291">
                  <c:v>65</c:v>
                </c:pt>
                <c:pt idx="292">
                  <c:v>65</c:v>
                </c:pt>
                <c:pt idx="293">
                  <c:v>65</c:v>
                </c:pt>
                <c:pt idx="294">
                  <c:v>65</c:v>
                </c:pt>
                <c:pt idx="295">
                  <c:v>65</c:v>
                </c:pt>
                <c:pt idx="296">
                  <c:v>65</c:v>
                </c:pt>
                <c:pt idx="297">
                  <c:v>65</c:v>
                </c:pt>
                <c:pt idx="298">
                  <c:v>65</c:v>
                </c:pt>
                <c:pt idx="299">
                  <c:v>65</c:v>
                </c:pt>
                <c:pt idx="300">
                  <c:v>65</c:v>
                </c:pt>
                <c:pt idx="301">
                  <c:v>65</c:v>
                </c:pt>
                <c:pt idx="302">
                  <c:v>65</c:v>
                </c:pt>
                <c:pt idx="303">
                  <c:v>65</c:v>
                </c:pt>
                <c:pt idx="304">
                  <c:v>65</c:v>
                </c:pt>
                <c:pt idx="305">
                  <c:v>65</c:v>
                </c:pt>
                <c:pt idx="306">
                  <c:v>65</c:v>
                </c:pt>
                <c:pt idx="307">
                  <c:v>65</c:v>
                </c:pt>
                <c:pt idx="308">
                  <c:v>65</c:v>
                </c:pt>
                <c:pt idx="309">
                  <c:v>65</c:v>
                </c:pt>
                <c:pt idx="310">
                  <c:v>65</c:v>
                </c:pt>
                <c:pt idx="311">
                  <c:v>65</c:v>
                </c:pt>
                <c:pt idx="312">
                  <c:v>65</c:v>
                </c:pt>
                <c:pt idx="313">
                  <c:v>65</c:v>
                </c:pt>
                <c:pt idx="314">
                  <c:v>65</c:v>
                </c:pt>
                <c:pt idx="315">
                  <c:v>65</c:v>
                </c:pt>
                <c:pt idx="316">
                  <c:v>65</c:v>
                </c:pt>
                <c:pt idx="317">
                  <c:v>65</c:v>
                </c:pt>
                <c:pt idx="318">
                  <c:v>65</c:v>
                </c:pt>
                <c:pt idx="319">
                  <c:v>65</c:v>
                </c:pt>
                <c:pt idx="320">
                  <c:v>65</c:v>
                </c:pt>
                <c:pt idx="321">
                  <c:v>65</c:v>
                </c:pt>
                <c:pt idx="322">
                  <c:v>65</c:v>
                </c:pt>
                <c:pt idx="323">
                  <c:v>65</c:v>
                </c:pt>
                <c:pt idx="324">
                  <c:v>65</c:v>
                </c:pt>
                <c:pt idx="325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6A5-4B96-A600-F4655EAE9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14688"/>
        <c:axId val="128115264"/>
      </c:scatterChart>
      <c:valAx>
        <c:axId val="12811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8115264"/>
        <c:crosses val="autoZero"/>
        <c:crossBetween val="midCat"/>
        <c:majorUnit val="20"/>
      </c:valAx>
      <c:valAx>
        <c:axId val="128115264"/>
        <c:scaling>
          <c:orientation val="minMax"/>
          <c:max val="500"/>
          <c:min val="-5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114688"/>
        <c:crosses val="autoZero"/>
        <c:crossBetween val="midCat"/>
        <c:majorUnit val="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133350</xdr:colOff>
      <xdr:row>1</xdr:row>
      <xdr:rowOff>185737</xdr:rowOff>
    </xdr:from>
    <xdr:ext cx="914400" cy="3799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962150" y="376237"/>
              <a:ext cx="914400" cy="379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0&lt;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𝜃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≤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𝜋</m:t>
                        </m:r>
                      </m:num>
                      <m:den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962150" y="376237"/>
              <a:ext cx="914400" cy="379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0&lt;</a:t>
              </a:r>
              <a:r>
                <a:rPr lang="en-US" sz="1100" b="0" i="0">
                  <a:latin typeface="Cambria Math"/>
                  <a:ea typeface="Cambria Math"/>
                </a:rPr>
                <a:t>𝜃≤𝜋/2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152400</xdr:colOff>
      <xdr:row>1</xdr:row>
      <xdr:rowOff>185737</xdr:rowOff>
    </xdr:from>
    <xdr:ext cx="914400" cy="3799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200400" y="376237"/>
              <a:ext cx="914400" cy="379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𝜋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/>
                      </a:rPr>
                      <m:t>&lt;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𝜃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&lt;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𝜋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200400" y="376237"/>
              <a:ext cx="914400" cy="379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𝜋/2</a:t>
              </a:r>
              <a:r>
                <a:rPr lang="en-US" sz="1100" b="0" i="0">
                  <a:latin typeface="Cambria Math"/>
                </a:rPr>
                <a:t>&lt;</a:t>
              </a:r>
              <a:r>
                <a:rPr lang="en-US" sz="1100" b="0" i="0">
                  <a:latin typeface="Cambria Math"/>
                  <a:ea typeface="Cambria Math"/>
                </a:rPr>
                <a:t>𝜃&lt;𝜋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171450</xdr:colOff>
      <xdr:row>0</xdr:row>
      <xdr:rowOff>128587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000250" y="12858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000250" y="12858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𝑟_1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171450</xdr:colOff>
      <xdr:row>0</xdr:row>
      <xdr:rowOff>147637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3219450" y="14763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219450" y="14763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𝑟_2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152400</xdr:colOff>
      <xdr:row>1</xdr:row>
      <xdr:rowOff>157162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9296400" y="34766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𝑆𝐸𝑃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 [</m:t>
                    </m:r>
                    <m:r>
                      <a:rPr lang="en-US" sz="1100" b="0" i="1">
                        <a:latin typeface="Cambria Math"/>
                      </a:rPr>
                      <m:t>𝑁𝑚</m:t>
                    </m:r>
                    <m:r>
                      <a:rPr lang="en-US" sz="1100" b="0" i="1">
                        <a:latin typeface="Cambria Math"/>
                      </a:rPr>
                      <m:t>]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9296400" y="34766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𝐷_𝑆𝐸𝑃  [𝑁𝑚]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104775</xdr:colOff>
      <xdr:row>1</xdr:row>
      <xdr:rowOff>138112</xdr:rowOff>
    </xdr:from>
    <xdr:ext cx="16002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4371975" y="328612"/>
              <a:ext cx="16002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𝐴𝑛𝑔𝑙𝑒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r>
                      <a:rPr lang="en-US" sz="1100" b="0" i="1">
                        <a:latin typeface="Cambria Math"/>
                      </a:rPr>
                      <m:t>𝑜𝑓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r>
                      <a:rPr lang="en-US" sz="1100" b="0" i="1">
                        <a:latin typeface="Cambria Math"/>
                      </a:rPr>
                      <m:t>𝑖𝑛𝑡𝑒𝑟𝑠𝑒𝑐𝑡</m:t>
                    </m:r>
                    <m:r>
                      <a:rPr lang="en-US" sz="1100" b="0" i="1">
                        <a:latin typeface="Cambria Math"/>
                      </a:rPr>
                      <m:t>. 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𝜃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 [°]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4371975" y="328612"/>
              <a:ext cx="16002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𝐴𝑛𝑔𝑙𝑒 𝑜𝑓 𝑖𝑛𝑡𝑒𝑟𝑠𝑒𝑐𝑡. </a:t>
              </a:r>
              <a:r>
                <a:rPr lang="en-US" sz="1100" b="0" i="0">
                  <a:latin typeface="Cambria Math"/>
                  <a:ea typeface="Cambria Math"/>
                </a:rPr>
                <a:t>𝜃 [°]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161925</xdr:colOff>
      <xdr:row>1</xdr:row>
      <xdr:rowOff>166687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8086725" y="35718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𝑚𝑎𝑥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 [</m:t>
                    </m:r>
                    <m:r>
                      <a:rPr lang="en-US" sz="1100" b="0" i="1">
                        <a:latin typeface="Cambria Math"/>
                      </a:rPr>
                      <m:t>𝑁𝑚</m:t>
                    </m:r>
                    <m:r>
                      <a:rPr lang="en-US" sz="1100" b="0" i="1">
                        <a:latin typeface="Cambria Math"/>
                      </a:rPr>
                      <m:t>]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8086725" y="35718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𝑑_𝑚𝑎𝑥  [𝑁𝑚]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161925</xdr:colOff>
      <xdr:row>1</xdr:row>
      <xdr:rowOff>138112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8696325" y="32861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𝐼𝑁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 [</m:t>
                    </m:r>
                    <m:r>
                      <a:rPr lang="en-US" sz="1100" b="0" i="1">
                        <a:latin typeface="Cambria Math"/>
                      </a:rPr>
                      <m:t>𝑁𝑚</m:t>
                    </m:r>
                    <m:r>
                      <a:rPr lang="en-US" sz="1100" b="0" i="1">
                        <a:latin typeface="Cambria Math"/>
                      </a:rPr>
                      <m:t>]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8696325" y="32861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𝑅_𝐼𝑁  [𝑁𝑚]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161924</xdr:colOff>
      <xdr:row>1</xdr:row>
      <xdr:rowOff>147637</xdr:rowOff>
    </xdr:from>
    <xdr:ext cx="1485901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0525124" y="338137"/>
              <a:ext cx="14859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𝐵𝑢𝑓𝑓𝑒𝑟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r>
                      <a:rPr lang="en-US" sz="1100" b="0" i="1">
                        <a:latin typeface="Cambria Math"/>
                      </a:rPr>
                      <m:t>𝑐𝑜𝑒𝑓𝑓𝑖𝑐𝑖𝑒𝑡𝑛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r>
                      <a:rPr lang="en-US" sz="1100" b="0" i="1">
                        <a:latin typeface="Cambria Math"/>
                      </a:rPr>
                      <m:t>𝐵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0525124" y="338137"/>
              <a:ext cx="14859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𝐵𝑢𝑓𝑓𝑒𝑟 𝑐𝑜𝑒𝑓𝑓𝑖𝑐𝑖𝑒𝑡𝑛 𝐵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24</xdr:col>
      <xdr:colOff>123826</xdr:colOff>
      <xdr:row>1</xdr:row>
      <xdr:rowOff>119062</xdr:rowOff>
    </xdr:from>
    <xdr:ext cx="2228850" cy="4299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2315826" y="309562"/>
              <a:ext cx="2228850" cy="4299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𝐶𝑜𝑛𝑡𝑟𝑜𝑙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r>
                      <a:rPr lang="en-US" sz="1100" b="0" i="1">
                        <a:latin typeface="Cambria Math"/>
                      </a:rPr>
                      <m:t>𝑧𝑜𝑛𝑒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r>
                      <a:rPr lang="en-US" sz="1100" b="0" i="1">
                        <a:latin typeface="Cambria Math"/>
                      </a:rPr>
                      <m:t>𝑟𝑎𝑑𝑖𝑢𝑠</m:t>
                    </m:r>
                    <m:r>
                      <a:rPr lang="en-US" sz="1100" b="0" i="1">
                        <a:latin typeface="Cambria Math"/>
                      </a:rPr>
                      <m:t> − </m:t>
                    </m:r>
                    <m:r>
                      <a:rPr lang="en-US" sz="1100" b="0" i="1">
                        <a:latin typeface="Cambria Math"/>
                      </a:rPr>
                      <m:t>𝑟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𝑁𝑚</m:t>
                        </m:r>
                      </m:e>
                    </m:d>
                    <m:r>
                      <a:rPr lang="en-US" sz="1100" b="0" i="1">
                        <a:latin typeface="Cambria Math"/>
                      </a:rPr>
                      <m:t> </m:t>
                    </m:r>
                  </m:oMath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(</m:t>
                    </m:r>
                    <m:r>
                      <a:rPr lang="en-US" sz="1100" b="0" i="1">
                        <a:latin typeface="Cambria Math"/>
                      </a:rPr>
                      <m:t>𝐵</m:t>
                    </m:r>
                    <m:r>
                      <a:rPr lang="en-US" sz="1100" b="0" i="1">
                        <a:latin typeface="Cambria Math"/>
                      </a:rPr>
                      <m:t>=5)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2315826" y="309562"/>
              <a:ext cx="2228850" cy="4299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𝐶𝑜𝑛𝑡𝑟𝑜𝑙 𝑧𝑜𝑛𝑒 𝑟𝑎𝑑𝑖𝑢𝑠 − 𝑟 [𝑁𝑚]  </a:t>
              </a:r>
              <a:r>
                <a:rPr lang="en-US" sz="1100" b="0" i="1">
                  <a:latin typeface="Cambria Math"/>
                </a:rPr>
                <a:t/>
              </a:r>
              <a:br>
                <a:rPr lang="en-US" sz="1100" b="0" i="1">
                  <a:latin typeface="Cambria Math"/>
                </a:rPr>
              </a:br>
              <a:r>
                <a:rPr lang="en-US" sz="1100" b="0" i="0">
                  <a:latin typeface="Cambria Math"/>
                </a:rPr>
                <a:t>(𝐵=5)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161925</xdr:colOff>
      <xdr:row>8</xdr:row>
      <xdr:rowOff>146863</xdr:rowOff>
    </xdr:from>
    <xdr:ext cx="21336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9908437" y="1653142"/>
              <a:ext cx="21336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/>
                      </a:rPr>
                      <m:t>𝒎𝒊𝒏</m:t>
                    </m:r>
                    <m:r>
                      <a:rPr lang="en-US" sz="1100" b="1" i="1">
                        <a:latin typeface="Cambria Math"/>
                      </a:rPr>
                      <m:t>.</m:t>
                    </m:r>
                    <m:r>
                      <a:rPr lang="en-US" sz="1100" b="1" i="1">
                        <a:latin typeface="Cambria Math"/>
                      </a:rPr>
                      <m:t>𝑽𝒂𝒍</m:t>
                    </m:r>
                    <m:r>
                      <a:rPr lang="en-US" sz="1100" b="1" i="1">
                        <a:latin typeface="Cambria Math"/>
                      </a:rPr>
                      <m:t>. </m:t>
                    </m:r>
                    <m:r>
                      <a:rPr lang="en-US" sz="1100" b="1" i="1">
                        <a:latin typeface="Cambria Math"/>
                      </a:rPr>
                      <m:t>𝑪𝒐𝒏𝒕𝒓𝒐𝒍</m:t>
                    </m:r>
                    <m:r>
                      <a:rPr lang="en-US" sz="1100" b="1" i="1">
                        <a:latin typeface="Cambria Math"/>
                      </a:rPr>
                      <m:t> </m:t>
                    </m:r>
                    <m:r>
                      <a:rPr lang="en-US" sz="1100" b="1" i="1">
                        <a:latin typeface="Cambria Math"/>
                      </a:rPr>
                      <m:t>𝒛𝒐𝒏𝒆</m:t>
                    </m:r>
                    <m:r>
                      <a:rPr lang="en-US" sz="1100" b="1" i="1">
                        <a:latin typeface="Cambria Math"/>
                      </a:rPr>
                      <m:t> </m:t>
                    </m:r>
                    <m:r>
                      <a:rPr lang="en-US" sz="1100" b="1" i="1">
                        <a:latin typeface="Cambria Math"/>
                      </a:rPr>
                      <m:t>𝒓𝒂𝒅𝒊𝒖𝒔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9908437" y="1653142"/>
              <a:ext cx="21336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1" i="0">
                  <a:latin typeface="Cambria Math"/>
                </a:rPr>
                <a:t>𝒎𝒊𝒏.𝑽𝒂𝒍. 𝑪𝒐𝒏𝒕𝒓𝒐𝒍 𝒛𝒐𝒏𝒆 𝒓𝒂𝒅𝒊𝒖𝒔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18</xdr:col>
      <xdr:colOff>426188</xdr:colOff>
      <xdr:row>11</xdr:row>
      <xdr:rowOff>130138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11356126" y="2225638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𝐵</m:t>
                    </m:r>
                    <m:r>
                      <a:rPr lang="en-US" sz="1100" b="0" i="1">
                        <a:latin typeface="Cambria Math"/>
                      </a:rPr>
                      <m:t>=5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1356126" y="2225638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𝐵=5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18</xdr:col>
      <xdr:colOff>470711</xdr:colOff>
      <xdr:row>12</xdr:row>
      <xdr:rowOff>134900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1400649" y="24209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𝐵</m:t>
                    </m:r>
                    <m:r>
                      <a:rPr lang="en-US" sz="1100" b="0" i="1">
                        <a:latin typeface="Cambria Math"/>
                      </a:rPr>
                      <m:t>=10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1400649" y="24209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𝐵=10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18</xdr:col>
      <xdr:colOff>454819</xdr:colOff>
      <xdr:row>13</xdr:row>
      <xdr:rowOff>138887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11384757" y="261538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𝐵</m:t>
                    </m:r>
                    <m:r>
                      <a:rPr lang="en-US" sz="1100" b="0" i="1">
                        <a:latin typeface="Cambria Math"/>
                      </a:rPr>
                      <m:t>=20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11384757" y="261538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𝐵=20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32</xdr:col>
      <xdr:colOff>123826</xdr:colOff>
      <xdr:row>1</xdr:row>
      <xdr:rowOff>80962</xdr:rowOff>
    </xdr:from>
    <xdr:ext cx="2228850" cy="4299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17192626" y="271462"/>
              <a:ext cx="2228850" cy="4299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𝐶𝑜𝑛𝑡𝑟𝑜𝑙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r>
                      <a:rPr lang="en-US" sz="1100" b="0" i="1">
                        <a:latin typeface="Cambria Math"/>
                      </a:rPr>
                      <m:t>𝑧𝑜𝑛𝑒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r>
                      <a:rPr lang="en-US" sz="1100" b="0" i="1">
                        <a:latin typeface="Cambria Math"/>
                      </a:rPr>
                      <m:t>𝑟𝑎𝑑𝑖𝑢𝑠</m:t>
                    </m:r>
                    <m:r>
                      <a:rPr lang="en-US" sz="1100" b="0" i="1">
                        <a:latin typeface="Cambria Math"/>
                      </a:rPr>
                      <m:t> − </m:t>
                    </m:r>
                    <m:r>
                      <a:rPr lang="en-US" sz="1100" b="0" i="1">
                        <a:latin typeface="Cambria Math"/>
                      </a:rPr>
                      <m:t>𝑟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𝑁𝑚</m:t>
                        </m:r>
                      </m:e>
                    </m:d>
                    <m:r>
                      <a:rPr lang="en-US" sz="1100" b="0" i="1">
                        <a:latin typeface="Cambria Math"/>
                      </a:rPr>
                      <m:t> </m:t>
                    </m:r>
                  </m:oMath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(</m:t>
                    </m:r>
                    <m:r>
                      <a:rPr lang="en-US" sz="1100" b="0" i="1">
                        <a:latin typeface="Cambria Math"/>
                      </a:rPr>
                      <m:t>𝐵</m:t>
                    </m:r>
                    <m:r>
                      <a:rPr lang="en-US" sz="1100" b="0" i="1">
                        <a:latin typeface="Cambria Math"/>
                      </a:rPr>
                      <m:t>=20)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17192626" y="271462"/>
              <a:ext cx="2228850" cy="4299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𝐶𝑜𝑛𝑡𝑟𝑜𝑙 𝑧𝑜𝑛𝑒 𝑟𝑎𝑑𝑖𝑢𝑠 − 𝑟 [𝑁𝑚]  </a:t>
              </a:r>
              <a:r>
                <a:rPr lang="en-US" sz="1100" b="0" i="1">
                  <a:latin typeface="Cambria Math"/>
                </a:rPr>
                <a:t/>
              </a:r>
              <a:br>
                <a:rPr lang="en-US" sz="1100" b="0" i="1">
                  <a:latin typeface="Cambria Math"/>
                </a:rPr>
              </a:br>
              <a:r>
                <a:rPr lang="en-US" sz="1100" b="0" i="0">
                  <a:latin typeface="Cambria Math"/>
                </a:rPr>
                <a:t>(𝐵=20)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133351</xdr:colOff>
      <xdr:row>1</xdr:row>
      <xdr:rowOff>100012</xdr:rowOff>
    </xdr:from>
    <xdr:ext cx="2228850" cy="4299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14763751" y="290512"/>
              <a:ext cx="2228850" cy="4299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𝐶𝑜𝑛𝑡𝑟𝑜𝑙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r>
                      <a:rPr lang="en-US" sz="1100" b="0" i="1">
                        <a:latin typeface="Cambria Math"/>
                      </a:rPr>
                      <m:t>𝑧𝑜𝑛𝑒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r>
                      <a:rPr lang="en-US" sz="1100" b="0" i="1">
                        <a:latin typeface="Cambria Math"/>
                      </a:rPr>
                      <m:t>𝑟𝑎𝑑𝑖𝑢𝑠</m:t>
                    </m:r>
                    <m:r>
                      <a:rPr lang="en-US" sz="1100" b="0" i="1">
                        <a:latin typeface="Cambria Math"/>
                      </a:rPr>
                      <m:t> − </m:t>
                    </m:r>
                    <m:r>
                      <a:rPr lang="en-US" sz="1100" b="0" i="1">
                        <a:latin typeface="Cambria Math"/>
                      </a:rPr>
                      <m:t>𝑟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𝑁𝑚</m:t>
                        </m:r>
                      </m:e>
                    </m:d>
                    <m:r>
                      <a:rPr lang="en-US" sz="1100" b="0" i="1">
                        <a:latin typeface="Cambria Math"/>
                      </a:rPr>
                      <m:t> </m:t>
                    </m:r>
                  </m:oMath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(</m:t>
                    </m:r>
                    <m:r>
                      <a:rPr lang="en-US" sz="1100" b="0" i="1">
                        <a:latin typeface="Cambria Math"/>
                      </a:rPr>
                      <m:t>𝐵</m:t>
                    </m:r>
                    <m:r>
                      <a:rPr lang="en-US" sz="1100" b="0" i="1">
                        <a:latin typeface="Cambria Math"/>
                      </a:rPr>
                      <m:t>=10)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14763751" y="290512"/>
              <a:ext cx="2228850" cy="4299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𝐶𝑜𝑛𝑡𝑟𝑜𝑙 𝑧𝑜𝑛𝑒 𝑟𝑎𝑑𝑖𝑢𝑠 − 𝑟 [𝑁𝑚]  </a:t>
              </a:r>
              <a:r>
                <a:rPr lang="en-US" sz="1100" b="0" i="1">
                  <a:latin typeface="Cambria Math"/>
                </a:rPr>
                <a:t/>
              </a:r>
              <a:br>
                <a:rPr lang="en-US" sz="1100" b="0" i="1">
                  <a:latin typeface="Cambria Math"/>
                </a:rPr>
              </a:br>
              <a:r>
                <a:rPr lang="en-US" sz="1100" b="0" i="0">
                  <a:latin typeface="Cambria Math"/>
                </a:rPr>
                <a:t>(𝐵=10)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18</xdr:col>
      <xdr:colOff>476250</xdr:colOff>
      <xdr:row>9</xdr:row>
      <xdr:rowOff>173830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11406188" y="1912143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𝐵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11406188" y="1912143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𝐵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20</xdr:col>
      <xdr:colOff>111920</xdr:colOff>
      <xdr:row>1</xdr:row>
      <xdr:rowOff>130969</xdr:rowOff>
    </xdr:from>
    <xdr:ext cx="2228850" cy="4299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12256295" y="321469"/>
              <a:ext cx="2228850" cy="4299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𝐶𝑜𝑛𝑡𝑟𝑜𝑙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r>
                      <a:rPr lang="en-US" sz="1100" b="0" i="1">
                        <a:latin typeface="Cambria Math"/>
                      </a:rPr>
                      <m:t>𝑧𝑜𝑛𝑒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r>
                      <a:rPr lang="en-US" sz="1100" b="0" i="1">
                        <a:latin typeface="Cambria Math"/>
                      </a:rPr>
                      <m:t>𝑟𝑎𝑑𝑖𝑢𝑠</m:t>
                    </m:r>
                    <m:r>
                      <a:rPr lang="en-US" sz="1100" b="0" i="1">
                        <a:latin typeface="Cambria Math"/>
                      </a:rPr>
                      <m:t> − </m:t>
                    </m:r>
                    <m:r>
                      <a:rPr lang="en-US" sz="1100" b="0" i="1">
                        <a:latin typeface="Cambria Math"/>
                      </a:rPr>
                      <m:t>𝑟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𝑁𝑚</m:t>
                        </m:r>
                      </m:e>
                    </m:d>
                    <m:r>
                      <a:rPr lang="en-US" sz="1100" b="0" i="1">
                        <a:latin typeface="Cambria Math"/>
                      </a:rPr>
                      <m:t> </m:t>
                    </m:r>
                  </m:oMath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(</m:t>
                    </m:r>
                    <m:r>
                      <a:rPr lang="en-US" sz="1100" b="0" i="1">
                        <a:latin typeface="Cambria Math"/>
                      </a:rPr>
                      <m:t>𝐵</m:t>
                    </m:r>
                    <m:r>
                      <a:rPr lang="en-US" sz="1100" b="0" i="1">
                        <a:latin typeface="Cambria Math"/>
                      </a:rPr>
                      <m:t>=1)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12256295" y="321469"/>
              <a:ext cx="2228850" cy="4299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𝐶𝑜𝑛𝑡𝑟𝑜𝑙 𝑧𝑜𝑛𝑒 𝑟𝑎𝑑𝑖𝑢𝑠 − 𝑟 [𝑁𝑚]  </a:t>
              </a:r>
              <a:r>
                <a:rPr lang="en-US" sz="1100" b="0" i="1">
                  <a:latin typeface="Cambria Math"/>
                </a:rPr>
                <a:t/>
              </a:r>
              <a:br>
                <a:rPr lang="en-US" sz="1100" b="0" i="1">
                  <a:latin typeface="Cambria Math"/>
                </a:rPr>
              </a:br>
              <a:r>
                <a:rPr lang="en-US" sz="1100" b="0" i="0">
                  <a:latin typeface="Cambria Math"/>
                </a:rPr>
                <a:t>(𝐵=1)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18</xdr:col>
      <xdr:colOff>459527</xdr:colOff>
      <xdr:row>10</xdr:row>
      <xdr:rowOff>151568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11389465" y="2056568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𝐵</m:t>
                    </m:r>
                    <m:r>
                      <a:rPr lang="en-US" sz="1100" b="0" i="1">
                        <a:latin typeface="Cambria Math"/>
                      </a:rPr>
                      <m:t>=1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11389465" y="2056568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𝐵=1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</xdr:row>
      <xdr:rowOff>2760</xdr:rowOff>
    </xdr:from>
    <xdr:to>
      <xdr:col>121</xdr:col>
      <xdr:colOff>408214</xdr:colOff>
      <xdr:row>384</xdr:row>
      <xdr:rowOff>20054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</xdr:colOff>
      <xdr:row>0</xdr:row>
      <xdr:rowOff>180974</xdr:rowOff>
    </xdr:from>
    <xdr:to>
      <xdr:col>46</xdr:col>
      <xdr:colOff>421821</xdr:colOff>
      <xdr:row>122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5575</xdr:colOff>
      <xdr:row>1</xdr:row>
      <xdr:rowOff>4645</xdr:rowOff>
    </xdr:from>
    <xdr:to>
      <xdr:col>27</xdr:col>
      <xdr:colOff>558972</xdr:colOff>
      <xdr:row>119</xdr:row>
      <xdr:rowOff>110954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27</xdr:col>
      <xdr:colOff>553397</xdr:colOff>
      <xdr:row>119</xdr:row>
      <xdr:rowOff>106309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27</xdr:col>
      <xdr:colOff>411435</xdr:colOff>
      <xdr:row>116</xdr:row>
      <xdr:rowOff>125265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34</xdr:col>
      <xdr:colOff>285750</xdr:colOff>
      <xdr:row>42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130</xdr:col>
      <xdr:colOff>489855</xdr:colOff>
      <xdr:row>1</xdr:row>
      <xdr:rowOff>43542</xdr:rowOff>
    </xdr:from>
    <xdr:to>
      <xdr:col>141</xdr:col>
      <xdr:colOff>381000</xdr:colOff>
      <xdr:row>56</xdr:row>
      <xdr:rowOff>120195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111</xdr:col>
      <xdr:colOff>317499</xdr:colOff>
      <xdr:row>1</xdr:row>
      <xdr:rowOff>50721</xdr:rowOff>
    </xdr:from>
    <xdr:to>
      <xdr:col>130</xdr:col>
      <xdr:colOff>176106</xdr:colOff>
      <xdr:row>117</xdr:row>
      <xdr:rowOff>30401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90"/>
  <sheetViews>
    <sheetView topLeftCell="Q1" zoomScale="80" zoomScaleNormal="80" workbookViewId="0">
      <selection activeCell="AK4" sqref="AK4"/>
    </sheetView>
  </sheetViews>
  <sheetFormatPr defaultRowHeight="14.4" x14ac:dyDescent="0.3"/>
  <sheetData>
    <row r="1" spans="1:41" x14ac:dyDescent="0.3">
      <c r="C1" s="93"/>
      <c r="D1" s="153"/>
      <c r="E1" s="153"/>
      <c r="F1" s="153"/>
      <c r="G1" s="153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153" t="s">
        <v>2</v>
      </c>
      <c r="V1" s="153"/>
      <c r="W1" s="153"/>
      <c r="X1" s="153"/>
      <c r="Y1" s="153" t="s">
        <v>43</v>
      </c>
      <c r="Z1" s="153"/>
      <c r="AA1" s="153"/>
      <c r="AB1" s="153"/>
      <c r="AC1" s="153" t="s">
        <v>44</v>
      </c>
      <c r="AD1" s="153"/>
      <c r="AE1" s="153"/>
      <c r="AF1" s="153"/>
      <c r="AG1" s="153" t="s">
        <v>45</v>
      </c>
      <c r="AH1" s="153"/>
      <c r="AI1" s="153"/>
      <c r="AJ1" s="153"/>
      <c r="AK1" s="7"/>
      <c r="AL1" s="7"/>
      <c r="AM1" s="7"/>
      <c r="AN1" s="7"/>
      <c r="AO1" s="94"/>
    </row>
    <row r="2" spans="1:41" x14ac:dyDescent="0.3">
      <c r="A2" s="1"/>
      <c r="B2" s="1"/>
      <c r="C2" s="95"/>
      <c r="D2" s="283"/>
      <c r="E2" s="283"/>
      <c r="F2" s="283"/>
      <c r="G2" s="283"/>
      <c r="H2" s="283"/>
      <c r="I2" s="283"/>
      <c r="J2" s="283"/>
      <c r="K2" s="283"/>
      <c r="L2" s="283"/>
      <c r="M2" s="52"/>
      <c r="N2" s="283"/>
      <c r="O2" s="283"/>
      <c r="P2" s="283"/>
      <c r="Q2" s="283"/>
      <c r="R2" s="283"/>
      <c r="S2" s="283"/>
      <c r="T2" s="283"/>
      <c r="U2" s="283"/>
      <c r="V2" s="283"/>
      <c r="W2" s="283"/>
      <c r="X2" s="283"/>
      <c r="Y2" s="283"/>
      <c r="Z2" s="283"/>
      <c r="AA2" s="283"/>
      <c r="AB2" s="283"/>
      <c r="AC2" s="283"/>
      <c r="AD2" s="283"/>
      <c r="AE2" s="283"/>
      <c r="AF2" s="283"/>
      <c r="AG2" s="283"/>
      <c r="AH2" s="283"/>
      <c r="AI2" s="283"/>
      <c r="AJ2" s="283"/>
      <c r="AK2" s="52"/>
      <c r="AL2" s="52"/>
      <c r="AM2" s="52"/>
      <c r="AN2" s="52"/>
      <c r="AO2" s="96"/>
    </row>
    <row r="3" spans="1:41" x14ac:dyDescent="0.3">
      <c r="A3" s="1"/>
      <c r="B3" s="1"/>
      <c r="C3" s="95"/>
      <c r="D3" s="283"/>
      <c r="E3" s="283"/>
      <c r="F3" s="283"/>
      <c r="G3" s="283"/>
      <c r="H3" s="283"/>
      <c r="I3" s="283"/>
      <c r="J3" s="283"/>
      <c r="K3" s="283"/>
      <c r="L3" s="283"/>
      <c r="M3" s="52"/>
      <c r="N3" s="283"/>
      <c r="O3" s="283"/>
      <c r="P3" s="283"/>
      <c r="Q3" s="283"/>
      <c r="R3" s="283"/>
      <c r="S3" s="283"/>
      <c r="T3" s="283"/>
      <c r="U3" s="283"/>
      <c r="V3" s="283"/>
      <c r="W3" s="283"/>
      <c r="X3" s="283"/>
      <c r="Y3" s="283"/>
      <c r="Z3" s="283"/>
      <c r="AA3" s="283"/>
      <c r="AB3" s="283"/>
      <c r="AC3" s="283"/>
      <c r="AD3" s="283"/>
      <c r="AE3" s="283"/>
      <c r="AF3" s="283"/>
      <c r="AG3" s="283"/>
      <c r="AH3" s="283"/>
      <c r="AI3" s="283"/>
      <c r="AJ3" s="283"/>
      <c r="AK3" s="52"/>
      <c r="AL3" s="52"/>
      <c r="AM3" s="52"/>
      <c r="AN3" s="52"/>
      <c r="AO3" s="96"/>
    </row>
    <row r="4" spans="1:41" x14ac:dyDescent="0.3">
      <c r="C4" s="95"/>
      <c r="D4" s="283"/>
      <c r="E4" s="283"/>
      <c r="F4" s="283"/>
      <c r="G4" s="283"/>
      <c r="H4" s="283"/>
      <c r="I4" s="283"/>
      <c r="J4" s="283"/>
      <c r="K4" s="283"/>
      <c r="L4" s="283"/>
      <c r="M4" s="52"/>
      <c r="N4" s="283"/>
      <c r="O4" s="283"/>
      <c r="P4" s="283"/>
      <c r="Q4" s="283"/>
      <c r="R4" s="283"/>
      <c r="S4" s="283"/>
      <c r="T4" s="283"/>
      <c r="U4" s="283"/>
      <c r="V4" s="283"/>
      <c r="W4" s="283"/>
      <c r="X4" s="283"/>
      <c r="Y4" s="283"/>
      <c r="Z4" s="283"/>
      <c r="AA4" s="283"/>
      <c r="AB4" s="283"/>
      <c r="AC4" s="283"/>
      <c r="AD4" s="283"/>
      <c r="AE4" s="283"/>
      <c r="AF4" s="283"/>
      <c r="AG4" s="283"/>
      <c r="AH4" s="283"/>
      <c r="AI4" s="283"/>
      <c r="AJ4" s="283"/>
      <c r="AK4" s="77" t="s">
        <v>2</v>
      </c>
      <c r="AL4" s="77" t="s">
        <v>43</v>
      </c>
      <c r="AM4" s="77" t="s">
        <v>44</v>
      </c>
      <c r="AN4" s="77" t="s">
        <v>45</v>
      </c>
      <c r="AO4" s="96"/>
    </row>
    <row r="5" spans="1:41" x14ac:dyDescent="0.3">
      <c r="A5" s="1"/>
      <c r="B5" s="1"/>
      <c r="C5" s="154"/>
      <c r="D5" s="270">
        <f t="shared" ref="D5:D36" si="0">($P$5/((SIN(RADIANS((H5)/2)))^2))+($P$5/(2*(SIN(RADIANS((H5)/2)))))</f>
        <v>65944.276225986963</v>
      </c>
      <c r="E5" s="270"/>
      <c r="F5" s="270">
        <f t="shared" ref="F5:F36" si="1">((2*$P$5)/(SIN(RADIANS(H5))))+($P$5/(2*(COS(RADIANS((H5)/2)))))</f>
        <v>575.48698018146627</v>
      </c>
      <c r="G5" s="270"/>
      <c r="H5" s="77">
        <v>1</v>
      </c>
      <c r="I5" s="77"/>
      <c r="J5" s="77"/>
      <c r="K5" s="283">
        <f>MAX(D5,F5)+($P$5/2)</f>
        <v>65946.776225986963</v>
      </c>
      <c r="L5" s="283"/>
      <c r="M5" s="52"/>
      <c r="N5" s="270">
        <f>$P$5/SIN(RADIANS((H5)/2))</f>
        <v>572.96506740065161</v>
      </c>
      <c r="O5" s="270"/>
      <c r="P5" s="283">
        <v>5</v>
      </c>
      <c r="Q5" s="283"/>
      <c r="R5" s="283">
        <v>1</v>
      </c>
      <c r="S5" s="283"/>
      <c r="T5" s="283"/>
      <c r="U5" s="77">
        <f>K5+($R$5*N5)</f>
        <v>66519.741293387618</v>
      </c>
      <c r="V5" s="77"/>
      <c r="W5" s="77"/>
      <c r="X5" s="77"/>
      <c r="Y5" s="77">
        <f t="shared" ref="Y5:Y36" si="2">K5+($R$6*N5)</f>
        <v>68811.601562990225</v>
      </c>
      <c r="Z5" s="77"/>
      <c r="AA5" s="77"/>
      <c r="AB5" s="77"/>
      <c r="AC5" s="77">
        <f t="shared" ref="AC5:AC36" si="3">K5+($R$7*N5)</f>
        <v>71676.426899993472</v>
      </c>
      <c r="AD5" s="77"/>
      <c r="AE5" s="77"/>
      <c r="AF5" s="77"/>
      <c r="AG5" s="77">
        <f t="shared" ref="AG5:AG36" si="4">K5+($R$8*N5)</f>
        <v>77406.077573999995</v>
      </c>
      <c r="AH5" s="77"/>
      <c r="AI5" s="77"/>
      <c r="AJ5" s="77"/>
      <c r="AK5" s="52">
        <f>$U5</f>
        <v>66519.741293387618</v>
      </c>
      <c r="AL5" s="52">
        <f>$Y5</f>
        <v>68811.601562990225</v>
      </c>
      <c r="AM5" s="52">
        <f>$AC5</f>
        <v>71676.426899993472</v>
      </c>
      <c r="AN5" s="52">
        <f>$AG5</f>
        <v>77406.077573999995</v>
      </c>
      <c r="AO5" s="96"/>
    </row>
    <row r="6" spans="1:41" x14ac:dyDescent="0.3">
      <c r="A6" s="1"/>
      <c r="B6" s="1"/>
      <c r="C6" s="154"/>
      <c r="D6" s="270">
        <f t="shared" si="0"/>
        <v>16558.945239515811</v>
      </c>
      <c r="E6" s="270"/>
      <c r="F6" s="270">
        <f t="shared" si="1"/>
        <v>289.037464298548</v>
      </c>
      <c r="G6" s="270"/>
      <c r="H6" s="77">
        <v>2</v>
      </c>
      <c r="I6" s="77"/>
      <c r="J6" s="77"/>
      <c r="K6" s="283">
        <f t="shared" ref="K6:K69" si="5">MAX(D6,F6)+($P$5/2)</f>
        <v>16561.445239515811</v>
      </c>
      <c r="L6" s="283"/>
      <c r="M6" s="52"/>
      <c r="N6" s="270">
        <f t="shared" ref="N6:N69" si="6">$P$5/SIN(RADIANS((H6)/2))</f>
        <v>286.49344249275094</v>
      </c>
      <c r="O6" s="270"/>
      <c r="P6" s="52"/>
      <c r="Q6" s="52"/>
      <c r="R6" s="283">
        <v>5</v>
      </c>
      <c r="S6" s="283"/>
      <c r="T6" s="283"/>
      <c r="U6" s="77">
        <f t="shared" ref="U6:U69" si="7">K6+($R$5*N6)</f>
        <v>16847.938682008564</v>
      </c>
      <c r="V6" s="77"/>
      <c r="W6" s="77"/>
      <c r="X6" s="77"/>
      <c r="Y6" s="77">
        <f t="shared" si="2"/>
        <v>17993.912451979566</v>
      </c>
      <c r="Z6" s="77"/>
      <c r="AA6" s="77"/>
      <c r="AB6" s="77"/>
      <c r="AC6" s="77">
        <f t="shared" si="3"/>
        <v>19426.379664443321</v>
      </c>
      <c r="AD6" s="77"/>
      <c r="AE6" s="77"/>
      <c r="AF6" s="77"/>
      <c r="AG6" s="77">
        <f t="shared" si="4"/>
        <v>22291.31408937083</v>
      </c>
      <c r="AH6" s="77"/>
      <c r="AI6" s="77"/>
      <c r="AJ6" s="77"/>
      <c r="AK6" s="52">
        <f t="shared" ref="AK6:AK69" si="8">$U6</f>
        <v>16847.938682008564</v>
      </c>
      <c r="AL6" s="52">
        <f t="shared" ref="AL6:AL69" si="9">$Y6</f>
        <v>17993.912451979566</v>
      </c>
      <c r="AM6" s="52">
        <f t="shared" ref="AM6:AM69" si="10">$AC6</f>
        <v>19426.379664443321</v>
      </c>
      <c r="AN6" s="52">
        <f t="shared" ref="AN6:AN69" si="11">$AG6</f>
        <v>22291.31408937083</v>
      </c>
      <c r="AO6" s="96"/>
    </row>
    <row r="7" spans="1:41" x14ac:dyDescent="0.3">
      <c r="C7" s="95"/>
      <c r="D7" s="270">
        <f t="shared" si="0"/>
        <v>7392.2959924381839</v>
      </c>
      <c r="E7" s="270"/>
      <c r="F7" s="270">
        <f t="shared" si="1"/>
        <v>193.57408307420116</v>
      </c>
      <c r="G7" s="270"/>
      <c r="H7" s="77">
        <v>3</v>
      </c>
      <c r="I7" s="77"/>
      <c r="J7" s="77"/>
      <c r="K7" s="283">
        <f t="shared" si="5"/>
        <v>7394.7959924381839</v>
      </c>
      <c r="L7" s="283"/>
      <c r="M7" s="52"/>
      <c r="N7" s="270">
        <f t="shared" si="6"/>
        <v>191.00775007055222</v>
      </c>
      <c r="O7" s="270"/>
      <c r="P7" s="52"/>
      <c r="Q7" s="52"/>
      <c r="R7" s="283">
        <v>10</v>
      </c>
      <c r="S7" s="283"/>
      <c r="T7" s="283"/>
      <c r="U7" s="77">
        <f t="shared" si="7"/>
        <v>7585.8037425087359</v>
      </c>
      <c r="V7" s="77"/>
      <c r="W7" s="77"/>
      <c r="X7" s="77"/>
      <c r="Y7" s="77">
        <f t="shared" si="2"/>
        <v>8349.8347427909448</v>
      </c>
      <c r="Z7" s="77"/>
      <c r="AA7" s="77"/>
      <c r="AB7" s="77"/>
      <c r="AC7" s="77">
        <f t="shared" si="3"/>
        <v>9304.8734931437066</v>
      </c>
      <c r="AD7" s="77"/>
      <c r="AE7" s="77"/>
      <c r="AF7" s="77"/>
      <c r="AG7" s="77">
        <f t="shared" si="4"/>
        <v>11214.950993849228</v>
      </c>
      <c r="AH7" s="77"/>
      <c r="AI7" s="77"/>
      <c r="AJ7" s="77"/>
      <c r="AK7" s="52">
        <f t="shared" si="8"/>
        <v>7585.8037425087359</v>
      </c>
      <c r="AL7" s="52">
        <f t="shared" si="9"/>
        <v>8349.8347427909448</v>
      </c>
      <c r="AM7" s="52">
        <f t="shared" si="10"/>
        <v>9304.8734931437066</v>
      </c>
      <c r="AN7" s="52">
        <f t="shared" si="11"/>
        <v>11214.950993849228</v>
      </c>
      <c r="AO7" s="96"/>
    </row>
    <row r="8" spans="1:41" ht="15" thickBot="1" x14ac:dyDescent="0.35">
      <c r="C8" s="95"/>
      <c r="D8" s="270">
        <f t="shared" si="0"/>
        <v>4176.8092812860832</v>
      </c>
      <c r="E8" s="270"/>
      <c r="F8" s="270">
        <f t="shared" si="1"/>
        <v>145.8573941227838</v>
      </c>
      <c r="G8" s="270"/>
      <c r="H8" s="77">
        <v>4</v>
      </c>
      <c r="I8" s="77"/>
      <c r="J8" s="77"/>
      <c r="K8" s="283">
        <f t="shared" si="5"/>
        <v>4179.3092812860832</v>
      </c>
      <c r="L8" s="283"/>
      <c r="M8" s="52"/>
      <c r="N8" s="270">
        <f t="shared" si="6"/>
        <v>143.2685417392191</v>
      </c>
      <c r="O8" s="270"/>
      <c r="P8" s="52"/>
      <c r="Q8" s="52"/>
      <c r="R8" s="283">
        <v>20</v>
      </c>
      <c r="S8" s="283"/>
      <c r="T8" s="283"/>
      <c r="U8" s="77">
        <f t="shared" si="7"/>
        <v>4322.5778230253027</v>
      </c>
      <c r="V8" s="77"/>
      <c r="W8" s="77"/>
      <c r="X8" s="77"/>
      <c r="Y8" s="77">
        <f t="shared" si="2"/>
        <v>4895.6519899821787</v>
      </c>
      <c r="Z8" s="77"/>
      <c r="AA8" s="77"/>
      <c r="AB8" s="77"/>
      <c r="AC8" s="77">
        <f t="shared" si="3"/>
        <v>5611.9946986782743</v>
      </c>
      <c r="AD8" s="77"/>
      <c r="AE8" s="77"/>
      <c r="AF8" s="77"/>
      <c r="AG8" s="77">
        <f t="shared" si="4"/>
        <v>7044.6801160704654</v>
      </c>
      <c r="AH8" s="77"/>
      <c r="AI8" s="77"/>
      <c r="AJ8" s="77"/>
      <c r="AK8" s="52">
        <f t="shared" si="8"/>
        <v>4322.5778230253027</v>
      </c>
      <c r="AL8" s="52">
        <f t="shared" si="9"/>
        <v>4895.6519899821787</v>
      </c>
      <c r="AM8" s="52">
        <f t="shared" si="10"/>
        <v>5611.9946986782743</v>
      </c>
      <c r="AN8" s="52">
        <f t="shared" si="11"/>
        <v>7044.6801160704654</v>
      </c>
      <c r="AO8" s="96"/>
    </row>
    <row r="9" spans="1:41" ht="15" thickTop="1" x14ac:dyDescent="0.3">
      <c r="C9" s="95"/>
      <c r="D9" s="270">
        <f t="shared" si="0"/>
        <v>2685.2263455526527</v>
      </c>
      <c r="E9" s="270"/>
      <c r="F9" s="270">
        <f t="shared" si="1"/>
        <v>117.23951416960686</v>
      </c>
      <c r="G9" s="270"/>
      <c r="H9" s="77">
        <v>5</v>
      </c>
      <c r="I9" s="77"/>
      <c r="J9" s="77"/>
      <c r="K9" s="283">
        <f t="shared" si="5"/>
        <v>2687.7263455526527</v>
      </c>
      <c r="L9" s="283"/>
      <c r="M9" s="52"/>
      <c r="N9" s="270">
        <f t="shared" si="6"/>
        <v>114.62792813026674</v>
      </c>
      <c r="O9" s="270"/>
      <c r="P9" s="77"/>
      <c r="Q9" s="275"/>
      <c r="R9" s="276"/>
      <c r="S9" s="281"/>
      <c r="T9" s="282"/>
      <c r="U9" s="20">
        <f t="shared" si="7"/>
        <v>2802.3542736829195</v>
      </c>
      <c r="V9" s="77"/>
      <c r="W9" s="77"/>
      <c r="X9" s="77"/>
      <c r="Y9" s="77">
        <f t="shared" si="2"/>
        <v>3260.8659862039863</v>
      </c>
      <c r="Z9" s="77"/>
      <c r="AA9" s="77"/>
      <c r="AB9" s="77"/>
      <c r="AC9" s="77">
        <f t="shared" si="3"/>
        <v>3834.0056268553199</v>
      </c>
      <c r="AD9" s="77"/>
      <c r="AE9" s="77"/>
      <c r="AF9" s="77"/>
      <c r="AG9" s="77">
        <f t="shared" si="4"/>
        <v>4980.284908157988</v>
      </c>
      <c r="AH9" s="77"/>
      <c r="AI9" s="77"/>
      <c r="AJ9" s="77"/>
      <c r="AK9" s="52">
        <f t="shared" si="8"/>
        <v>2802.3542736829195</v>
      </c>
      <c r="AL9" s="52">
        <f t="shared" si="9"/>
        <v>3260.8659862039863</v>
      </c>
      <c r="AM9" s="52">
        <f t="shared" si="10"/>
        <v>3834.0056268553199</v>
      </c>
      <c r="AN9" s="52">
        <f t="shared" si="11"/>
        <v>4980.284908157988</v>
      </c>
      <c r="AO9" s="96"/>
    </row>
    <row r="10" spans="1:41" ht="15" thickBot="1" x14ac:dyDescent="0.35">
      <c r="C10" s="95"/>
      <c r="D10" s="270">
        <f t="shared" si="0"/>
        <v>1873.2171930020809</v>
      </c>
      <c r="E10" s="270"/>
      <c r="F10" s="270">
        <f t="shared" si="1"/>
        <v>98.171153200051066</v>
      </c>
      <c r="G10" s="270"/>
      <c r="H10" s="77">
        <v>6</v>
      </c>
      <c r="I10" s="77"/>
      <c r="J10" s="77"/>
      <c r="K10" s="283">
        <f t="shared" si="5"/>
        <v>1875.7171930020809</v>
      </c>
      <c r="L10" s="283"/>
      <c r="M10" s="52"/>
      <c r="N10" s="270">
        <f t="shared" si="6"/>
        <v>95.536613046486991</v>
      </c>
      <c r="O10" s="270"/>
      <c r="P10" s="77"/>
      <c r="Q10" s="277"/>
      <c r="R10" s="278"/>
      <c r="S10" s="283"/>
      <c r="T10" s="284"/>
      <c r="U10" s="20">
        <f t="shared" si="7"/>
        <v>1971.2538060485679</v>
      </c>
      <c r="V10" s="77"/>
      <c r="W10" s="77"/>
      <c r="X10" s="77"/>
      <c r="Y10" s="77">
        <f t="shared" si="2"/>
        <v>2353.4002582345156</v>
      </c>
      <c r="Z10" s="77"/>
      <c r="AA10" s="77"/>
      <c r="AB10" s="77"/>
      <c r="AC10" s="77">
        <f t="shared" si="3"/>
        <v>2831.0833234669508</v>
      </c>
      <c r="AD10" s="77"/>
      <c r="AE10" s="77"/>
      <c r="AF10" s="77"/>
      <c r="AG10" s="77">
        <f t="shared" si="4"/>
        <v>3786.4494539318207</v>
      </c>
      <c r="AH10" s="77"/>
      <c r="AI10" s="77"/>
      <c r="AJ10" s="77"/>
      <c r="AK10" s="52">
        <f t="shared" si="8"/>
        <v>1971.2538060485679</v>
      </c>
      <c r="AL10" s="52">
        <f t="shared" si="9"/>
        <v>2353.4002582345156</v>
      </c>
      <c r="AM10" s="52">
        <f t="shared" si="10"/>
        <v>2831.0833234669508</v>
      </c>
      <c r="AN10" s="52">
        <f t="shared" si="11"/>
        <v>3786.4494539318207</v>
      </c>
      <c r="AO10" s="96"/>
    </row>
    <row r="11" spans="1:41" ht="15" thickBot="1" x14ac:dyDescent="0.35">
      <c r="C11" s="95"/>
      <c r="D11" s="270">
        <f t="shared" si="0"/>
        <v>1382.5398910452279</v>
      </c>
      <c r="E11" s="270"/>
      <c r="F11" s="270">
        <f t="shared" si="1"/>
        <v>84.559762198891235</v>
      </c>
      <c r="G11" s="270"/>
      <c r="H11" s="77">
        <v>7</v>
      </c>
      <c r="I11" s="77"/>
      <c r="J11" s="77"/>
      <c r="K11" s="283">
        <f t="shared" si="5"/>
        <v>1385.0398910452279</v>
      </c>
      <c r="L11" s="283"/>
      <c r="M11" s="52"/>
      <c r="N11" s="270">
        <f t="shared" si="6"/>
        <v>81.902041196991306</v>
      </c>
      <c r="O11" s="270"/>
      <c r="P11" s="77"/>
      <c r="Q11" s="279"/>
      <c r="R11" s="280"/>
      <c r="S11" s="5" t="s">
        <v>0</v>
      </c>
      <c r="T11" s="6"/>
      <c r="U11" s="20">
        <f t="shared" si="7"/>
        <v>1466.9419322422193</v>
      </c>
      <c r="V11" s="77"/>
      <c r="W11" s="77"/>
      <c r="X11" s="77"/>
      <c r="Y11" s="77">
        <f t="shared" si="2"/>
        <v>1794.5500970301846</v>
      </c>
      <c r="Z11" s="77"/>
      <c r="AA11" s="77"/>
      <c r="AB11" s="77"/>
      <c r="AC11" s="77">
        <f t="shared" si="3"/>
        <v>2204.060303015141</v>
      </c>
      <c r="AD11" s="77"/>
      <c r="AE11" s="77"/>
      <c r="AF11" s="77"/>
      <c r="AG11" s="77">
        <f t="shared" si="4"/>
        <v>3023.0807149850543</v>
      </c>
      <c r="AH11" s="77"/>
      <c r="AI11" s="77"/>
      <c r="AJ11" s="77"/>
      <c r="AK11" s="52">
        <f t="shared" si="8"/>
        <v>1466.9419322422193</v>
      </c>
      <c r="AL11" s="52">
        <f t="shared" si="9"/>
        <v>1794.5500970301846</v>
      </c>
      <c r="AM11" s="52">
        <f t="shared" si="10"/>
        <v>2204.060303015141</v>
      </c>
      <c r="AN11" s="52">
        <f t="shared" si="11"/>
        <v>3023.0807149850543</v>
      </c>
      <c r="AO11" s="96"/>
    </row>
    <row r="12" spans="1:41" x14ac:dyDescent="0.3">
      <c r="C12" s="95"/>
      <c r="D12" s="270">
        <f t="shared" si="0"/>
        <v>1063.384244494805</v>
      </c>
      <c r="E12" s="270"/>
      <c r="F12" s="270">
        <f t="shared" si="1"/>
        <v>74.359070088480124</v>
      </c>
      <c r="G12" s="270"/>
      <c r="H12" s="77">
        <v>8</v>
      </c>
      <c r="I12" s="77"/>
      <c r="J12" s="77"/>
      <c r="K12" s="283">
        <f t="shared" si="5"/>
        <v>1065.884244494805</v>
      </c>
      <c r="L12" s="283"/>
      <c r="M12" s="52"/>
      <c r="N12" s="270">
        <f t="shared" si="6"/>
        <v>71.677935131018373</v>
      </c>
      <c r="O12" s="270"/>
      <c r="P12" s="77"/>
      <c r="Q12" s="273">
        <f>MIN(U5:X183)</f>
        <v>23.019437818328569</v>
      </c>
      <c r="R12" s="274"/>
      <c r="S12" s="104">
        <v>96</v>
      </c>
      <c r="T12" s="2"/>
      <c r="U12" s="20">
        <f t="shared" si="7"/>
        <v>1137.5621796258233</v>
      </c>
      <c r="V12" s="77"/>
      <c r="W12" s="77"/>
      <c r="X12" s="77"/>
      <c r="Y12" s="77">
        <f t="shared" si="2"/>
        <v>1424.2739201498969</v>
      </c>
      <c r="Z12" s="77"/>
      <c r="AA12" s="77"/>
      <c r="AB12" s="77"/>
      <c r="AC12" s="77">
        <f t="shared" si="3"/>
        <v>1782.6635958049887</v>
      </c>
      <c r="AD12" s="77"/>
      <c r="AE12" s="77"/>
      <c r="AF12" s="77"/>
      <c r="AG12" s="77">
        <f t="shared" si="4"/>
        <v>2499.4429471151725</v>
      </c>
      <c r="AH12" s="77"/>
      <c r="AI12" s="77"/>
      <c r="AJ12" s="77"/>
      <c r="AK12" s="52">
        <f t="shared" si="8"/>
        <v>1137.5621796258233</v>
      </c>
      <c r="AL12" s="52">
        <f t="shared" si="9"/>
        <v>1424.2739201498969</v>
      </c>
      <c r="AM12" s="52">
        <f t="shared" si="10"/>
        <v>1782.6635958049887</v>
      </c>
      <c r="AN12" s="52">
        <f t="shared" si="11"/>
        <v>2499.4429471151725</v>
      </c>
      <c r="AO12" s="96"/>
    </row>
    <row r="13" spans="1:41" x14ac:dyDescent="0.3">
      <c r="C13" s="95"/>
      <c r="D13" s="270">
        <f t="shared" si="0"/>
        <v>844.10193109589841</v>
      </c>
      <c r="E13" s="270"/>
      <c r="F13" s="270">
        <f t="shared" si="1"/>
        <v>66.432262711203677</v>
      </c>
      <c r="G13" s="270"/>
      <c r="H13" s="77">
        <v>9</v>
      </c>
      <c r="I13" s="77"/>
      <c r="J13" s="77"/>
      <c r="K13" s="283">
        <f t="shared" si="5"/>
        <v>846.60193109589841</v>
      </c>
      <c r="L13" s="283"/>
      <c r="M13" s="52"/>
      <c r="N13" s="270">
        <f t="shared" si="6"/>
        <v>63.727474215911876</v>
      </c>
      <c r="O13" s="270"/>
      <c r="P13" s="77"/>
      <c r="Q13" s="285">
        <f>MIN(Y5:AB183)</f>
        <v>47.823179275803945</v>
      </c>
      <c r="R13" s="286"/>
      <c r="S13" s="107">
        <v>116</v>
      </c>
      <c r="T13" s="3"/>
      <c r="U13" s="20">
        <f t="shared" si="7"/>
        <v>910.32940531181032</v>
      </c>
      <c r="V13" s="77"/>
      <c r="W13" s="77"/>
      <c r="X13" s="77"/>
      <c r="Y13" s="77">
        <f t="shared" si="2"/>
        <v>1165.2393021754579</v>
      </c>
      <c r="Z13" s="77"/>
      <c r="AA13" s="77"/>
      <c r="AB13" s="77"/>
      <c r="AC13" s="77">
        <f t="shared" si="3"/>
        <v>1483.8766732550171</v>
      </c>
      <c r="AD13" s="77"/>
      <c r="AE13" s="77"/>
      <c r="AF13" s="77"/>
      <c r="AG13" s="77">
        <f t="shared" si="4"/>
        <v>2121.151415414136</v>
      </c>
      <c r="AH13" s="77"/>
      <c r="AI13" s="77"/>
      <c r="AJ13" s="77"/>
      <c r="AK13" s="52">
        <f t="shared" si="8"/>
        <v>910.32940531181032</v>
      </c>
      <c r="AL13" s="52">
        <f t="shared" si="9"/>
        <v>1165.2393021754579</v>
      </c>
      <c r="AM13" s="52">
        <f t="shared" si="10"/>
        <v>1483.8766732550171</v>
      </c>
      <c r="AN13" s="52">
        <f t="shared" si="11"/>
        <v>2121.151415414136</v>
      </c>
      <c r="AO13" s="96"/>
    </row>
    <row r="14" spans="1:41" x14ac:dyDescent="0.3">
      <c r="C14" s="95"/>
      <c r="D14" s="270">
        <f t="shared" si="0"/>
        <v>686.91476133347408</v>
      </c>
      <c r="E14" s="270"/>
      <c r="F14" s="270">
        <f t="shared" si="1"/>
        <v>60.097254425294707</v>
      </c>
      <c r="G14" s="270"/>
      <c r="H14" s="77">
        <v>10</v>
      </c>
      <c r="I14" s="77"/>
      <c r="J14" s="77"/>
      <c r="K14" s="283">
        <f t="shared" si="5"/>
        <v>689.41476133347408</v>
      </c>
      <c r="L14" s="283"/>
      <c r="M14" s="52"/>
      <c r="N14" s="270">
        <f t="shared" si="6"/>
        <v>57.36856622834928</v>
      </c>
      <c r="O14" s="270"/>
      <c r="P14" s="77"/>
      <c r="Q14" s="285">
        <f>MIN(AC5:AF183)</f>
        <v>76.483714818179109</v>
      </c>
      <c r="R14" s="286"/>
      <c r="S14" s="107">
        <v>126</v>
      </c>
      <c r="T14" s="3"/>
      <c r="U14" s="20">
        <f t="shared" si="7"/>
        <v>746.7833275618234</v>
      </c>
      <c r="V14" s="77"/>
      <c r="W14" s="77"/>
      <c r="X14" s="77"/>
      <c r="Y14" s="77">
        <f t="shared" si="2"/>
        <v>976.25759247522046</v>
      </c>
      <c r="Z14" s="77"/>
      <c r="AA14" s="77"/>
      <c r="AB14" s="77"/>
      <c r="AC14" s="77">
        <f t="shared" si="3"/>
        <v>1263.100423616967</v>
      </c>
      <c r="AD14" s="77"/>
      <c r="AE14" s="77"/>
      <c r="AF14" s="77"/>
      <c r="AG14" s="77">
        <f t="shared" si="4"/>
        <v>1836.7860859004595</v>
      </c>
      <c r="AH14" s="77"/>
      <c r="AI14" s="77"/>
      <c r="AJ14" s="77"/>
      <c r="AK14" s="52">
        <f t="shared" si="8"/>
        <v>746.7833275618234</v>
      </c>
      <c r="AL14" s="52">
        <f t="shared" si="9"/>
        <v>976.25759247522046</v>
      </c>
      <c r="AM14" s="52">
        <f t="shared" si="10"/>
        <v>1263.100423616967</v>
      </c>
      <c r="AN14" s="52">
        <f t="shared" si="11"/>
        <v>1836.7860859004595</v>
      </c>
      <c r="AO14" s="96"/>
    </row>
    <row r="15" spans="1:41" ht="15" thickBot="1" x14ac:dyDescent="0.35">
      <c r="C15" s="95"/>
      <c r="D15" s="270">
        <f t="shared" si="0"/>
        <v>570.36593887226945</v>
      </c>
      <c r="E15" s="270"/>
      <c r="F15" s="270">
        <f t="shared" si="1"/>
        <v>54.919993378306316</v>
      </c>
      <c r="G15" s="270"/>
      <c r="H15" s="77">
        <v>11</v>
      </c>
      <c r="I15" s="77"/>
      <c r="J15" s="77"/>
      <c r="K15" s="283">
        <f t="shared" si="5"/>
        <v>572.86593887226945</v>
      </c>
      <c r="L15" s="283"/>
      <c r="M15" s="52"/>
      <c r="N15" s="270">
        <f t="shared" si="6"/>
        <v>52.167152623116735</v>
      </c>
      <c r="O15" s="270"/>
      <c r="P15" s="52"/>
      <c r="Q15" s="271">
        <f>MIN(AG5:AJ183)</f>
        <v>131.41417047735223</v>
      </c>
      <c r="R15" s="272"/>
      <c r="S15" s="103">
        <v>135</v>
      </c>
      <c r="T15" s="4"/>
      <c r="U15" s="20">
        <f t="shared" si="7"/>
        <v>625.0330914953862</v>
      </c>
      <c r="V15" s="77"/>
      <c r="W15" s="77"/>
      <c r="X15" s="77"/>
      <c r="Y15" s="77">
        <f t="shared" si="2"/>
        <v>833.70170198785308</v>
      </c>
      <c r="Z15" s="77"/>
      <c r="AA15" s="77"/>
      <c r="AB15" s="77"/>
      <c r="AC15" s="77">
        <f t="shared" si="3"/>
        <v>1094.5374651034367</v>
      </c>
      <c r="AD15" s="77"/>
      <c r="AE15" s="77"/>
      <c r="AF15" s="77"/>
      <c r="AG15" s="77">
        <f t="shared" si="4"/>
        <v>1616.2089913346042</v>
      </c>
      <c r="AH15" s="77"/>
      <c r="AI15" s="77"/>
      <c r="AJ15" s="77"/>
      <c r="AK15" s="52">
        <f t="shared" si="8"/>
        <v>625.0330914953862</v>
      </c>
      <c r="AL15" s="52">
        <f t="shared" si="9"/>
        <v>833.70170198785308</v>
      </c>
      <c r="AM15" s="52">
        <f t="shared" si="10"/>
        <v>1094.5374651034367</v>
      </c>
      <c r="AN15" s="52">
        <f t="shared" si="11"/>
        <v>1616.2089913346042</v>
      </c>
      <c r="AO15" s="96"/>
    </row>
    <row r="16" spans="1:41" ht="15" thickTop="1" x14ac:dyDescent="0.3">
      <c r="C16" s="95"/>
      <c r="D16" s="270">
        <f t="shared" si="0"/>
        <v>481.53258542263512</v>
      </c>
      <c r="E16" s="270"/>
      <c r="F16" s="270">
        <f t="shared" si="1"/>
        <v>50.611114146350097</v>
      </c>
      <c r="G16" s="270"/>
      <c r="H16" s="77">
        <v>12</v>
      </c>
      <c r="I16" s="77"/>
      <c r="J16" s="77"/>
      <c r="K16" s="283">
        <f t="shared" si="5"/>
        <v>484.03258542263512</v>
      </c>
      <c r="L16" s="283"/>
      <c r="M16" s="52"/>
      <c r="N16" s="270">
        <f t="shared" si="6"/>
        <v>47.833861167528134</v>
      </c>
      <c r="O16" s="270"/>
      <c r="P16" s="52"/>
      <c r="Q16" s="52"/>
      <c r="R16" s="52"/>
      <c r="S16" s="52"/>
      <c r="T16" s="52"/>
      <c r="U16" s="77">
        <f t="shared" si="7"/>
        <v>531.86644659016326</v>
      </c>
      <c r="V16" s="77"/>
      <c r="W16" s="77"/>
      <c r="X16" s="77"/>
      <c r="Y16" s="77">
        <f t="shared" si="2"/>
        <v>723.20189126027583</v>
      </c>
      <c r="Z16" s="77"/>
      <c r="AA16" s="77"/>
      <c r="AB16" s="77"/>
      <c r="AC16" s="77">
        <f t="shared" si="3"/>
        <v>962.37119709791648</v>
      </c>
      <c r="AD16" s="77"/>
      <c r="AE16" s="77"/>
      <c r="AF16" s="77"/>
      <c r="AG16" s="77">
        <f t="shared" si="4"/>
        <v>1440.7098087731979</v>
      </c>
      <c r="AH16" s="77"/>
      <c r="AI16" s="77"/>
      <c r="AJ16" s="77"/>
      <c r="AK16" s="52">
        <f t="shared" si="8"/>
        <v>531.86644659016326</v>
      </c>
      <c r="AL16" s="52">
        <f t="shared" si="9"/>
        <v>723.20189126027583</v>
      </c>
      <c r="AM16" s="52">
        <f t="shared" si="10"/>
        <v>962.37119709791648</v>
      </c>
      <c r="AN16" s="52">
        <f t="shared" si="11"/>
        <v>1440.7098087731979</v>
      </c>
      <c r="AO16" s="96"/>
    </row>
    <row r="17" spans="3:41" x14ac:dyDescent="0.3">
      <c r="C17" s="95"/>
      <c r="D17" s="270">
        <f t="shared" si="0"/>
        <v>412.25293705591235</v>
      </c>
      <c r="E17" s="270"/>
      <c r="F17" s="270">
        <f t="shared" si="1"/>
        <v>46.970289157605343</v>
      </c>
      <c r="G17" s="270"/>
      <c r="H17" s="77">
        <v>13</v>
      </c>
      <c r="I17" s="77"/>
      <c r="J17" s="77"/>
      <c r="K17" s="283">
        <f t="shared" si="5"/>
        <v>414.75293705591235</v>
      </c>
      <c r="L17" s="283"/>
      <c r="M17" s="52"/>
      <c r="N17" s="270">
        <f t="shared" si="6"/>
        <v>44.168357359987844</v>
      </c>
      <c r="O17" s="270"/>
      <c r="P17" s="52"/>
      <c r="Q17" s="52"/>
      <c r="R17" s="52"/>
      <c r="S17" s="52"/>
      <c r="T17" s="52"/>
      <c r="U17" s="77">
        <f t="shared" si="7"/>
        <v>458.92129441590021</v>
      </c>
      <c r="V17" s="77"/>
      <c r="W17" s="77"/>
      <c r="X17" s="77"/>
      <c r="Y17" s="77">
        <f t="shared" si="2"/>
        <v>635.59472385585161</v>
      </c>
      <c r="Z17" s="77"/>
      <c r="AA17" s="77"/>
      <c r="AB17" s="77"/>
      <c r="AC17" s="77">
        <f t="shared" si="3"/>
        <v>856.43651065579081</v>
      </c>
      <c r="AD17" s="77"/>
      <c r="AE17" s="77"/>
      <c r="AF17" s="77"/>
      <c r="AG17" s="77">
        <f t="shared" si="4"/>
        <v>1298.1200842556693</v>
      </c>
      <c r="AH17" s="77"/>
      <c r="AI17" s="77"/>
      <c r="AJ17" s="77"/>
      <c r="AK17" s="52">
        <f t="shared" si="8"/>
        <v>458.92129441590021</v>
      </c>
      <c r="AL17" s="52">
        <f t="shared" si="9"/>
        <v>635.59472385585161</v>
      </c>
      <c r="AM17" s="52">
        <f t="shared" si="10"/>
        <v>856.43651065579081</v>
      </c>
      <c r="AN17" s="52">
        <f t="shared" si="11"/>
        <v>1298.1200842556693</v>
      </c>
      <c r="AO17" s="96"/>
    </row>
    <row r="18" spans="3:41" x14ac:dyDescent="0.3">
      <c r="C18" s="95"/>
      <c r="D18" s="270">
        <f t="shared" si="0"/>
        <v>357.16566631462541</v>
      </c>
      <c r="E18" s="270"/>
      <c r="F18" s="270">
        <f t="shared" si="1"/>
        <v>43.854429508034613</v>
      </c>
      <c r="G18" s="270"/>
      <c r="H18" s="77">
        <v>14</v>
      </c>
      <c r="I18" s="77"/>
      <c r="J18" s="77"/>
      <c r="K18" s="283">
        <f t="shared" si="5"/>
        <v>359.66566631462541</v>
      </c>
      <c r="L18" s="283"/>
      <c r="M18" s="52"/>
      <c r="N18" s="270">
        <f t="shared" si="6"/>
        <v>41.027545240625393</v>
      </c>
      <c r="O18" s="270"/>
      <c r="P18" s="52"/>
      <c r="Q18" s="52"/>
      <c r="R18" s="52"/>
      <c r="S18" s="52"/>
      <c r="T18" s="52"/>
      <c r="U18" s="77">
        <f t="shared" si="7"/>
        <v>400.6932115552508</v>
      </c>
      <c r="V18" s="77"/>
      <c r="W18" s="77"/>
      <c r="X18" s="77"/>
      <c r="Y18" s="77">
        <f t="shared" si="2"/>
        <v>564.8033925177524</v>
      </c>
      <c r="Z18" s="77"/>
      <c r="AA18" s="77"/>
      <c r="AB18" s="77"/>
      <c r="AC18" s="77">
        <f t="shared" si="3"/>
        <v>769.94111872087933</v>
      </c>
      <c r="AD18" s="77"/>
      <c r="AE18" s="77"/>
      <c r="AF18" s="77"/>
      <c r="AG18" s="77">
        <f t="shared" si="4"/>
        <v>1180.2165711271332</v>
      </c>
      <c r="AH18" s="77"/>
      <c r="AI18" s="77"/>
      <c r="AJ18" s="77"/>
      <c r="AK18" s="52">
        <f t="shared" si="8"/>
        <v>400.6932115552508</v>
      </c>
      <c r="AL18" s="52">
        <f t="shared" si="9"/>
        <v>564.8033925177524</v>
      </c>
      <c r="AM18" s="52">
        <f t="shared" si="10"/>
        <v>769.94111872087933</v>
      </c>
      <c r="AN18" s="52">
        <f t="shared" si="11"/>
        <v>1180.2165711271332</v>
      </c>
      <c r="AO18" s="96"/>
    </row>
    <row r="19" spans="3:41" x14ac:dyDescent="0.3">
      <c r="C19" s="95"/>
      <c r="D19" s="270">
        <f t="shared" si="0"/>
        <v>312.63064664375622</v>
      </c>
      <c r="E19" s="270"/>
      <c r="F19" s="270">
        <f t="shared" si="1"/>
        <v>41.158605453013116</v>
      </c>
      <c r="G19" s="270"/>
      <c r="H19" s="77">
        <v>15</v>
      </c>
      <c r="I19" s="77"/>
      <c r="J19" s="77"/>
      <c r="K19" s="283">
        <f t="shared" si="5"/>
        <v>315.13064664375622</v>
      </c>
      <c r="L19" s="283"/>
      <c r="M19" s="52"/>
      <c r="N19" s="270">
        <f t="shared" si="6"/>
        <v>38.306487877701947</v>
      </c>
      <c r="O19" s="270"/>
      <c r="P19" s="52"/>
      <c r="Q19" s="52"/>
      <c r="R19" s="52"/>
      <c r="S19" s="52"/>
      <c r="T19" s="52"/>
      <c r="U19" s="77">
        <f t="shared" si="7"/>
        <v>353.43713452145818</v>
      </c>
      <c r="V19" s="77"/>
      <c r="W19" s="77"/>
      <c r="X19" s="77"/>
      <c r="Y19" s="77">
        <f t="shared" si="2"/>
        <v>506.66308603226594</v>
      </c>
      <c r="Z19" s="77"/>
      <c r="AA19" s="77"/>
      <c r="AB19" s="77"/>
      <c r="AC19" s="77">
        <f t="shared" si="3"/>
        <v>698.19552542077577</v>
      </c>
      <c r="AD19" s="77"/>
      <c r="AE19" s="77"/>
      <c r="AF19" s="77"/>
      <c r="AG19" s="77">
        <f t="shared" si="4"/>
        <v>1081.2604041977952</v>
      </c>
      <c r="AH19" s="77"/>
      <c r="AI19" s="77"/>
      <c r="AJ19" s="77"/>
      <c r="AK19" s="52">
        <f t="shared" si="8"/>
        <v>353.43713452145818</v>
      </c>
      <c r="AL19" s="52">
        <f t="shared" si="9"/>
        <v>506.66308603226594</v>
      </c>
      <c r="AM19" s="52">
        <f t="shared" si="10"/>
        <v>698.19552542077577</v>
      </c>
      <c r="AN19" s="52">
        <f t="shared" si="11"/>
        <v>1081.2604041977952</v>
      </c>
      <c r="AO19" s="96"/>
    </row>
    <row r="20" spans="3:41" x14ac:dyDescent="0.3">
      <c r="C20" s="95"/>
      <c r="D20" s="270">
        <f t="shared" si="0"/>
        <v>276.10567276692899</v>
      </c>
      <c r="E20" s="270"/>
      <c r="F20" s="270">
        <f t="shared" si="1"/>
        <v>38.804121716729547</v>
      </c>
      <c r="G20" s="270"/>
      <c r="H20" s="77">
        <v>16</v>
      </c>
      <c r="I20" s="77"/>
      <c r="J20" s="77"/>
      <c r="K20" s="283">
        <f t="shared" si="5"/>
        <v>278.60567276692899</v>
      </c>
      <c r="L20" s="283"/>
      <c r="M20" s="52"/>
      <c r="N20" s="270">
        <f t="shared" si="6"/>
        <v>35.926482671638595</v>
      </c>
      <c r="O20" s="270"/>
      <c r="P20" s="52"/>
      <c r="Q20" s="52"/>
      <c r="R20" s="52"/>
      <c r="S20" s="52"/>
      <c r="T20" s="52"/>
      <c r="U20" s="77">
        <f t="shared" si="7"/>
        <v>314.5321554385676</v>
      </c>
      <c r="V20" s="77"/>
      <c r="W20" s="77"/>
      <c r="X20" s="77"/>
      <c r="Y20" s="77">
        <f t="shared" si="2"/>
        <v>458.23808612512198</v>
      </c>
      <c r="Z20" s="77"/>
      <c r="AA20" s="77"/>
      <c r="AB20" s="77"/>
      <c r="AC20" s="77">
        <f t="shared" si="3"/>
        <v>637.87049948331492</v>
      </c>
      <c r="AD20" s="77"/>
      <c r="AE20" s="77"/>
      <c r="AF20" s="77"/>
      <c r="AG20" s="77">
        <f t="shared" si="4"/>
        <v>997.13532619970101</v>
      </c>
      <c r="AH20" s="77"/>
      <c r="AI20" s="77"/>
      <c r="AJ20" s="77"/>
      <c r="AK20" s="52">
        <f t="shared" si="8"/>
        <v>314.5321554385676</v>
      </c>
      <c r="AL20" s="52">
        <f t="shared" si="9"/>
        <v>458.23808612512198</v>
      </c>
      <c r="AM20" s="52">
        <f t="shared" si="10"/>
        <v>637.87049948331492</v>
      </c>
      <c r="AN20" s="52">
        <f t="shared" si="11"/>
        <v>997.13532619970101</v>
      </c>
      <c r="AO20" s="96"/>
    </row>
    <row r="21" spans="3:41" x14ac:dyDescent="0.3">
      <c r="C21" s="95"/>
      <c r="D21" s="270">
        <f t="shared" si="0"/>
        <v>245.77153171551637</v>
      </c>
      <c r="E21" s="270"/>
      <c r="F21" s="270">
        <f t="shared" si="1"/>
        <v>36.730801517992838</v>
      </c>
      <c r="G21" s="270"/>
      <c r="H21" s="77">
        <v>17</v>
      </c>
      <c r="I21" s="77"/>
      <c r="J21" s="77"/>
      <c r="K21" s="283">
        <f t="shared" si="5"/>
        <v>248.27153171551637</v>
      </c>
      <c r="L21" s="283"/>
      <c r="M21" s="52"/>
      <c r="N21" s="270">
        <f t="shared" si="6"/>
        <v>33.827345375292893</v>
      </c>
      <c r="O21" s="270"/>
      <c r="P21" s="52"/>
      <c r="Q21" s="52"/>
      <c r="R21" s="52"/>
      <c r="S21" s="52"/>
      <c r="T21" s="52"/>
      <c r="U21" s="77">
        <f t="shared" si="7"/>
        <v>282.09887709080925</v>
      </c>
      <c r="V21" s="77"/>
      <c r="W21" s="77"/>
      <c r="X21" s="77"/>
      <c r="Y21" s="77">
        <f t="shared" si="2"/>
        <v>417.40825859198083</v>
      </c>
      <c r="Z21" s="77"/>
      <c r="AA21" s="77"/>
      <c r="AB21" s="77"/>
      <c r="AC21" s="77">
        <f t="shared" si="3"/>
        <v>586.54498546844536</v>
      </c>
      <c r="AD21" s="77"/>
      <c r="AE21" s="77"/>
      <c r="AF21" s="77"/>
      <c r="AG21" s="77">
        <f t="shared" si="4"/>
        <v>924.81843922137432</v>
      </c>
      <c r="AH21" s="77"/>
      <c r="AI21" s="77"/>
      <c r="AJ21" s="77"/>
      <c r="AK21" s="52">
        <f t="shared" si="8"/>
        <v>282.09887709080925</v>
      </c>
      <c r="AL21" s="52">
        <f t="shared" si="9"/>
        <v>417.40825859198083</v>
      </c>
      <c r="AM21" s="52">
        <f t="shared" si="10"/>
        <v>586.54498546844536</v>
      </c>
      <c r="AN21" s="52">
        <f t="shared" si="11"/>
        <v>924.81843922137432</v>
      </c>
      <c r="AO21" s="96"/>
    </row>
    <row r="22" spans="3:41" x14ac:dyDescent="0.3">
      <c r="C22" s="95"/>
      <c r="D22" s="270">
        <f t="shared" si="0"/>
        <v>220.29842399905615</v>
      </c>
      <c r="E22" s="270"/>
      <c r="F22" s="270">
        <f t="shared" si="1"/>
        <v>34.891842589467906</v>
      </c>
      <c r="G22" s="270"/>
      <c r="H22" s="77">
        <v>18</v>
      </c>
      <c r="I22" s="77"/>
      <c r="J22" s="77"/>
      <c r="K22" s="283">
        <f t="shared" si="5"/>
        <v>222.79842399905615</v>
      </c>
      <c r="L22" s="283"/>
      <c r="M22" s="52"/>
      <c r="N22" s="270">
        <f t="shared" si="6"/>
        <v>31.962266107498309</v>
      </c>
      <c r="O22" s="270"/>
      <c r="P22" s="52"/>
      <c r="Q22" s="52"/>
      <c r="R22" s="52"/>
      <c r="S22" s="52"/>
      <c r="T22" s="52"/>
      <c r="U22" s="77">
        <f t="shared" si="7"/>
        <v>254.76069010655448</v>
      </c>
      <c r="V22" s="77"/>
      <c r="W22" s="77"/>
      <c r="X22" s="77"/>
      <c r="Y22" s="77">
        <f t="shared" si="2"/>
        <v>382.60975453654771</v>
      </c>
      <c r="Z22" s="77"/>
      <c r="AA22" s="77"/>
      <c r="AB22" s="77"/>
      <c r="AC22" s="77">
        <f t="shared" si="3"/>
        <v>542.42108507403918</v>
      </c>
      <c r="AD22" s="77"/>
      <c r="AE22" s="77"/>
      <c r="AF22" s="77"/>
      <c r="AG22" s="77">
        <f t="shared" si="4"/>
        <v>862.04374614902224</v>
      </c>
      <c r="AH22" s="77"/>
      <c r="AI22" s="77"/>
      <c r="AJ22" s="77"/>
      <c r="AK22" s="52">
        <f t="shared" si="8"/>
        <v>254.76069010655448</v>
      </c>
      <c r="AL22" s="52">
        <f t="shared" si="9"/>
        <v>382.60975453654771</v>
      </c>
      <c r="AM22" s="52">
        <f t="shared" si="10"/>
        <v>542.42108507403918</v>
      </c>
      <c r="AN22" s="52">
        <f t="shared" si="11"/>
        <v>862.04374614902224</v>
      </c>
      <c r="AO22" s="96"/>
    </row>
    <row r="23" spans="3:41" x14ac:dyDescent="0.3">
      <c r="C23" s="95"/>
      <c r="D23" s="270">
        <f t="shared" si="0"/>
        <v>198.6959435878413</v>
      </c>
      <c r="E23" s="270"/>
      <c r="F23" s="270">
        <f t="shared" si="1"/>
        <v>33.250297613883916</v>
      </c>
      <c r="G23" s="270"/>
      <c r="H23" s="77">
        <v>19</v>
      </c>
      <c r="I23" s="77"/>
      <c r="J23" s="77"/>
      <c r="K23" s="283">
        <f t="shared" si="5"/>
        <v>201.1959435878413</v>
      </c>
      <c r="L23" s="283"/>
      <c r="M23" s="52"/>
      <c r="N23" s="270">
        <f t="shared" si="6"/>
        <v>30.294289783401471</v>
      </c>
      <c r="O23" s="270"/>
      <c r="P23" s="52"/>
      <c r="Q23" s="52"/>
      <c r="R23" s="52"/>
      <c r="S23" s="142"/>
      <c r="T23" s="52"/>
      <c r="U23" s="77">
        <f t="shared" si="7"/>
        <v>231.49023337124277</v>
      </c>
      <c r="V23" s="77"/>
      <c r="W23" s="77"/>
      <c r="X23" s="77"/>
      <c r="Y23" s="77">
        <f t="shared" si="2"/>
        <v>352.66739250484864</v>
      </c>
      <c r="Z23" s="77"/>
      <c r="AA23" s="77"/>
      <c r="AB23" s="77"/>
      <c r="AC23" s="77">
        <f t="shared" si="3"/>
        <v>504.138841421856</v>
      </c>
      <c r="AD23" s="77"/>
      <c r="AE23" s="77"/>
      <c r="AF23" s="77"/>
      <c r="AG23" s="77">
        <f t="shared" si="4"/>
        <v>807.08173925587073</v>
      </c>
      <c r="AH23" s="77"/>
      <c r="AI23" s="77"/>
      <c r="AJ23" s="77"/>
      <c r="AK23" s="52">
        <f t="shared" si="8"/>
        <v>231.49023337124277</v>
      </c>
      <c r="AL23" s="52">
        <f t="shared" si="9"/>
        <v>352.66739250484864</v>
      </c>
      <c r="AM23" s="52">
        <f t="shared" si="10"/>
        <v>504.138841421856</v>
      </c>
      <c r="AN23" s="52">
        <f t="shared" si="11"/>
        <v>807.08173925587073</v>
      </c>
      <c r="AO23" s="96"/>
    </row>
    <row r="24" spans="3:41" x14ac:dyDescent="0.3">
      <c r="C24" s="95"/>
      <c r="D24" s="270">
        <f t="shared" si="0"/>
        <v>180.21411359549089</v>
      </c>
      <c r="E24" s="270"/>
      <c r="F24" s="270">
        <f t="shared" si="1"/>
        <v>31.776610531345238</v>
      </c>
      <c r="G24" s="270"/>
      <c r="H24" s="77">
        <v>20</v>
      </c>
      <c r="I24" s="77"/>
      <c r="J24" s="77"/>
      <c r="K24" s="283">
        <f t="shared" si="5"/>
        <v>182.71411359549089</v>
      </c>
      <c r="L24" s="283"/>
      <c r="M24" s="52"/>
      <c r="N24" s="270">
        <f t="shared" si="6"/>
        <v>28.79385241571817</v>
      </c>
      <c r="O24" s="270"/>
      <c r="P24" s="52"/>
      <c r="Q24" s="52"/>
      <c r="R24" s="52"/>
      <c r="S24" s="52"/>
      <c r="T24" s="52"/>
      <c r="U24" s="77">
        <f t="shared" si="7"/>
        <v>211.50796601120905</v>
      </c>
      <c r="V24" s="77"/>
      <c r="W24" s="77"/>
      <c r="X24" s="77"/>
      <c r="Y24" s="77">
        <f t="shared" si="2"/>
        <v>326.68337567408173</v>
      </c>
      <c r="Z24" s="77"/>
      <c r="AA24" s="77"/>
      <c r="AB24" s="77"/>
      <c r="AC24" s="77">
        <f t="shared" si="3"/>
        <v>470.6526377526726</v>
      </c>
      <c r="AD24" s="77"/>
      <c r="AE24" s="77"/>
      <c r="AF24" s="77"/>
      <c r="AG24" s="77">
        <f t="shared" si="4"/>
        <v>758.59116190985424</v>
      </c>
      <c r="AH24" s="77"/>
      <c r="AI24" s="77"/>
      <c r="AJ24" s="77"/>
      <c r="AK24" s="52">
        <f t="shared" si="8"/>
        <v>211.50796601120905</v>
      </c>
      <c r="AL24" s="52">
        <f t="shared" si="9"/>
        <v>326.68337567408173</v>
      </c>
      <c r="AM24" s="52">
        <f t="shared" si="10"/>
        <v>470.6526377526726</v>
      </c>
      <c r="AN24" s="52">
        <f t="shared" si="11"/>
        <v>758.59116190985424</v>
      </c>
      <c r="AO24" s="96"/>
    </row>
    <row r="25" spans="3:41" x14ac:dyDescent="0.3">
      <c r="C25" s="95"/>
      <c r="D25" s="270">
        <f t="shared" si="0"/>
        <v>164.27653855683144</v>
      </c>
      <c r="E25" s="270"/>
      <c r="F25" s="270">
        <f t="shared" si="1"/>
        <v>30.446856760781522</v>
      </c>
      <c r="G25" s="270"/>
      <c r="H25" s="77">
        <v>21</v>
      </c>
      <c r="I25" s="77"/>
      <c r="J25" s="77"/>
      <c r="K25" s="283">
        <f t="shared" si="5"/>
        <v>166.77653855683144</v>
      </c>
      <c r="L25" s="283"/>
      <c r="M25" s="52"/>
      <c r="N25" s="270">
        <f t="shared" si="6"/>
        <v>27.437021329935199</v>
      </c>
      <c r="O25" s="270"/>
      <c r="P25" s="52"/>
      <c r="Q25" s="52"/>
      <c r="R25" s="52"/>
      <c r="S25" s="52"/>
      <c r="T25" s="52"/>
      <c r="U25" s="77">
        <f t="shared" si="7"/>
        <v>194.21355988676663</v>
      </c>
      <c r="V25" s="77"/>
      <c r="W25" s="77"/>
      <c r="X25" s="77"/>
      <c r="Y25" s="77">
        <f t="shared" si="2"/>
        <v>303.96164520650746</v>
      </c>
      <c r="Z25" s="77"/>
      <c r="AA25" s="77"/>
      <c r="AB25" s="77"/>
      <c r="AC25" s="77">
        <f t="shared" si="3"/>
        <v>441.14675185618341</v>
      </c>
      <c r="AD25" s="77"/>
      <c r="AE25" s="77"/>
      <c r="AF25" s="77"/>
      <c r="AG25" s="77">
        <f t="shared" si="4"/>
        <v>715.51696515553544</v>
      </c>
      <c r="AH25" s="77"/>
      <c r="AI25" s="77"/>
      <c r="AJ25" s="77"/>
      <c r="AK25" s="52">
        <f t="shared" si="8"/>
        <v>194.21355988676663</v>
      </c>
      <c r="AL25" s="52">
        <f t="shared" si="9"/>
        <v>303.96164520650746</v>
      </c>
      <c r="AM25" s="52">
        <f t="shared" si="10"/>
        <v>441.14675185618341</v>
      </c>
      <c r="AN25" s="52">
        <f t="shared" si="11"/>
        <v>715.51696515553544</v>
      </c>
      <c r="AO25" s="96"/>
    </row>
    <row r="26" spans="3:41" x14ac:dyDescent="0.3">
      <c r="C26" s="95"/>
      <c r="D26" s="270">
        <f t="shared" si="0"/>
        <v>150.43428777660085</v>
      </c>
      <c r="E26" s="270"/>
      <c r="F26" s="270">
        <f t="shared" si="1"/>
        <v>29.241463362928179</v>
      </c>
      <c r="G26" s="270"/>
      <c r="H26" s="77">
        <v>22</v>
      </c>
      <c r="I26" s="77"/>
      <c r="J26" s="77"/>
      <c r="K26" s="283">
        <f t="shared" si="5"/>
        <v>152.93428777660085</v>
      </c>
      <c r="L26" s="283"/>
      <c r="M26" s="52"/>
      <c r="N26" s="270">
        <f t="shared" si="6"/>
        <v>26.204215320839246</v>
      </c>
      <c r="O26" s="270"/>
      <c r="P26" s="52"/>
      <c r="Q26" s="52"/>
      <c r="R26" s="52"/>
      <c r="S26" s="52"/>
      <c r="T26" s="52"/>
      <c r="U26" s="77">
        <f t="shared" si="7"/>
        <v>179.13850309744009</v>
      </c>
      <c r="V26" s="77"/>
      <c r="W26" s="77"/>
      <c r="X26" s="77"/>
      <c r="Y26" s="77">
        <f t="shared" si="2"/>
        <v>283.95536438079705</v>
      </c>
      <c r="Z26" s="77"/>
      <c r="AA26" s="77"/>
      <c r="AB26" s="77"/>
      <c r="AC26" s="77">
        <f t="shared" si="3"/>
        <v>414.9764409849933</v>
      </c>
      <c r="AD26" s="77"/>
      <c r="AE26" s="77"/>
      <c r="AF26" s="77"/>
      <c r="AG26" s="77">
        <f t="shared" si="4"/>
        <v>677.01859419338575</v>
      </c>
      <c r="AH26" s="77"/>
      <c r="AI26" s="77"/>
      <c r="AJ26" s="77"/>
      <c r="AK26" s="52">
        <f t="shared" si="8"/>
        <v>179.13850309744009</v>
      </c>
      <c r="AL26" s="52">
        <f t="shared" si="9"/>
        <v>283.95536438079705</v>
      </c>
      <c r="AM26" s="52">
        <f t="shared" si="10"/>
        <v>414.9764409849933</v>
      </c>
      <c r="AN26" s="52">
        <f t="shared" si="11"/>
        <v>677.01859419338575</v>
      </c>
      <c r="AO26" s="96"/>
    </row>
    <row r="27" spans="3:41" x14ac:dyDescent="0.3">
      <c r="C27" s="95"/>
      <c r="D27" s="270">
        <f t="shared" si="0"/>
        <v>138.33347254108011</v>
      </c>
      <c r="E27" s="270"/>
      <c r="F27" s="270">
        <f t="shared" si="1"/>
        <v>28.144263075747922</v>
      </c>
      <c r="G27" s="270"/>
      <c r="H27" s="77">
        <v>23</v>
      </c>
      <c r="I27" s="77"/>
      <c r="J27" s="77"/>
      <c r="K27" s="283">
        <f t="shared" si="5"/>
        <v>140.83347254108011</v>
      </c>
      <c r="L27" s="283"/>
      <c r="M27" s="52"/>
      <c r="N27" s="270">
        <f t="shared" si="6"/>
        <v>25.079258681273206</v>
      </c>
      <c r="O27" s="270"/>
      <c r="P27" s="52"/>
      <c r="Q27" s="52"/>
      <c r="R27" s="52"/>
      <c r="S27" s="52"/>
      <c r="T27" s="52"/>
      <c r="U27" s="77">
        <f t="shared" si="7"/>
        <v>165.91273122235333</v>
      </c>
      <c r="V27" s="77"/>
      <c r="W27" s="77"/>
      <c r="X27" s="77"/>
      <c r="Y27" s="77">
        <f t="shared" si="2"/>
        <v>266.22976594744614</v>
      </c>
      <c r="Z27" s="77"/>
      <c r="AA27" s="77"/>
      <c r="AB27" s="77"/>
      <c r="AC27" s="77">
        <f t="shared" si="3"/>
        <v>391.62605935381214</v>
      </c>
      <c r="AD27" s="77"/>
      <c r="AE27" s="77"/>
      <c r="AF27" s="77"/>
      <c r="AG27" s="77">
        <f t="shared" si="4"/>
        <v>642.41864616654425</v>
      </c>
      <c r="AH27" s="77"/>
      <c r="AI27" s="77"/>
      <c r="AJ27" s="77"/>
      <c r="AK27" s="52">
        <f t="shared" si="8"/>
        <v>165.91273122235333</v>
      </c>
      <c r="AL27" s="52">
        <f t="shared" si="9"/>
        <v>266.22976594744614</v>
      </c>
      <c r="AM27" s="52">
        <f t="shared" si="10"/>
        <v>391.62605935381214</v>
      </c>
      <c r="AN27" s="52">
        <f t="shared" si="11"/>
        <v>642.41864616654425</v>
      </c>
      <c r="AO27" s="96"/>
    </row>
    <row r="28" spans="3:41" x14ac:dyDescent="0.3">
      <c r="C28" s="95"/>
      <c r="D28" s="270">
        <f t="shared" si="0"/>
        <v>127.69205819691658</v>
      </c>
      <c r="E28" s="270"/>
      <c r="F28" s="270">
        <f t="shared" si="1"/>
        <v>27.141784842904954</v>
      </c>
      <c r="G28" s="270"/>
      <c r="H28" s="77">
        <v>24</v>
      </c>
      <c r="I28" s="77"/>
      <c r="J28" s="77"/>
      <c r="K28" s="283">
        <f t="shared" si="5"/>
        <v>130.19205819691658</v>
      </c>
      <c r="L28" s="283"/>
      <c r="M28" s="52"/>
      <c r="N28" s="270">
        <f t="shared" si="6"/>
        <v>24.048671723720652</v>
      </c>
      <c r="O28" s="270"/>
      <c r="P28" s="52"/>
      <c r="Q28" s="52"/>
      <c r="R28" s="52"/>
      <c r="S28" s="52"/>
      <c r="T28" s="52"/>
      <c r="U28" s="77">
        <f t="shared" si="7"/>
        <v>154.24072992063722</v>
      </c>
      <c r="V28" s="77"/>
      <c r="W28" s="77"/>
      <c r="X28" s="77"/>
      <c r="Y28" s="77">
        <f t="shared" si="2"/>
        <v>250.43541681551983</v>
      </c>
      <c r="Z28" s="77"/>
      <c r="AA28" s="77"/>
      <c r="AB28" s="77"/>
      <c r="AC28" s="77">
        <f t="shared" si="3"/>
        <v>370.67877543412305</v>
      </c>
      <c r="AD28" s="77"/>
      <c r="AE28" s="77"/>
      <c r="AF28" s="77"/>
      <c r="AG28" s="77">
        <f t="shared" si="4"/>
        <v>611.16549267132962</v>
      </c>
      <c r="AH28" s="77"/>
      <c r="AI28" s="77"/>
      <c r="AJ28" s="77"/>
      <c r="AK28" s="52">
        <f t="shared" si="8"/>
        <v>154.24072992063722</v>
      </c>
      <c r="AL28" s="52">
        <f t="shared" si="9"/>
        <v>250.43541681551983</v>
      </c>
      <c r="AM28" s="52">
        <f t="shared" si="10"/>
        <v>370.67877543412305</v>
      </c>
      <c r="AN28" s="52">
        <f t="shared" si="11"/>
        <v>611.16549267132962</v>
      </c>
      <c r="AO28" s="96"/>
    </row>
    <row r="29" spans="3:41" x14ac:dyDescent="0.3">
      <c r="C29" s="95"/>
      <c r="D29" s="270">
        <f t="shared" si="0"/>
        <v>118.28302181340922</v>
      </c>
      <c r="E29" s="270"/>
      <c r="F29" s="270">
        <f t="shared" si="1"/>
        <v>26.222714617311258</v>
      </c>
      <c r="G29" s="270"/>
      <c r="H29" s="77">
        <v>25</v>
      </c>
      <c r="I29" s="77"/>
      <c r="J29" s="77"/>
      <c r="K29" s="283">
        <f t="shared" si="5"/>
        <v>120.78302181340922</v>
      </c>
      <c r="L29" s="283"/>
      <c r="M29" s="52"/>
      <c r="N29" s="270">
        <f t="shared" si="6"/>
        <v>23.101131576726495</v>
      </c>
      <c r="O29" s="270"/>
      <c r="P29" s="52"/>
      <c r="Q29" s="52"/>
      <c r="R29" s="52"/>
      <c r="S29" s="52"/>
      <c r="T29" s="52"/>
      <c r="U29" s="77">
        <f t="shared" si="7"/>
        <v>143.88415339013571</v>
      </c>
      <c r="V29" s="77"/>
      <c r="W29" s="77"/>
      <c r="X29" s="77"/>
      <c r="Y29" s="77">
        <f t="shared" si="2"/>
        <v>236.28867969704169</v>
      </c>
      <c r="Z29" s="77"/>
      <c r="AA29" s="77"/>
      <c r="AB29" s="77"/>
      <c r="AC29" s="77">
        <f t="shared" si="3"/>
        <v>351.79433758067415</v>
      </c>
      <c r="AD29" s="77"/>
      <c r="AE29" s="77"/>
      <c r="AF29" s="77"/>
      <c r="AG29" s="77">
        <f t="shared" si="4"/>
        <v>582.80565334793914</v>
      </c>
      <c r="AH29" s="77"/>
      <c r="AI29" s="77"/>
      <c r="AJ29" s="77"/>
      <c r="AK29" s="52">
        <f t="shared" si="8"/>
        <v>143.88415339013571</v>
      </c>
      <c r="AL29" s="52">
        <f t="shared" si="9"/>
        <v>236.28867969704169</v>
      </c>
      <c r="AM29" s="52">
        <f t="shared" si="10"/>
        <v>351.79433758067415</v>
      </c>
      <c r="AN29" s="52">
        <f t="shared" si="11"/>
        <v>582.80565334793914</v>
      </c>
      <c r="AO29" s="96"/>
    </row>
    <row r="30" spans="3:41" x14ac:dyDescent="0.3">
      <c r="C30" s="95"/>
      <c r="D30" s="270">
        <f t="shared" si="0"/>
        <v>109.92194495399295</v>
      </c>
      <c r="E30" s="270"/>
      <c r="F30" s="270">
        <f t="shared" si="1"/>
        <v>25.377480596532074</v>
      </c>
      <c r="G30" s="270"/>
      <c r="H30" s="77">
        <v>26</v>
      </c>
      <c r="I30" s="77"/>
      <c r="J30" s="77"/>
      <c r="K30" s="283">
        <f t="shared" si="5"/>
        <v>112.42194495399295</v>
      </c>
      <c r="L30" s="283"/>
      <c r="M30" s="52"/>
      <c r="N30" s="270">
        <f t="shared" si="6"/>
        <v>22.227057412929003</v>
      </c>
      <c r="O30" s="270"/>
      <c r="P30" s="52"/>
      <c r="Q30" s="52"/>
      <c r="R30" s="52"/>
      <c r="S30" s="52"/>
      <c r="T30" s="52"/>
      <c r="U30" s="77">
        <f t="shared" si="7"/>
        <v>134.64900236692196</v>
      </c>
      <c r="V30" s="77"/>
      <c r="W30" s="77"/>
      <c r="X30" s="77"/>
      <c r="Y30" s="77">
        <f t="shared" si="2"/>
        <v>223.55723201863796</v>
      </c>
      <c r="Z30" s="77"/>
      <c r="AA30" s="77"/>
      <c r="AB30" s="77"/>
      <c r="AC30" s="77">
        <f t="shared" si="3"/>
        <v>334.69251908328295</v>
      </c>
      <c r="AD30" s="77"/>
      <c r="AE30" s="77"/>
      <c r="AF30" s="77"/>
      <c r="AG30" s="77">
        <f t="shared" si="4"/>
        <v>556.96309321257297</v>
      </c>
      <c r="AH30" s="77"/>
      <c r="AI30" s="77"/>
      <c r="AJ30" s="77"/>
      <c r="AK30" s="52">
        <f t="shared" si="8"/>
        <v>134.64900236692196</v>
      </c>
      <c r="AL30" s="52">
        <f t="shared" si="9"/>
        <v>223.55723201863796</v>
      </c>
      <c r="AM30" s="52">
        <f t="shared" si="10"/>
        <v>334.69251908328295</v>
      </c>
      <c r="AN30" s="52">
        <f t="shared" si="11"/>
        <v>556.96309321257297</v>
      </c>
      <c r="AO30" s="96"/>
    </row>
    <row r="31" spans="3:41" x14ac:dyDescent="0.3">
      <c r="C31" s="95"/>
      <c r="D31" s="270">
        <f t="shared" si="0"/>
        <v>102.45775479790439</v>
      </c>
      <c r="E31" s="270"/>
      <c r="F31" s="270">
        <f t="shared" si="1"/>
        <v>24.597930630015689</v>
      </c>
      <c r="G31" s="270"/>
      <c r="H31" s="77">
        <v>27</v>
      </c>
      <c r="I31" s="77"/>
      <c r="J31" s="77"/>
      <c r="K31" s="283">
        <f t="shared" si="5"/>
        <v>104.95775479790439</v>
      </c>
      <c r="L31" s="283"/>
      <c r="M31" s="52"/>
      <c r="N31" s="270">
        <f t="shared" si="6"/>
        <v>21.418287848655925</v>
      </c>
      <c r="O31" s="270"/>
      <c r="P31" s="52"/>
      <c r="Q31" s="52"/>
      <c r="R31" s="52"/>
      <c r="S31" s="52"/>
      <c r="T31" s="52"/>
      <c r="U31" s="77">
        <f t="shared" si="7"/>
        <v>126.37604264656031</v>
      </c>
      <c r="V31" s="77"/>
      <c r="W31" s="77"/>
      <c r="X31" s="77"/>
      <c r="Y31" s="77">
        <f t="shared" si="2"/>
        <v>212.04919404118402</v>
      </c>
      <c r="Z31" s="77"/>
      <c r="AA31" s="77"/>
      <c r="AB31" s="77"/>
      <c r="AC31" s="77">
        <f t="shared" si="3"/>
        <v>319.14063328446366</v>
      </c>
      <c r="AD31" s="77"/>
      <c r="AE31" s="77"/>
      <c r="AF31" s="77"/>
      <c r="AG31" s="77">
        <f t="shared" si="4"/>
        <v>533.32351177102282</v>
      </c>
      <c r="AH31" s="77"/>
      <c r="AI31" s="77"/>
      <c r="AJ31" s="77"/>
      <c r="AK31" s="52">
        <f t="shared" si="8"/>
        <v>126.37604264656031</v>
      </c>
      <c r="AL31" s="52">
        <f t="shared" si="9"/>
        <v>212.04919404118402</v>
      </c>
      <c r="AM31" s="52">
        <f t="shared" si="10"/>
        <v>319.14063328446366</v>
      </c>
      <c r="AN31" s="52">
        <f t="shared" si="11"/>
        <v>533.32351177102282</v>
      </c>
      <c r="AO31" s="96"/>
    </row>
    <row r="32" spans="3:41" x14ac:dyDescent="0.3">
      <c r="C32" s="95"/>
      <c r="D32" s="270">
        <f t="shared" si="0"/>
        <v>95.765732220170179</v>
      </c>
      <c r="E32" s="270"/>
      <c r="F32" s="270">
        <f t="shared" si="1"/>
        <v>23.877078755269871</v>
      </c>
      <c r="G32" s="270"/>
      <c r="H32" s="77">
        <v>28</v>
      </c>
      <c r="I32" s="77"/>
      <c r="J32" s="77"/>
      <c r="K32" s="283">
        <f t="shared" si="5"/>
        <v>98.265732220170179</v>
      </c>
      <c r="L32" s="283"/>
      <c r="M32" s="52"/>
      <c r="N32" s="270">
        <f t="shared" si="6"/>
        <v>20.667827472193746</v>
      </c>
      <c r="O32" s="270"/>
      <c r="P32" s="52"/>
      <c r="Q32" s="52"/>
      <c r="R32" s="52"/>
      <c r="S32" s="52"/>
      <c r="T32" s="52"/>
      <c r="U32" s="77">
        <f t="shared" si="7"/>
        <v>118.93355969236393</v>
      </c>
      <c r="V32" s="77"/>
      <c r="W32" s="77"/>
      <c r="X32" s="77"/>
      <c r="Y32" s="77">
        <f t="shared" si="2"/>
        <v>201.60486958113893</v>
      </c>
      <c r="Z32" s="77"/>
      <c r="AA32" s="77"/>
      <c r="AB32" s="77"/>
      <c r="AC32" s="77">
        <f t="shared" si="3"/>
        <v>304.94400694210765</v>
      </c>
      <c r="AD32" s="77"/>
      <c r="AE32" s="77"/>
      <c r="AF32" s="77"/>
      <c r="AG32" s="77">
        <f t="shared" si="4"/>
        <v>511.62228166404509</v>
      </c>
      <c r="AH32" s="77"/>
      <c r="AI32" s="77"/>
      <c r="AJ32" s="77"/>
      <c r="AK32" s="52">
        <f t="shared" si="8"/>
        <v>118.93355969236393</v>
      </c>
      <c r="AL32" s="52">
        <f t="shared" si="9"/>
        <v>201.60486958113893</v>
      </c>
      <c r="AM32" s="52">
        <f t="shared" si="10"/>
        <v>304.94400694210765</v>
      </c>
      <c r="AN32" s="52">
        <f t="shared" si="11"/>
        <v>511.62228166404509</v>
      </c>
      <c r="AO32" s="96"/>
    </row>
    <row r="33" spans="3:41" x14ac:dyDescent="0.3">
      <c r="C33" s="95"/>
      <c r="D33" s="270">
        <f t="shared" si="0"/>
        <v>89.742173698556343</v>
      </c>
      <c r="E33" s="270"/>
      <c r="F33" s="270">
        <f t="shared" si="1"/>
        <v>23.208904176767355</v>
      </c>
      <c r="G33" s="270"/>
      <c r="H33" s="77">
        <v>29</v>
      </c>
      <c r="I33" s="77"/>
      <c r="J33" s="77"/>
      <c r="K33" s="283">
        <f t="shared" si="5"/>
        <v>92.242173698556343</v>
      </c>
      <c r="L33" s="283"/>
      <c r="M33" s="52"/>
      <c r="N33" s="270">
        <f t="shared" si="6"/>
        <v>19.969645814498925</v>
      </c>
      <c r="O33" s="270"/>
      <c r="P33" s="52"/>
      <c r="Q33" s="52"/>
      <c r="R33" s="52"/>
      <c r="S33" s="52"/>
      <c r="T33" s="52"/>
      <c r="U33" s="77">
        <f t="shared" si="7"/>
        <v>112.21181951305527</v>
      </c>
      <c r="V33" s="77"/>
      <c r="W33" s="77"/>
      <c r="X33" s="77"/>
      <c r="Y33" s="77">
        <f t="shared" si="2"/>
        <v>192.09040277105098</v>
      </c>
      <c r="Z33" s="77"/>
      <c r="AA33" s="77"/>
      <c r="AB33" s="77"/>
      <c r="AC33" s="77">
        <f t="shared" si="3"/>
        <v>291.93863184354564</v>
      </c>
      <c r="AD33" s="77"/>
      <c r="AE33" s="77"/>
      <c r="AF33" s="77"/>
      <c r="AG33" s="77">
        <f t="shared" si="4"/>
        <v>491.6350899885349</v>
      </c>
      <c r="AH33" s="77"/>
      <c r="AI33" s="77"/>
      <c r="AJ33" s="77"/>
      <c r="AK33" s="52">
        <f t="shared" si="8"/>
        <v>112.21181951305527</v>
      </c>
      <c r="AL33" s="52">
        <f t="shared" si="9"/>
        <v>192.09040277105098</v>
      </c>
      <c r="AM33" s="52">
        <f t="shared" si="10"/>
        <v>291.93863184354564</v>
      </c>
      <c r="AN33" s="52">
        <f t="shared" si="11"/>
        <v>491.6350899885349</v>
      </c>
      <c r="AO33" s="96"/>
    </row>
    <row r="34" spans="3:41" x14ac:dyDescent="0.3">
      <c r="C34" s="95"/>
      <c r="D34" s="270">
        <f t="shared" si="0"/>
        <v>84.300274414268259</v>
      </c>
      <c r="E34" s="270"/>
      <c r="F34" s="270">
        <f t="shared" si="1"/>
        <v>22.588190451025213</v>
      </c>
      <c r="G34" s="270"/>
      <c r="H34" s="77">
        <v>30</v>
      </c>
      <c r="I34" s="77"/>
      <c r="J34" s="77"/>
      <c r="K34" s="283">
        <f t="shared" si="5"/>
        <v>86.800274414268259</v>
      </c>
      <c r="L34" s="283"/>
      <c r="M34" s="52"/>
      <c r="N34" s="270">
        <f t="shared" si="6"/>
        <v>19.318516525781366</v>
      </c>
      <c r="O34" s="270"/>
      <c r="P34" s="52"/>
      <c r="Q34" s="52"/>
      <c r="R34" s="52"/>
      <c r="S34" s="52"/>
      <c r="T34" s="52"/>
      <c r="U34" s="77">
        <f t="shared" si="7"/>
        <v>106.11879094004962</v>
      </c>
      <c r="V34" s="77"/>
      <c r="W34" s="77"/>
      <c r="X34" s="77"/>
      <c r="Y34" s="77">
        <f t="shared" si="2"/>
        <v>183.39285704317507</v>
      </c>
      <c r="Z34" s="77"/>
      <c r="AA34" s="77"/>
      <c r="AB34" s="77"/>
      <c r="AC34" s="77">
        <f t="shared" si="3"/>
        <v>279.9854396720819</v>
      </c>
      <c r="AD34" s="77"/>
      <c r="AE34" s="77"/>
      <c r="AF34" s="77"/>
      <c r="AG34" s="77">
        <f t="shared" si="4"/>
        <v>473.17060492989555</v>
      </c>
      <c r="AH34" s="77"/>
      <c r="AI34" s="77"/>
      <c r="AJ34" s="77"/>
      <c r="AK34" s="52">
        <f t="shared" si="8"/>
        <v>106.11879094004962</v>
      </c>
      <c r="AL34" s="52">
        <f t="shared" si="9"/>
        <v>183.39285704317507</v>
      </c>
      <c r="AM34" s="52">
        <f t="shared" si="10"/>
        <v>279.9854396720819</v>
      </c>
      <c r="AN34" s="52">
        <f t="shared" si="11"/>
        <v>473.17060492989555</v>
      </c>
      <c r="AO34" s="96"/>
    </row>
    <row r="35" spans="3:41" x14ac:dyDescent="0.3">
      <c r="C35" s="95"/>
      <c r="D35" s="270">
        <f t="shared" si="0"/>
        <v>79.366923233375687</v>
      </c>
      <c r="E35" s="270"/>
      <c r="F35" s="270">
        <f t="shared" si="1"/>
        <v>22.010395799128109</v>
      </c>
      <c r="G35" s="270"/>
      <c r="H35" s="77">
        <v>31</v>
      </c>
      <c r="I35" s="77"/>
      <c r="J35" s="77"/>
      <c r="K35" s="283">
        <f t="shared" si="5"/>
        <v>81.866923233375687</v>
      </c>
      <c r="L35" s="283"/>
      <c r="M35" s="52"/>
      <c r="N35" s="270">
        <f t="shared" si="6"/>
        <v>18.70988767921499</v>
      </c>
      <c r="O35" s="270"/>
      <c r="P35" s="52"/>
      <c r="Q35" s="52"/>
      <c r="R35" s="52"/>
      <c r="S35" s="52"/>
      <c r="T35" s="52"/>
      <c r="U35" s="77">
        <f t="shared" si="7"/>
        <v>100.57681091259067</v>
      </c>
      <c r="V35" s="77"/>
      <c r="W35" s="77"/>
      <c r="X35" s="77"/>
      <c r="Y35" s="77">
        <f t="shared" si="2"/>
        <v>175.41636162945065</v>
      </c>
      <c r="Z35" s="77"/>
      <c r="AA35" s="77"/>
      <c r="AB35" s="77"/>
      <c r="AC35" s="77">
        <f t="shared" si="3"/>
        <v>268.9658000255256</v>
      </c>
      <c r="AD35" s="77"/>
      <c r="AE35" s="77"/>
      <c r="AF35" s="77"/>
      <c r="AG35" s="77">
        <f t="shared" si="4"/>
        <v>456.06467681767549</v>
      </c>
      <c r="AH35" s="77"/>
      <c r="AI35" s="77"/>
      <c r="AJ35" s="77"/>
      <c r="AK35" s="52">
        <f t="shared" si="8"/>
        <v>100.57681091259067</v>
      </c>
      <c r="AL35" s="52">
        <f t="shared" si="9"/>
        <v>175.41636162945065</v>
      </c>
      <c r="AM35" s="52">
        <f t="shared" si="10"/>
        <v>268.9658000255256</v>
      </c>
      <c r="AN35" s="52">
        <f t="shared" si="11"/>
        <v>456.06467681767549</v>
      </c>
      <c r="AO35" s="96"/>
    </row>
    <row r="36" spans="3:41" x14ac:dyDescent="0.3">
      <c r="C36" s="95"/>
      <c r="D36" s="270">
        <f t="shared" si="0"/>
        <v>74.88018571190922</v>
      </c>
      <c r="E36" s="270"/>
      <c r="F36" s="270">
        <f t="shared" si="1"/>
        <v>21.471547737652593</v>
      </c>
      <c r="G36" s="270"/>
      <c r="H36" s="77">
        <v>32</v>
      </c>
      <c r="I36" s="77"/>
      <c r="J36" s="77"/>
      <c r="K36" s="283">
        <f t="shared" si="5"/>
        <v>77.38018571190922</v>
      </c>
      <c r="L36" s="283"/>
      <c r="M36" s="52"/>
      <c r="N36" s="270">
        <f t="shared" si="6"/>
        <v>18.139776392716502</v>
      </c>
      <c r="O36" s="270"/>
      <c r="P36" s="52"/>
      <c r="Q36" s="52"/>
      <c r="R36" s="52"/>
      <c r="S36" s="52"/>
      <c r="T36" s="52"/>
      <c r="U36" s="77">
        <f t="shared" si="7"/>
        <v>95.519962104625719</v>
      </c>
      <c r="V36" s="77"/>
      <c r="W36" s="77"/>
      <c r="X36" s="77"/>
      <c r="Y36" s="77">
        <f t="shared" si="2"/>
        <v>168.07906767549173</v>
      </c>
      <c r="Z36" s="77"/>
      <c r="AA36" s="77"/>
      <c r="AB36" s="77"/>
      <c r="AC36" s="77">
        <f t="shared" si="3"/>
        <v>258.77794963907422</v>
      </c>
      <c r="AD36" s="77"/>
      <c r="AE36" s="77"/>
      <c r="AF36" s="77"/>
      <c r="AG36" s="77">
        <f t="shared" si="4"/>
        <v>440.17571356623927</v>
      </c>
      <c r="AH36" s="77"/>
      <c r="AI36" s="77"/>
      <c r="AJ36" s="77"/>
      <c r="AK36" s="52">
        <f t="shared" si="8"/>
        <v>95.519962104625719</v>
      </c>
      <c r="AL36" s="52">
        <f t="shared" si="9"/>
        <v>168.07906767549173</v>
      </c>
      <c r="AM36" s="52">
        <f t="shared" si="10"/>
        <v>258.77794963907422</v>
      </c>
      <c r="AN36" s="52">
        <f t="shared" si="11"/>
        <v>440.17571356623927</v>
      </c>
      <c r="AO36" s="96"/>
    </row>
    <row r="37" spans="3:41" x14ac:dyDescent="0.3">
      <c r="C37" s="95"/>
      <c r="D37" s="270">
        <f t="shared" ref="D37:D68" si="12">($P$5/((SIN(RADIANS((H37)/2)))^2))+($P$5/(2*(SIN(RADIANS((H37)/2)))))</f>
        <v>70.787311267892676</v>
      </c>
      <c r="E37" s="270"/>
      <c r="F37" s="270">
        <f t="shared" ref="F37:F68" si="13">((2*$P$5)/(SIN(RADIANS(H37))))+($P$5/(2*(COS(RADIANS((H37)/2)))))</f>
        <v>20.968156869631137</v>
      </c>
      <c r="G37" s="270"/>
      <c r="H37" s="77">
        <v>33</v>
      </c>
      <c r="I37" s="77"/>
      <c r="J37" s="77"/>
      <c r="K37" s="283">
        <f t="shared" si="5"/>
        <v>73.287311267892676</v>
      </c>
      <c r="L37" s="283"/>
      <c r="M37" s="52"/>
      <c r="N37" s="270">
        <f t="shared" si="6"/>
        <v>17.604682610414404</v>
      </c>
      <c r="O37" s="270"/>
      <c r="P37" s="52"/>
      <c r="Q37" s="52"/>
      <c r="R37" s="52"/>
      <c r="S37" s="52"/>
      <c r="T37" s="52"/>
      <c r="U37" s="77">
        <f t="shared" si="7"/>
        <v>90.891993878307076</v>
      </c>
      <c r="V37" s="77"/>
      <c r="W37" s="77"/>
      <c r="X37" s="77"/>
      <c r="Y37" s="77">
        <f t="shared" ref="Y37:Y68" si="14">K37+($R$6*N37)</f>
        <v>161.31072431996469</v>
      </c>
      <c r="Z37" s="77"/>
      <c r="AA37" s="77"/>
      <c r="AB37" s="77"/>
      <c r="AC37" s="77">
        <f t="shared" ref="AC37:AC68" si="15">K37+($R$7*N37)</f>
        <v>249.33413737203671</v>
      </c>
      <c r="AD37" s="77"/>
      <c r="AE37" s="77"/>
      <c r="AF37" s="77"/>
      <c r="AG37" s="77">
        <f t="shared" ref="AG37:AG68" si="16">K37+($R$8*N37)</f>
        <v>425.38096347618074</v>
      </c>
      <c r="AH37" s="77"/>
      <c r="AI37" s="77"/>
      <c r="AJ37" s="77"/>
      <c r="AK37" s="52">
        <f t="shared" si="8"/>
        <v>90.891993878307076</v>
      </c>
      <c r="AL37" s="52">
        <f t="shared" si="9"/>
        <v>161.31072431996469</v>
      </c>
      <c r="AM37" s="52">
        <f t="shared" si="10"/>
        <v>249.33413737203671</v>
      </c>
      <c r="AN37" s="52">
        <f t="shared" si="11"/>
        <v>425.38096347618074</v>
      </c>
      <c r="AO37" s="96"/>
    </row>
    <row r="38" spans="3:41" x14ac:dyDescent="0.3">
      <c r="C38" s="95"/>
      <c r="D38" s="270">
        <f t="shared" si="12"/>
        <v>67.043143308805952</v>
      </c>
      <c r="E38" s="270"/>
      <c r="F38" s="270">
        <f t="shared" si="13"/>
        <v>20.497145890931872</v>
      </c>
      <c r="G38" s="270"/>
      <c r="H38" s="77">
        <v>34</v>
      </c>
      <c r="I38" s="77"/>
      <c r="J38" s="77"/>
      <c r="K38" s="283">
        <f t="shared" si="5"/>
        <v>69.543143308805952</v>
      </c>
      <c r="L38" s="283"/>
      <c r="M38" s="52"/>
      <c r="N38" s="270">
        <f t="shared" si="6"/>
        <v>17.101518099166341</v>
      </c>
      <c r="O38" s="270"/>
      <c r="P38" s="52"/>
      <c r="Q38" s="52"/>
      <c r="R38" s="52"/>
      <c r="S38" s="52"/>
      <c r="T38" s="52"/>
      <c r="U38" s="77">
        <f t="shared" si="7"/>
        <v>86.644661407972293</v>
      </c>
      <c r="V38" s="77"/>
      <c r="W38" s="77"/>
      <c r="X38" s="77"/>
      <c r="Y38" s="77">
        <f t="shared" si="14"/>
        <v>155.05073380463767</v>
      </c>
      <c r="Z38" s="77"/>
      <c r="AA38" s="77"/>
      <c r="AB38" s="77"/>
      <c r="AC38" s="77">
        <f t="shared" si="15"/>
        <v>240.55832430046937</v>
      </c>
      <c r="AD38" s="77"/>
      <c r="AE38" s="77"/>
      <c r="AF38" s="77"/>
      <c r="AG38" s="77">
        <f t="shared" si="16"/>
        <v>411.57350529213278</v>
      </c>
      <c r="AH38" s="77"/>
      <c r="AI38" s="77"/>
      <c r="AJ38" s="77"/>
      <c r="AK38" s="52">
        <f t="shared" si="8"/>
        <v>86.644661407972293</v>
      </c>
      <c r="AL38" s="52">
        <f t="shared" si="9"/>
        <v>155.05073380463767</v>
      </c>
      <c r="AM38" s="52">
        <f t="shared" si="10"/>
        <v>240.55832430046937</v>
      </c>
      <c r="AN38" s="52">
        <f t="shared" si="11"/>
        <v>411.57350529213278</v>
      </c>
      <c r="AO38" s="96"/>
    </row>
    <row r="39" spans="3:41" x14ac:dyDescent="0.3">
      <c r="C39" s="95"/>
      <c r="D39" s="270">
        <f t="shared" si="12"/>
        <v>63.608841760444335</v>
      </c>
      <c r="E39" s="270"/>
      <c r="F39" s="270">
        <f t="shared" si="13"/>
        <v>20.055790769063009</v>
      </c>
      <c r="G39" s="270"/>
      <c r="H39" s="77">
        <v>35</v>
      </c>
      <c r="I39" s="77"/>
      <c r="J39" s="77"/>
      <c r="K39" s="283">
        <f t="shared" si="5"/>
        <v>66.108841760444335</v>
      </c>
      <c r="L39" s="283"/>
      <c r="M39" s="52"/>
      <c r="N39" s="270">
        <f t="shared" si="6"/>
        <v>16.627547617115209</v>
      </c>
      <c r="O39" s="270"/>
      <c r="P39" s="52"/>
      <c r="Q39" s="52"/>
      <c r="R39" s="52"/>
      <c r="S39" s="52"/>
      <c r="T39" s="52"/>
      <c r="U39" s="77">
        <f t="shared" si="7"/>
        <v>82.736389377559547</v>
      </c>
      <c r="V39" s="77"/>
      <c r="W39" s="77"/>
      <c r="X39" s="77"/>
      <c r="Y39" s="77">
        <f t="shared" si="14"/>
        <v>149.24657984602038</v>
      </c>
      <c r="Z39" s="77"/>
      <c r="AA39" s="77"/>
      <c r="AB39" s="77"/>
      <c r="AC39" s="77">
        <f t="shared" si="15"/>
        <v>232.38431793159643</v>
      </c>
      <c r="AD39" s="77"/>
      <c r="AE39" s="77"/>
      <c r="AF39" s="77"/>
      <c r="AG39" s="77">
        <f t="shared" si="16"/>
        <v>398.65979410274849</v>
      </c>
      <c r="AH39" s="77"/>
      <c r="AI39" s="77"/>
      <c r="AJ39" s="77"/>
      <c r="AK39" s="52">
        <f t="shared" si="8"/>
        <v>82.736389377559547</v>
      </c>
      <c r="AL39" s="52">
        <f t="shared" si="9"/>
        <v>149.24657984602038</v>
      </c>
      <c r="AM39" s="52">
        <f t="shared" si="10"/>
        <v>232.38431793159643</v>
      </c>
      <c r="AN39" s="52">
        <f t="shared" si="11"/>
        <v>398.65979410274849</v>
      </c>
      <c r="AO39" s="96"/>
    </row>
    <row r="40" spans="3:41" x14ac:dyDescent="0.3">
      <c r="C40" s="95"/>
      <c r="D40" s="270">
        <f t="shared" si="12"/>
        <v>60.450849718747378</v>
      </c>
      <c r="E40" s="270"/>
      <c r="F40" s="270">
        <f t="shared" si="13"/>
        <v>19.641671727636467</v>
      </c>
      <c r="G40" s="270"/>
      <c r="H40" s="77">
        <v>36</v>
      </c>
      <c r="I40" s="77"/>
      <c r="J40" s="77"/>
      <c r="K40" s="283">
        <f t="shared" si="5"/>
        <v>62.950849718747378</v>
      </c>
      <c r="L40" s="283"/>
      <c r="M40" s="52"/>
      <c r="N40" s="270">
        <f t="shared" si="6"/>
        <v>16.180339887498949</v>
      </c>
      <c r="O40" s="270"/>
      <c r="P40" s="52"/>
      <c r="Q40" s="52"/>
      <c r="R40" s="52"/>
      <c r="S40" s="52"/>
      <c r="T40" s="52"/>
      <c r="U40" s="77">
        <f t="shared" si="7"/>
        <v>79.131189606246323</v>
      </c>
      <c r="V40" s="77"/>
      <c r="W40" s="77"/>
      <c r="X40" s="77"/>
      <c r="Y40" s="77">
        <f t="shared" si="14"/>
        <v>143.85254915624211</v>
      </c>
      <c r="Z40" s="77"/>
      <c r="AA40" s="77"/>
      <c r="AB40" s="77"/>
      <c r="AC40" s="77">
        <f t="shared" si="15"/>
        <v>224.75424859373686</v>
      </c>
      <c r="AD40" s="77"/>
      <c r="AE40" s="77"/>
      <c r="AF40" s="77"/>
      <c r="AG40" s="77">
        <f t="shared" si="16"/>
        <v>386.55764746872637</v>
      </c>
      <c r="AH40" s="77"/>
      <c r="AI40" s="77"/>
      <c r="AJ40" s="77"/>
      <c r="AK40" s="52">
        <f t="shared" si="8"/>
        <v>79.131189606246323</v>
      </c>
      <c r="AL40" s="52">
        <f t="shared" si="9"/>
        <v>143.85254915624211</v>
      </c>
      <c r="AM40" s="52">
        <f t="shared" si="10"/>
        <v>224.75424859373686</v>
      </c>
      <c r="AN40" s="52">
        <f t="shared" si="11"/>
        <v>386.55764746872637</v>
      </c>
      <c r="AO40" s="96"/>
    </row>
    <row r="41" spans="3:41" x14ac:dyDescent="0.3">
      <c r="C41" s="95"/>
      <c r="D41" s="270">
        <f t="shared" si="12"/>
        <v>57.540052293960528</v>
      </c>
      <c r="E41" s="270"/>
      <c r="F41" s="270">
        <f t="shared" si="13"/>
        <v>19.252632181463724</v>
      </c>
      <c r="G41" s="270"/>
      <c r="H41" s="77">
        <v>37</v>
      </c>
      <c r="I41" s="77"/>
      <c r="J41" s="77"/>
      <c r="K41" s="283">
        <f t="shared" si="5"/>
        <v>60.040052293960528</v>
      </c>
      <c r="L41" s="283"/>
      <c r="M41" s="52"/>
      <c r="N41" s="270">
        <f t="shared" si="6"/>
        <v>15.75772652266618</v>
      </c>
      <c r="O41" s="270"/>
      <c r="P41" s="52"/>
      <c r="Q41" s="52"/>
      <c r="R41" s="52"/>
      <c r="S41" s="52"/>
      <c r="T41" s="52"/>
      <c r="U41" s="77">
        <f t="shared" si="7"/>
        <v>75.797778816626703</v>
      </c>
      <c r="V41" s="77"/>
      <c r="W41" s="77"/>
      <c r="X41" s="77"/>
      <c r="Y41" s="77">
        <f t="shared" si="14"/>
        <v>138.82868490729143</v>
      </c>
      <c r="Z41" s="77"/>
      <c r="AA41" s="77"/>
      <c r="AB41" s="77"/>
      <c r="AC41" s="77">
        <f t="shared" si="15"/>
        <v>217.61731752062235</v>
      </c>
      <c r="AD41" s="77"/>
      <c r="AE41" s="77"/>
      <c r="AF41" s="77"/>
      <c r="AG41" s="77">
        <f t="shared" si="16"/>
        <v>375.19458274728413</v>
      </c>
      <c r="AH41" s="77"/>
      <c r="AI41" s="77"/>
      <c r="AJ41" s="77"/>
      <c r="AK41" s="52">
        <f t="shared" si="8"/>
        <v>75.797778816626703</v>
      </c>
      <c r="AL41" s="52">
        <f t="shared" si="9"/>
        <v>138.82868490729143</v>
      </c>
      <c r="AM41" s="52">
        <f t="shared" si="10"/>
        <v>217.61731752062235</v>
      </c>
      <c r="AN41" s="52">
        <f t="shared" si="11"/>
        <v>375.19458274728413</v>
      </c>
      <c r="AO41" s="96"/>
    </row>
    <row r="42" spans="3:41" x14ac:dyDescent="0.3">
      <c r="C42" s="95"/>
      <c r="D42" s="270">
        <f t="shared" si="12"/>
        <v>54.851087826945957</v>
      </c>
      <c r="E42" s="270"/>
      <c r="F42" s="270">
        <f t="shared" si="13"/>
        <v>18.886744157794119</v>
      </c>
      <c r="G42" s="270"/>
      <c r="H42" s="77">
        <v>38</v>
      </c>
      <c r="I42" s="77"/>
      <c r="J42" s="77"/>
      <c r="K42" s="283">
        <f t="shared" si="5"/>
        <v>57.351087826945957</v>
      </c>
      <c r="L42" s="283"/>
      <c r="M42" s="52"/>
      <c r="N42" s="270">
        <f t="shared" si="6"/>
        <v>15.35776743378621</v>
      </c>
      <c r="O42" s="270"/>
      <c r="P42" s="52"/>
      <c r="Q42" s="52"/>
      <c r="R42" s="52"/>
      <c r="S42" s="52"/>
      <c r="T42" s="52"/>
      <c r="U42" s="77">
        <f t="shared" si="7"/>
        <v>72.708855260732165</v>
      </c>
      <c r="V42" s="77"/>
      <c r="W42" s="77"/>
      <c r="X42" s="77"/>
      <c r="Y42" s="77">
        <f t="shared" si="14"/>
        <v>134.13992499587701</v>
      </c>
      <c r="Z42" s="77"/>
      <c r="AA42" s="77"/>
      <c r="AB42" s="77"/>
      <c r="AC42" s="77">
        <f t="shared" si="15"/>
        <v>210.92876216480806</v>
      </c>
      <c r="AD42" s="77"/>
      <c r="AE42" s="77"/>
      <c r="AF42" s="77"/>
      <c r="AG42" s="77">
        <f t="shared" si="16"/>
        <v>364.50643650267017</v>
      </c>
      <c r="AH42" s="77"/>
      <c r="AI42" s="77"/>
      <c r="AJ42" s="77"/>
      <c r="AK42" s="52">
        <f t="shared" si="8"/>
        <v>72.708855260732165</v>
      </c>
      <c r="AL42" s="52">
        <f t="shared" si="9"/>
        <v>134.13992499587701</v>
      </c>
      <c r="AM42" s="52">
        <f t="shared" si="10"/>
        <v>210.92876216480806</v>
      </c>
      <c r="AN42" s="52">
        <f t="shared" si="11"/>
        <v>364.50643650267017</v>
      </c>
      <c r="AO42" s="96"/>
    </row>
    <row r="43" spans="3:41" x14ac:dyDescent="0.3">
      <c r="C43" s="95"/>
      <c r="D43" s="270">
        <f t="shared" si="12"/>
        <v>52.36178070838853</v>
      </c>
      <c r="E43" s="270"/>
      <c r="F43" s="270">
        <f t="shared" si="13"/>
        <v>18.542279039619988</v>
      </c>
      <c r="G43" s="270"/>
      <c r="H43" s="77">
        <v>39</v>
      </c>
      <c r="I43" s="77"/>
      <c r="J43" s="77"/>
      <c r="K43" s="283">
        <f t="shared" si="5"/>
        <v>54.86178070838853</v>
      </c>
      <c r="L43" s="283"/>
      <c r="M43" s="52"/>
      <c r="N43" s="270">
        <f t="shared" si="6"/>
        <v>14.978721562154631</v>
      </c>
      <c r="O43" s="270"/>
      <c r="P43" s="52"/>
      <c r="Q43" s="52"/>
      <c r="R43" s="52"/>
      <c r="S43" s="52"/>
      <c r="T43" s="52"/>
      <c r="U43" s="77">
        <f t="shared" si="7"/>
        <v>69.840502270543155</v>
      </c>
      <c r="V43" s="77"/>
      <c r="W43" s="77"/>
      <c r="X43" s="77"/>
      <c r="Y43" s="77">
        <f t="shared" si="14"/>
        <v>129.75538851916167</v>
      </c>
      <c r="Z43" s="77"/>
      <c r="AA43" s="77"/>
      <c r="AB43" s="77"/>
      <c r="AC43" s="77">
        <f t="shared" si="15"/>
        <v>204.64899632993482</v>
      </c>
      <c r="AD43" s="77"/>
      <c r="AE43" s="77"/>
      <c r="AF43" s="77"/>
      <c r="AG43" s="77">
        <f t="shared" si="16"/>
        <v>354.43621195148114</v>
      </c>
      <c r="AH43" s="77"/>
      <c r="AI43" s="77"/>
      <c r="AJ43" s="77"/>
      <c r="AK43" s="52">
        <f t="shared" si="8"/>
        <v>69.840502270543155</v>
      </c>
      <c r="AL43" s="52">
        <f t="shared" si="9"/>
        <v>129.75538851916167</v>
      </c>
      <c r="AM43" s="52">
        <f t="shared" si="10"/>
        <v>204.64899632993482</v>
      </c>
      <c r="AN43" s="52">
        <f t="shared" si="11"/>
        <v>354.43621195148114</v>
      </c>
      <c r="AO43" s="96"/>
    </row>
    <row r="44" spans="3:41" x14ac:dyDescent="0.3">
      <c r="C44" s="95"/>
      <c r="D44" s="270">
        <f t="shared" si="12"/>
        <v>50.052671852472876</v>
      </c>
      <c r="E44" s="270"/>
      <c r="F44" s="270">
        <f t="shared" si="13"/>
        <v>18.217682699793905</v>
      </c>
      <c r="G44" s="270"/>
      <c r="H44" s="77">
        <v>40</v>
      </c>
      <c r="I44" s="77"/>
      <c r="J44" s="77"/>
      <c r="K44" s="283">
        <f t="shared" si="5"/>
        <v>52.552671852472876</v>
      </c>
      <c r="L44" s="283"/>
      <c r="M44" s="52"/>
      <c r="N44" s="270">
        <f t="shared" si="6"/>
        <v>14.619022000815438</v>
      </c>
      <c r="O44" s="270"/>
      <c r="P44" s="52"/>
      <c r="Q44" s="52"/>
      <c r="R44" s="52"/>
      <c r="S44" s="52"/>
      <c r="T44" s="52"/>
      <c r="U44" s="77">
        <f t="shared" si="7"/>
        <v>67.171693853288318</v>
      </c>
      <c r="V44" s="77"/>
      <c r="W44" s="77"/>
      <c r="X44" s="77"/>
      <c r="Y44" s="77">
        <f t="shared" si="14"/>
        <v>125.64778185655007</v>
      </c>
      <c r="Z44" s="77"/>
      <c r="AA44" s="77"/>
      <c r="AB44" s="77"/>
      <c r="AC44" s="77">
        <f t="shared" si="15"/>
        <v>198.74289186062725</v>
      </c>
      <c r="AD44" s="77"/>
      <c r="AE44" s="77"/>
      <c r="AF44" s="77"/>
      <c r="AG44" s="77">
        <f t="shared" si="16"/>
        <v>344.93311186878162</v>
      </c>
      <c r="AH44" s="77"/>
      <c r="AI44" s="77"/>
      <c r="AJ44" s="77"/>
      <c r="AK44" s="52">
        <f t="shared" si="8"/>
        <v>67.171693853288318</v>
      </c>
      <c r="AL44" s="52">
        <f t="shared" si="9"/>
        <v>125.64778185655007</v>
      </c>
      <c r="AM44" s="52">
        <f t="shared" si="10"/>
        <v>198.74289186062725</v>
      </c>
      <c r="AN44" s="52">
        <f t="shared" si="11"/>
        <v>344.93311186878162</v>
      </c>
      <c r="AO44" s="96"/>
    </row>
    <row r="45" spans="3:41" x14ac:dyDescent="0.3">
      <c r="C45" s="95"/>
      <c r="D45" s="270">
        <f t="shared" si="12"/>
        <v>47.906628057343596</v>
      </c>
      <c r="E45" s="270"/>
      <c r="F45" s="270">
        <f t="shared" si="13"/>
        <v>17.911554276417661</v>
      </c>
      <c r="G45" s="270"/>
      <c r="H45" s="77">
        <v>41</v>
      </c>
      <c r="I45" s="77"/>
      <c r="J45" s="77"/>
      <c r="K45" s="283">
        <f t="shared" si="5"/>
        <v>50.406628057343596</v>
      </c>
      <c r="L45" s="283"/>
      <c r="M45" s="52"/>
      <c r="N45" s="270">
        <f t="shared" si="6"/>
        <v>14.277254756933628</v>
      </c>
      <c r="O45" s="270"/>
      <c r="P45" s="52"/>
      <c r="Q45" s="52"/>
      <c r="R45" s="52"/>
      <c r="S45" s="52"/>
      <c r="T45" s="52"/>
      <c r="U45" s="77">
        <f t="shared" si="7"/>
        <v>64.683882814277226</v>
      </c>
      <c r="V45" s="77"/>
      <c r="W45" s="77"/>
      <c r="X45" s="77"/>
      <c r="Y45" s="77">
        <f t="shared" si="14"/>
        <v>121.79290184201173</v>
      </c>
      <c r="Z45" s="77"/>
      <c r="AA45" s="77"/>
      <c r="AB45" s="77"/>
      <c r="AC45" s="77">
        <f t="shared" si="15"/>
        <v>193.17917562667986</v>
      </c>
      <c r="AD45" s="77"/>
      <c r="AE45" s="77"/>
      <c r="AF45" s="77"/>
      <c r="AG45" s="77">
        <f t="shared" si="16"/>
        <v>335.95172319601613</v>
      </c>
      <c r="AH45" s="77"/>
      <c r="AI45" s="77"/>
      <c r="AJ45" s="77"/>
      <c r="AK45" s="52">
        <f t="shared" si="8"/>
        <v>64.683882814277226</v>
      </c>
      <c r="AL45" s="52">
        <f t="shared" si="9"/>
        <v>121.79290184201173</v>
      </c>
      <c r="AM45" s="52">
        <f t="shared" si="10"/>
        <v>193.17917562667986</v>
      </c>
      <c r="AN45" s="52">
        <f t="shared" si="11"/>
        <v>335.95172319601613</v>
      </c>
      <c r="AO45" s="96"/>
    </row>
    <row r="46" spans="3:41" x14ac:dyDescent="0.3">
      <c r="C46" s="95"/>
      <c r="D46" s="270">
        <f t="shared" si="12"/>
        <v>45.908515448999466</v>
      </c>
      <c r="E46" s="270"/>
      <c r="F46" s="270">
        <f t="shared" si="13"/>
        <v>17.62262798273866</v>
      </c>
      <c r="G46" s="270"/>
      <c r="H46" s="77">
        <v>42</v>
      </c>
      <c r="I46" s="77"/>
      <c r="J46" s="77"/>
      <c r="K46" s="283">
        <f t="shared" si="5"/>
        <v>48.408515448999466</v>
      </c>
      <c r="L46" s="283"/>
      <c r="M46" s="52"/>
      <c r="N46" s="270">
        <f t="shared" si="6"/>
        <v>13.95214054812668</v>
      </c>
      <c r="O46" s="270"/>
      <c r="P46" s="52"/>
      <c r="Q46" s="52"/>
      <c r="R46" s="52"/>
      <c r="S46" s="52"/>
      <c r="T46" s="52"/>
      <c r="U46" s="77">
        <f t="shared" si="7"/>
        <v>62.360655997126145</v>
      </c>
      <c r="V46" s="77"/>
      <c r="W46" s="77"/>
      <c r="X46" s="77"/>
      <c r="Y46" s="77">
        <f t="shared" si="14"/>
        <v>118.16921818963287</v>
      </c>
      <c r="Z46" s="77"/>
      <c r="AA46" s="77"/>
      <c r="AB46" s="77"/>
      <c r="AC46" s="77">
        <f t="shared" si="15"/>
        <v>187.92992093026629</v>
      </c>
      <c r="AD46" s="77"/>
      <c r="AE46" s="77"/>
      <c r="AF46" s="77"/>
      <c r="AG46" s="77">
        <f t="shared" si="16"/>
        <v>327.4513264115331</v>
      </c>
      <c r="AH46" s="77"/>
      <c r="AI46" s="77"/>
      <c r="AJ46" s="77"/>
      <c r="AK46" s="52">
        <f t="shared" si="8"/>
        <v>62.360655997126145</v>
      </c>
      <c r="AL46" s="52">
        <f t="shared" si="9"/>
        <v>118.16921818963287</v>
      </c>
      <c r="AM46" s="52">
        <f t="shared" si="10"/>
        <v>187.92992093026629</v>
      </c>
      <c r="AN46" s="52">
        <f t="shared" si="11"/>
        <v>327.4513264115331</v>
      </c>
      <c r="AO46" s="96"/>
    </row>
    <row r="47" spans="3:41" x14ac:dyDescent="0.3">
      <c r="C47" s="95"/>
      <c r="D47" s="270">
        <f t="shared" si="12"/>
        <v>44.044925260231494</v>
      </c>
      <c r="E47" s="270"/>
      <c r="F47" s="270">
        <f t="shared" si="13"/>
        <v>17.349757457682379</v>
      </c>
      <c r="G47" s="270"/>
      <c r="H47" s="77">
        <v>43</v>
      </c>
      <c r="I47" s="77"/>
      <c r="J47" s="77"/>
      <c r="K47" s="283">
        <f t="shared" si="5"/>
        <v>46.544925260231494</v>
      </c>
      <c r="L47" s="283"/>
      <c r="M47" s="52"/>
      <c r="N47" s="270">
        <f t="shared" si="6"/>
        <v>13.642519138854832</v>
      </c>
      <c r="O47" s="270"/>
      <c r="P47" s="52"/>
      <c r="Q47" s="52"/>
      <c r="R47" s="52"/>
      <c r="S47" s="52"/>
      <c r="T47" s="52"/>
      <c r="U47" s="77">
        <f t="shared" si="7"/>
        <v>60.187444399086324</v>
      </c>
      <c r="V47" s="77"/>
      <c r="W47" s="77"/>
      <c r="X47" s="77"/>
      <c r="Y47" s="77">
        <f t="shared" si="14"/>
        <v>114.75752095450565</v>
      </c>
      <c r="Z47" s="77"/>
      <c r="AA47" s="77"/>
      <c r="AB47" s="77"/>
      <c r="AC47" s="77">
        <f t="shared" si="15"/>
        <v>182.97011664877982</v>
      </c>
      <c r="AD47" s="77"/>
      <c r="AE47" s="77"/>
      <c r="AF47" s="77"/>
      <c r="AG47" s="77">
        <f t="shared" si="16"/>
        <v>319.39530803732811</v>
      </c>
      <c r="AH47" s="77"/>
      <c r="AI47" s="77"/>
      <c r="AJ47" s="77"/>
      <c r="AK47" s="52">
        <f t="shared" si="8"/>
        <v>60.187444399086324</v>
      </c>
      <c r="AL47" s="52">
        <f t="shared" si="9"/>
        <v>114.75752095450565</v>
      </c>
      <c r="AM47" s="52">
        <f t="shared" si="10"/>
        <v>182.97011664877982</v>
      </c>
      <c r="AN47" s="52">
        <f t="shared" si="11"/>
        <v>319.39530803732811</v>
      </c>
      <c r="AO47" s="96"/>
    </row>
    <row r="48" spans="3:41" x14ac:dyDescent="0.3">
      <c r="C48" s="95"/>
      <c r="D48" s="270">
        <f t="shared" si="12"/>
        <v>42.303942566155939</v>
      </c>
      <c r="E48" s="270"/>
      <c r="F48" s="270">
        <f t="shared" si="13"/>
        <v>17.091902252951222</v>
      </c>
      <c r="G48" s="270"/>
      <c r="H48" s="77">
        <v>44</v>
      </c>
      <c r="I48" s="77"/>
      <c r="J48" s="77"/>
      <c r="K48" s="283">
        <f t="shared" si="5"/>
        <v>44.803942566155939</v>
      </c>
      <c r="L48" s="283"/>
      <c r="M48" s="52"/>
      <c r="N48" s="270">
        <f t="shared" si="6"/>
        <v>13.347335812770073</v>
      </c>
      <c r="O48" s="270"/>
      <c r="P48" s="52"/>
      <c r="Q48" s="52"/>
      <c r="R48" s="52"/>
      <c r="S48" s="52"/>
      <c r="T48" s="52"/>
      <c r="U48" s="77">
        <f t="shared" si="7"/>
        <v>58.151278378926008</v>
      </c>
      <c r="V48" s="77"/>
      <c r="W48" s="77"/>
      <c r="X48" s="77"/>
      <c r="Y48" s="77">
        <f t="shared" si="14"/>
        <v>111.5406216300063</v>
      </c>
      <c r="Z48" s="77"/>
      <c r="AA48" s="77"/>
      <c r="AB48" s="77"/>
      <c r="AC48" s="77">
        <f t="shared" si="15"/>
        <v>178.27730069385666</v>
      </c>
      <c r="AD48" s="77"/>
      <c r="AE48" s="77"/>
      <c r="AF48" s="77"/>
      <c r="AG48" s="77">
        <f t="shared" si="16"/>
        <v>311.75065882155741</v>
      </c>
      <c r="AH48" s="77"/>
      <c r="AI48" s="77"/>
      <c r="AJ48" s="77"/>
      <c r="AK48" s="52">
        <f t="shared" si="8"/>
        <v>58.151278378926008</v>
      </c>
      <c r="AL48" s="52">
        <f t="shared" si="9"/>
        <v>111.5406216300063</v>
      </c>
      <c r="AM48" s="52">
        <f t="shared" si="10"/>
        <v>178.27730069385666</v>
      </c>
      <c r="AN48" s="52">
        <f t="shared" si="11"/>
        <v>311.75065882155741</v>
      </c>
      <c r="AO48" s="96"/>
    </row>
    <row r="49" spans="3:41" x14ac:dyDescent="0.3">
      <c r="C49" s="95"/>
      <c r="D49" s="270">
        <f t="shared" si="12"/>
        <v>40.674950448112831</v>
      </c>
      <c r="E49" s="270"/>
      <c r="F49" s="270">
        <f t="shared" si="13"/>
        <v>16.848116124461935</v>
      </c>
      <c r="G49" s="270"/>
      <c r="H49" s="77">
        <v>45</v>
      </c>
      <c r="I49" s="77"/>
      <c r="J49" s="77"/>
      <c r="K49" s="283">
        <f t="shared" si="5"/>
        <v>43.174950448112831</v>
      </c>
      <c r="L49" s="283"/>
      <c r="M49" s="52"/>
      <c r="N49" s="270">
        <f t="shared" si="6"/>
        <v>13.065629648763766</v>
      </c>
      <c r="O49" s="270"/>
      <c r="P49" s="52"/>
      <c r="Q49" s="52"/>
      <c r="R49" s="52"/>
      <c r="S49" s="52"/>
      <c r="T49" s="52"/>
      <c r="U49" s="77">
        <f t="shared" si="7"/>
        <v>56.240580096876599</v>
      </c>
      <c r="V49" s="77"/>
      <c r="W49" s="77"/>
      <c r="X49" s="77"/>
      <c r="Y49" s="77">
        <f t="shared" si="14"/>
        <v>108.50309869193165</v>
      </c>
      <c r="Z49" s="77"/>
      <c r="AA49" s="77"/>
      <c r="AB49" s="77"/>
      <c r="AC49" s="77">
        <f t="shared" si="15"/>
        <v>173.8312469357505</v>
      </c>
      <c r="AD49" s="77"/>
      <c r="AE49" s="77"/>
      <c r="AF49" s="77"/>
      <c r="AG49" s="77">
        <f t="shared" si="16"/>
        <v>304.48754342338816</v>
      </c>
      <c r="AH49" s="77"/>
      <c r="AI49" s="77"/>
      <c r="AJ49" s="77"/>
      <c r="AK49" s="52">
        <f t="shared" si="8"/>
        <v>56.240580096876599</v>
      </c>
      <c r="AL49" s="52">
        <f t="shared" si="9"/>
        <v>108.50309869193165</v>
      </c>
      <c r="AM49" s="52">
        <f t="shared" si="10"/>
        <v>173.8312469357505</v>
      </c>
      <c r="AN49" s="52">
        <f t="shared" si="11"/>
        <v>304.48754342338816</v>
      </c>
      <c r="AO49" s="96"/>
    </row>
    <row r="50" spans="3:41" x14ac:dyDescent="0.3">
      <c r="C50" s="95"/>
      <c r="D50" s="270">
        <f t="shared" si="12"/>
        <v>39.148463510905493</v>
      </c>
      <c r="E50" s="270"/>
      <c r="F50" s="270">
        <f t="shared" si="13"/>
        <v>16.617536853680029</v>
      </c>
      <c r="G50" s="270"/>
      <c r="H50" s="77">
        <v>46</v>
      </c>
      <c r="I50" s="77"/>
      <c r="J50" s="77"/>
      <c r="K50" s="283">
        <f t="shared" si="5"/>
        <v>41.648463510905493</v>
      </c>
      <c r="L50" s="283"/>
      <c r="M50" s="52"/>
      <c r="N50" s="270">
        <f t="shared" si="6"/>
        <v>12.79652332623726</v>
      </c>
      <c r="O50" s="270"/>
      <c r="P50" s="52"/>
      <c r="Q50" s="52"/>
      <c r="R50" s="52"/>
      <c r="S50" s="52"/>
      <c r="T50" s="52"/>
      <c r="U50" s="77">
        <f t="shared" si="7"/>
        <v>54.44498683714275</v>
      </c>
      <c r="V50" s="77"/>
      <c r="W50" s="77"/>
      <c r="X50" s="77"/>
      <c r="Y50" s="77">
        <f t="shared" si="14"/>
        <v>105.6310801420918</v>
      </c>
      <c r="Z50" s="77"/>
      <c r="AA50" s="77"/>
      <c r="AB50" s="77"/>
      <c r="AC50" s="77">
        <f t="shared" si="15"/>
        <v>169.61369677327809</v>
      </c>
      <c r="AD50" s="77"/>
      <c r="AE50" s="77"/>
      <c r="AF50" s="77"/>
      <c r="AG50" s="77">
        <f t="shared" si="16"/>
        <v>297.57893003565073</v>
      </c>
      <c r="AH50" s="77"/>
      <c r="AI50" s="77"/>
      <c r="AJ50" s="77"/>
      <c r="AK50" s="52">
        <f t="shared" si="8"/>
        <v>54.44498683714275</v>
      </c>
      <c r="AL50" s="52">
        <f t="shared" si="9"/>
        <v>105.6310801420918</v>
      </c>
      <c r="AM50" s="52">
        <f t="shared" si="10"/>
        <v>169.61369677327809</v>
      </c>
      <c r="AN50" s="52">
        <f t="shared" si="11"/>
        <v>297.57893003565073</v>
      </c>
      <c r="AO50" s="96"/>
    </row>
    <row r="51" spans="3:41" x14ac:dyDescent="0.3">
      <c r="C51" s="95"/>
      <c r="D51" s="270">
        <f t="shared" si="12"/>
        <v>37.715985826310281</v>
      </c>
      <c r="E51" s="270"/>
      <c r="F51" s="270">
        <f t="shared" si="13"/>
        <v>16.399377371130882</v>
      </c>
      <c r="G51" s="270"/>
      <c r="H51" s="77">
        <v>47</v>
      </c>
      <c r="I51" s="77"/>
      <c r="J51" s="77"/>
      <c r="K51" s="283">
        <f t="shared" si="5"/>
        <v>40.215985826310281</v>
      </c>
      <c r="L51" s="283"/>
      <c r="M51" s="52"/>
      <c r="N51" s="270">
        <f t="shared" si="6"/>
        <v>12.539214231839006</v>
      </c>
      <c r="O51" s="270"/>
      <c r="P51" s="52"/>
      <c r="Q51" s="52"/>
      <c r="R51" s="52"/>
      <c r="S51" s="52"/>
      <c r="T51" s="52"/>
      <c r="U51" s="77">
        <f t="shared" si="7"/>
        <v>52.755200058149285</v>
      </c>
      <c r="V51" s="77"/>
      <c r="W51" s="77"/>
      <c r="X51" s="77"/>
      <c r="Y51" s="77">
        <f t="shared" si="14"/>
        <v>102.9120569855053</v>
      </c>
      <c r="Z51" s="77"/>
      <c r="AA51" s="77"/>
      <c r="AB51" s="77"/>
      <c r="AC51" s="77">
        <f t="shared" si="15"/>
        <v>165.60812814470034</v>
      </c>
      <c r="AD51" s="77"/>
      <c r="AE51" s="77"/>
      <c r="AF51" s="77"/>
      <c r="AG51" s="77">
        <f t="shared" si="16"/>
        <v>291.00027046309037</v>
      </c>
      <c r="AH51" s="77"/>
      <c r="AI51" s="77"/>
      <c r="AJ51" s="77"/>
      <c r="AK51" s="52">
        <f t="shared" si="8"/>
        <v>52.755200058149285</v>
      </c>
      <c r="AL51" s="52">
        <f t="shared" si="9"/>
        <v>102.9120569855053</v>
      </c>
      <c r="AM51" s="52">
        <f t="shared" si="10"/>
        <v>165.60812814470034</v>
      </c>
      <c r="AN51" s="52">
        <f t="shared" si="11"/>
        <v>291.00027046309037</v>
      </c>
      <c r="AO51" s="96"/>
    </row>
    <row r="52" spans="3:41" x14ac:dyDescent="0.3">
      <c r="C52" s="95"/>
      <c r="D52" s="270">
        <f t="shared" si="12"/>
        <v>36.369889287585892</v>
      </c>
      <c r="E52" s="270"/>
      <c r="F52" s="270">
        <f t="shared" si="13"/>
        <v>16.192917992328876</v>
      </c>
      <c r="G52" s="270"/>
      <c r="H52" s="77">
        <v>48</v>
      </c>
      <c r="I52" s="77"/>
      <c r="J52" s="77"/>
      <c r="K52" s="283">
        <f t="shared" si="5"/>
        <v>38.869889287585892</v>
      </c>
      <c r="L52" s="283"/>
      <c r="M52" s="52"/>
      <c r="N52" s="270">
        <f t="shared" si="6"/>
        <v>12.29296667787119</v>
      </c>
      <c r="O52" s="270"/>
      <c r="P52" s="52"/>
      <c r="Q52" s="52"/>
      <c r="R52" s="52"/>
      <c r="S52" s="52"/>
      <c r="T52" s="52"/>
      <c r="U52" s="77">
        <f t="shared" si="7"/>
        <v>51.162855965457084</v>
      </c>
      <c r="V52" s="77"/>
      <c r="W52" s="77"/>
      <c r="X52" s="77"/>
      <c r="Y52" s="77">
        <f t="shared" si="14"/>
        <v>100.33472267694185</v>
      </c>
      <c r="Z52" s="77"/>
      <c r="AA52" s="77"/>
      <c r="AB52" s="77"/>
      <c r="AC52" s="77">
        <f t="shared" si="15"/>
        <v>161.79955606629778</v>
      </c>
      <c r="AD52" s="77"/>
      <c r="AE52" s="77"/>
      <c r="AF52" s="77"/>
      <c r="AG52" s="77">
        <f t="shared" si="16"/>
        <v>284.7292228450097</v>
      </c>
      <c r="AH52" s="77"/>
      <c r="AI52" s="77"/>
      <c r="AJ52" s="77"/>
      <c r="AK52" s="52">
        <f t="shared" si="8"/>
        <v>51.162855965457084</v>
      </c>
      <c r="AL52" s="52">
        <f t="shared" si="9"/>
        <v>100.33472267694185</v>
      </c>
      <c r="AM52" s="52">
        <f t="shared" si="10"/>
        <v>161.79955606629778</v>
      </c>
      <c r="AN52" s="52">
        <f t="shared" si="11"/>
        <v>284.7292228450097</v>
      </c>
      <c r="AO52" s="96"/>
    </row>
    <row r="53" spans="3:41" x14ac:dyDescent="0.3">
      <c r="C53" s="95"/>
      <c r="D53" s="270">
        <f t="shared" si="12"/>
        <v>35.103309087732882</v>
      </c>
      <c r="E53" s="270"/>
      <c r="F53" s="270">
        <f t="shared" si="13"/>
        <v>15.997499607355454</v>
      </c>
      <c r="G53" s="270"/>
      <c r="H53" s="77">
        <v>49</v>
      </c>
      <c r="I53" s="77"/>
      <c r="J53" s="77"/>
      <c r="K53" s="283">
        <f t="shared" si="5"/>
        <v>37.603309087732882</v>
      </c>
      <c r="L53" s="283"/>
      <c r="M53" s="52"/>
      <c r="N53" s="270">
        <f t="shared" si="6"/>
        <v>12.057105073556171</v>
      </c>
      <c r="O53" s="270"/>
      <c r="P53" s="52"/>
      <c r="Q53" s="52"/>
      <c r="R53" s="52"/>
      <c r="S53" s="52"/>
      <c r="T53" s="52"/>
      <c r="U53" s="77">
        <f t="shared" si="7"/>
        <v>49.660414161289054</v>
      </c>
      <c r="V53" s="77"/>
      <c r="W53" s="77"/>
      <c r="X53" s="77"/>
      <c r="Y53" s="77">
        <f t="shared" si="14"/>
        <v>97.888834455513745</v>
      </c>
      <c r="Z53" s="77"/>
      <c r="AA53" s="77"/>
      <c r="AB53" s="77"/>
      <c r="AC53" s="77">
        <f t="shared" si="15"/>
        <v>158.17435982329459</v>
      </c>
      <c r="AD53" s="77"/>
      <c r="AE53" s="77"/>
      <c r="AF53" s="77"/>
      <c r="AG53" s="77">
        <f t="shared" si="16"/>
        <v>278.74541055885629</v>
      </c>
      <c r="AH53" s="77"/>
      <c r="AI53" s="77"/>
      <c r="AJ53" s="77"/>
      <c r="AK53" s="52">
        <f t="shared" si="8"/>
        <v>49.660414161289054</v>
      </c>
      <c r="AL53" s="52">
        <f t="shared" si="9"/>
        <v>97.888834455513745</v>
      </c>
      <c r="AM53" s="52">
        <f t="shared" si="10"/>
        <v>158.17435982329459</v>
      </c>
      <c r="AN53" s="52">
        <f t="shared" si="11"/>
        <v>278.74541055885629</v>
      </c>
      <c r="AO53" s="96"/>
    </row>
    <row r="54" spans="3:41" x14ac:dyDescent="0.3">
      <c r="C54" s="95"/>
      <c r="D54" s="270">
        <f t="shared" si="12"/>
        <v>33.910053618448195</v>
      </c>
      <c r="E54" s="270"/>
      <c r="F54" s="270">
        <f t="shared" si="13"/>
        <v>15.812517690729015</v>
      </c>
      <c r="G54" s="270"/>
      <c r="H54" s="77">
        <v>50</v>
      </c>
      <c r="I54" s="77"/>
      <c r="J54" s="77"/>
      <c r="K54" s="283">
        <f t="shared" si="5"/>
        <v>36.410053618448195</v>
      </c>
      <c r="L54" s="283"/>
      <c r="M54" s="52"/>
      <c r="N54" s="270">
        <f t="shared" si="6"/>
        <v>11.831007915762493</v>
      </c>
      <c r="O54" s="270"/>
      <c r="P54" s="52"/>
      <c r="Q54" s="52"/>
      <c r="R54" s="52"/>
      <c r="S54" s="52"/>
      <c r="T54" s="52"/>
      <c r="U54" s="77">
        <f t="shared" si="7"/>
        <v>48.241061534210687</v>
      </c>
      <c r="V54" s="77"/>
      <c r="W54" s="77"/>
      <c r="X54" s="77"/>
      <c r="Y54" s="77">
        <f t="shared" si="14"/>
        <v>95.565093197260666</v>
      </c>
      <c r="Z54" s="77"/>
      <c r="AA54" s="77"/>
      <c r="AB54" s="77"/>
      <c r="AC54" s="77">
        <f t="shared" si="15"/>
        <v>154.72013277607311</v>
      </c>
      <c r="AD54" s="77"/>
      <c r="AE54" s="77"/>
      <c r="AF54" s="77"/>
      <c r="AG54" s="77">
        <f t="shared" si="16"/>
        <v>273.03021193369807</v>
      </c>
      <c r="AH54" s="77"/>
      <c r="AI54" s="77"/>
      <c r="AJ54" s="77"/>
      <c r="AK54" s="52">
        <f t="shared" si="8"/>
        <v>48.241061534210687</v>
      </c>
      <c r="AL54" s="52">
        <f t="shared" si="9"/>
        <v>95.565093197260666</v>
      </c>
      <c r="AM54" s="52">
        <f t="shared" si="10"/>
        <v>154.72013277607311</v>
      </c>
      <c r="AN54" s="52">
        <f t="shared" si="11"/>
        <v>273.03021193369807</v>
      </c>
      <c r="AO54" s="96"/>
    </row>
    <row r="55" spans="3:41" x14ac:dyDescent="0.3">
      <c r="C55" s="95"/>
      <c r="D55" s="270">
        <f t="shared" si="12"/>
        <v>32.78452655774592</v>
      </c>
      <c r="E55" s="270"/>
      <c r="F55" s="270">
        <f t="shared" si="13"/>
        <v>15.637417019137839</v>
      </c>
      <c r="G55" s="270"/>
      <c r="H55" s="77">
        <v>51</v>
      </c>
      <c r="I55" s="77"/>
      <c r="J55" s="77"/>
      <c r="K55" s="283">
        <f t="shared" si="5"/>
        <v>35.28452655774592</v>
      </c>
      <c r="L55" s="283"/>
      <c r="M55" s="52"/>
      <c r="N55" s="270">
        <f t="shared" si="6"/>
        <v>11.614102486715877</v>
      </c>
      <c r="O55" s="270"/>
      <c r="P55" s="52"/>
      <c r="Q55" s="52"/>
      <c r="R55" s="52"/>
      <c r="S55" s="52"/>
      <c r="T55" s="52"/>
      <c r="U55" s="77">
        <f t="shared" si="7"/>
        <v>46.898629044461799</v>
      </c>
      <c r="V55" s="77"/>
      <c r="W55" s="77"/>
      <c r="X55" s="77"/>
      <c r="Y55" s="77">
        <f t="shared" si="14"/>
        <v>93.355038991325301</v>
      </c>
      <c r="Z55" s="77"/>
      <c r="AA55" s="77"/>
      <c r="AB55" s="77"/>
      <c r="AC55" s="77">
        <f t="shared" si="15"/>
        <v>151.42555142490471</v>
      </c>
      <c r="AD55" s="77"/>
      <c r="AE55" s="77"/>
      <c r="AF55" s="77"/>
      <c r="AG55" s="77">
        <f t="shared" si="16"/>
        <v>267.56657629206347</v>
      </c>
      <c r="AH55" s="77"/>
      <c r="AI55" s="77"/>
      <c r="AJ55" s="77"/>
      <c r="AK55" s="52">
        <f t="shared" si="8"/>
        <v>46.898629044461799</v>
      </c>
      <c r="AL55" s="52">
        <f t="shared" si="9"/>
        <v>93.355038991325301</v>
      </c>
      <c r="AM55" s="52">
        <f t="shared" si="10"/>
        <v>151.42555142490471</v>
      </c>
      <c r="AN55" s="52">
        <f t="shared" si="11"/>
        <v>267.56657629206347</v>
      </c>
      <c r="AO55" s="96"/>
    </row>
    <row r="56" spans="3:41" x14ac:dyDescent="0.3">
      <c r="C56" s="95"/>
      <c r="D56" s="270">
        <f t="shared" si="12"/>
        <v>31.721659295736249</v>
      </c>
      <c r="E56" s="270"/>
      <c r="F56" s="270">
        <f t="shared" si="13"/>
        <v>15.471687001913759</v>
      </c>
      <c r="G56" s="270"/>
      <c r="H56" s="77">
        <v>52</v>
      </c>
      <c r="I56" s="77"/>
      <c r="J56" s="77"/>
      <c r="K56" s="283">
        <f t="shared" si="5"/>
        <v>34.221659295736245</v>
      </c>
      <c r="L56" s="283"/>
      <c r="M56" s="52"/>
      <c r="N56" s="270">
        <f t="shared" si="6"/>
        <v>11.405860163524297</v>
      </c>
      <c r="O56" s="270"/>
      <c r="P56" s="52"/>
      <c r="Q56" s="52"/>
      <c r="R56" s="52"/>
      <c r="S56" s="52"/>
      <c r="T56" s="52"/>
      <c r="U56" s="77">
        <f t="shared" si="7"/>
        <v>45.62751945926054</v>
      </c>
      <c r="V56" s="77"/>
      <c r="W56" s="77"/>
      <c r="X56" s="77"/>
      <c r="Y56" s="77">
        <f t="shared" si="14"/>
        <v>91.250960113357735</v>
      </c>
      <c r="Z56" s="77"/>
      <c r="AA56" s="77"/>
      <c r="AB56" s="77"/>
      <c r="AC56" s="77">
        <f t="shared" si="15"/>
        <v>148.28026093097921</v>
      </c>
      <c r="AD56" s="77"/>
      <c r="AE56" s="77"/>
      <c r="AF56" s="77"/>
      <c r="AG56" s="77">
        <f t="shared" si="16"/>
        <v>262.33886256622219</v>
      </c>
      <c r="AH56" s="77"/>
      <c r="AI56" s="77"/>
      <c r="AJ56" s="77"/>
      <c r="AK56" s="52">
        <f t="shared" si="8"/>
        <v>45.62751945926054</v>
      </c>
      <c r="AL56" s="52">
        <f t="shared" si="9"/>
        <v>91.250960113357735</v>
      </c>
      <c r="AM56" s="52">
        <f t="shared" si="10"/>
        <v>148.28026093097921</v>
      </c>
      <c r="AN56" s="52">
        <f t="shared" si="11"/>
        <v>262.33886256622219</v>
      </c>
      <c r="AO56" s="96"/>
    </row>
    <row r="57" spans="3:41" x14ac:dyDescent="0.3">
      <c r="C57" s="95"/>
      <c r="D57" s="270">
        <f t="shared" si="12"/>
        <v>30.71685215843663</v>
      </c>
      <c r="E57" s="270"/>
      <c r="F57" s="270">
        <f t="shared" si="13"/>
        <v>15.314857543492852</v>
      </c>
      <c r="G57" s="270"/>
      <c r="H57" s="77">
        <v>53</v>
      </c>
      <c r="I57" s="77"/>
      <c r="J57" s="77"/>
      <c r="K57" s="283">
        <f t="shared" si="5"/>
        <v>33.21685215843663</v>
      </c>
      <c r="L57" s="283"/>
      <c r="M57" s="52"/>
      <c r="N57" s="270">
        <f t="shared" si="6"/>
        <v>11.205792258711734</v>
      </c>
      <c r="O57" s="270"/>
      <c r="P57" s="52"/>
      <c r="Q57" s="52"/>
      <c r="R57" s="52"/>
      <c r="S57" s="52"/>
      <c r="T57" s="52"/>
      <c r="U57" s="77">
        <f t="shared" si="7"/>
        <v>44.422644417148362</v>
      </c>
      <c r="V57" s="77"/>
      <c r="W57" s="77"/>
      <c r="X57" s="77"/>
      <c r="Y57" s="77">
        <f t="shared" si="14"/>
        <v>89.245813451995303</v>
      </c>
      <c r="Z57" s="77"/>
      <c r="AA57" s="77"/>
      <c r="AB57" s="77"/>
      <c r="AC57" s="77">
        <f t="shared" si="15"/>
        <v>145.27477474555397</v>
      </c>
      <c r="AD57" s="77"/>
      <c r="AE57" s="77"/>
      <c r="AF57" s="77"/>
      <c r="AG57" s="77">
        <f t="shared" si="16"/>
        <v>257.33269733267127</v>
      </c>
      <c r="AH57" s="77"/>
      <c r="AI57" s="77"/>
      <c r="AJ57" s="77"/>
      <c r="AK57" s="52">
        <f t="shared" si="8"/>
        <v>44.422644417148362</v>
      </c>
      <c r="AL57" s="52">
        <f t="shared" si="9"/>
        <v>89.245813451995303</v>
      </c>
      <c r="AM57" s="52">
        <f t="shared" si="10"/>
        <v>145.27477474555397</v>
      </c>
      <c r="AN57" s="52">
        <f t="shared" si="11"/>
        <v>257.33269733267127</v>
      </c>
      <c r="AO57" s="96"/>
    </row>
    <row r="58" spans="3:41" x14ac:dyDescent="0.3">
      <c r="C58" s="95"/>
      <c r="D58" s="270">
        <f t="shared" si="12"/>
        <v>29.765923143059084</v>
      </c>
      <c r="E58" s="270"/>
      <c r="F58" s="270">
        <f t="shared" si="13"/>
        <v>15.166495369083798</v>
      </c>
      <c r="G58" s="270"/>
      <c r="H58" s="77">
        <v>54</v>
      </c>
      <c r="I58" s="77"/>
      <c r="J58" s="77"/>
      <c r="K58" s="283">
        <f t="shared" si="5"/>
        <v>32.265923143059084</v>
      </c>
      <c r="L58" s="283"/>
      <c r="M58" s="52"/>
      <c r="N58" s="270">
        <f t="shared" si="6"/>
        <v>11.013446322926335</v>
      </c>
      <c r="O58" s="270"/>
      <c r="P58" s="52"/>
      <c r="Q58" s="52"/>
      <c r="R58" s="52"/>
      <c r="S58" s="52"/>
      <c r="T58" s="52"/>
      <c r="U58" s="77">
        <f t="shared" si="7"/>
        <v>43.279369465985418</v>
      </c>
      <c r="V58" s="77"/>
      <c r="W58" s="77"/>
      <c r="X58" s="77"/>
      <c r="Y58" s="77">
        <f t="shared" si="14"/>
        <v>87.33315475769075</v>
      </c>
      <c r="Z58" s="77"/>
      <c r="AA58" s="77"/>
      <c r="AB58" s="77"/>
      <c r="AC58" s="77">
        <f t="shared" si="15"/>
        <v>142.40038637232243</v>
      </c>
      <c r="AD58" s="77"/>
      <c r="AE58" s="77"/>
      <c r="AF58" s="77"/>
      <c r="AG58" s="77">
        <f t="shared" si="16"/>
        <v>252.53484960158579</v>
      </c>
      <c r="AH58" s="77"/>
      <c r="AI58" s="77"/>
      <c r="AJ58" s="77"/>
      <c r="AK58" s="52">
        <f t="shared" si="8"/>
        <v>43.279369465985418</v>
      </c>
      <c r="AL58" s="52">
        <f t="shared" si="9"/>
        <v>87.33315475769075</v>
      </c>
      <c r="AM58" s="52">
        <f t="shared" si="10"/>
        <v>142.40038637232243</v>
      </c>
      <c r="AN58" s="52">
        <f t="shared" si="11"/>
        <v>252.53484960158579</v>
      </c>
      <c r="AO58" s="96"/>
    </row>
    <row r="59" spans="3:41" x14ac:dyDescent="0.3">
      <c r="C59" s="95"/>
      <c r="D59" s="270">
        <f t="shared" si="12"/>
        <v>28.865063086213826</v>
      </c>
      <c r="E59" s="270"/>
      <c r="F59" s="270">
        <f t="shared" si="13"/>
        <v>15.026200754780417</v>
      </c>
      <c r="G59" s="270"/>
      <c r="H59" s="77">
        <v>55</v>
      </c>
      <c r="I59" s="77"/>
      <c r="J59" s="77"/>
      <c r="K59" s="283">
        <f t="shared" si="5"/>
        <v>31.365063086213826</v>
      </c>
      <c r="L59" s="283"/>
      <c r="M59" s="52"/>
      <c r="N59" s="270">
        <f t="shared" si="6"/>
        <v>10.828402851001002</v>
      </c>
      <c r="O59" s="270"/>
      <c r="P59" s="52"/>
      <c r="Q59" s="52"/>
      <c r="R59" s="52"/>
      <c r="S59" s="52"/>
      <c r="T59" s="52"/>
      <c r="U59" s="77">
        <f t="shared" si="7"/>
        <v>42.193465937214825</v>
      </c>
      <c r="V59" s="77"/>
      <c r="W59" s="77"/>
      <c r="X59" s="77"/>
      <c r="Y59" s="77">
        <f t="shared" si="14"/>
        <v>85.507077341218832</v>
      </c>
      <c r="Z59" s="77"/>
      <c r="AA59" s="77"/>
      <c r="AB59" s="77"/>
      <c r="AC59" s="77">
        <f t="shared" si="15"/>
        <v>139.64909159622385</v>
      </c>
      <c r="AD59" s="77"/>
      <c r="AE59" s="77"/>
      <c r="AF59" s="77"/>
      <c r="AG59" s="77">
        <f t="shared" si="16"/>
        <v>247.93312010623387</v>
      </c>
      <c r="AH59" s="77"/>
      <c r="AI59" s="77"/>
      <c r="AJ59" s="77"/>
      <c r="AK59" s="52">
        <f t="shared" si="8"/>
        <v>42.193465937214825</v>
      </c>
      <c r="AL59" s="52">
        <f t="shared" si="9"/>
        <v>85.507077341218832</v>
      </c>
      <c r="AM59" s="52">
        <f t="shared" si="10"/>
        <v>139.64909159622385</v>
      </c>
      <c r="AN59" s="52">
        <f t="shared" si="11"/>
        <v>247.93312010623387</v>
      </c>
      <c r="AO59" s="96"/>
    </row>
    <row r="60" spans="3:41" x14ac:dyDescent="0.3">
      <c r="C60" s="95"/>
      <c r="D60" s="270">
        <f t="shared" si="12"/>
        <v>28.010796357744319</v>
      </c>
      <c r="E60" s="270"/>
      <c r="F60" s="270">
        <f t="shared" si="13"/>
        <v>14.893604611761651</v>
      </c>
      <c r="G60" s="270"/>
      <c r="H60" s="77">
        <v>56</v>
      </c>
      <c r="I60" s="77"/>
      <c r="J60" s="77"/>
      <c r="K60" s="283">
        <f t="shared" si="5"/>
        <v>30.510796357744319</v>
      </c>
      <c r="L60" s="283"/>
      <c r="M60" s="52"/>
      <c r="N60" s="270">
        <f t="shared" si="6"/>
        <v>10.650272340947563</v>
      </c>
      <c r="O60" s="270"/>
      <c r="P60" s="52"/>
      <c r="Q60" s="52"/>
      <c r="R60" s="52"/>
      <c r="S60" s="52"/>
      <c r="T60" s="52"/>
      <c r="U60" s="77">
        <f t="shared" si="7"/>
        <v>41.161068698691878</v>
      </c>
      <c r="V60" s="77"/>
      <c r="W60" s="77"/>
      <c r="X60" s="77"/>
      <c r="Y60" s="77">
        <f t="shared" si="14"/>
        <v>83.762158062482143</v>
      </c>
      <c r="Z60" s="77"/>
      <c r="AA60" s="77"/>
      <c r="AB60" s="77"/>
      <c r="AC60" s="77">
        <f t="shared" si="15"/>
        <v>137.01351976721995</v>
      </c>
      <c r="AD60" s="77"/>
      <c r="AE60" s="77"/>
      <c r="AF60" s="77"/>
      <c r="AG60" s="77">
        <f t="shared" si="16"/>
        <v>243.51624317669558</v>
      </c>
      <c r="AH60" s="77"/>
      <c r="AI60" s="77"/>
      <c r="AJ60" s="77"/>
      <c r="AK60" s="52">
        <f t="shared" si="8"/>
        <v>41.161068698691878</v>
      </c>
      <c r="AL60" s="52">
        <f t="shared" si="9"/>
        <v>83.762158062482143</v>
      </c>
      <c r="AM60" s="52">
        <f t="shared" si="10"/>
        <v>137.01351976721995</v>
      </c>
      <c r="AN60" s="52">
        <f t="shared" si="11"/>
        <v>243.51624317669558</v>
      </c>
      <c r="AO60" s="96"/>
    </row>
    <row r="61" spans="3:41" x14ac:dyDescent="0.3">
      <c r="C61" s="95"/>
      <c r="D61" s="270">
        <f t="shared" si="12"/>
        <v>27.199946314473351</v>
      </c>
      <c r="E61" s="270"/>
      <c r="F61" s="270">
        <f t="shared" si="13"/>
        <v>14.768365881302799</v>
      </c>
      <c r="G61" s="270"/>
      <c r="H61" s="77">
        <v>57</v>
      </c>
      <c r="I61" s="77"/>
      <c r="J61" s="77"/>
      <c r="K61" s="283">
        <f t="shared" si="5"/>
        <v>29.699946314473351</v>
      </c>
      <c r="L61" s="283"/>
      <c r="M61" s="52"/>
      <c r="N61" s="270">
        <f t="shared" si="6"/>
        <v>10.478692662542009</v>
      </c>
      <c r="O61" s="270"/>
      <c r="P61" s="52"/>
      <c r="Q61" s="52"/>
      <c r="R61" s="52"/>
      <c r="S61" s="52"/>
      <c r="T61" s="52"/>
      <c r="U61" s="77">
        <f t="shared" si="7"/>
        <v>40.17863897701536</v>
      </c>
      <c r="V61" s="77"/>
      <c r="W61" s="77"/>
      <c r="X61" s="77"/>
      <c r="Y61" s="77">
        <f t="shared" si="14"/>
        <v>82.093409627183405</v>
      </c>
      <c r="Z61" s="77"/>
      <c r="AA61" s="77"/>
      <c r="AB61" s="77"/>
      <c r="AC61" s="77">
        <f t="shared" si="15"/>
        <v>134.48687293989343</v>
      </c>
      <c r="AD61" s="77"/>
      <c r="AE61" s="77"/>
      <c r="AF61" s="77"/>
      <c r="AG61" s="77">
        <f t="shared" si="16"/>
        <v>239.27379956531354</v>
      </c>
      <c r="AH61" s="77"/>
      <c r="AI61" s="77"/>
      <c r="AJ61" s="77"/>
      <c r="AK61" s="52">
        <f t="shared" si="8"/>
        <v>40.17863897701536</v>
      </c>
      <c r="AL61" s="52">
        <f t="shared" si="9"/>
        <v>82.093409627183405</v>
      </c>
      <c r="AM61" s="52">
        <f t="shared" si="10"/>
        <v>134.48687293989343</v>
      </c>
      <c r="AN61" s="52">
        <f t="shared" si="11"/>
        <v>239.27379956531354</v>
      </c>
      <c r="AO61" s="96"/>
    </row>
    <row r="62" spans="3:41" x14ac:dyDescent="0.3">
      <c r="C62" s="95"/>
      <c r="D62" s="270">
        <f t="shared" si="12"/>
        <v>26.429604865567601</v>
      </c>
      <c r="E62" s="270"/>
      <c r="F62" s="270">
        <f t="shared" si="13"/>
        <v>14.650169203304264</v>
      </c>
      <c r="G62" s="270"/>
      <c r="H62" s="77">
        <v>58</v>
      </c>
      <c r="I62" s="77"/>
      <c r="J62" s="77"/>
      <c r="K62" s="283">
        <f t="shared" si="5"/>
        <v>28.929604865567601</v>
      </c>
      <c r="L62" s="283"/>
      <c r="M62" s="52"/>
      <c r="N62" s="270">
        <f t="shared" si="6"/>
        <v>10.313326698136571</v>
      </c>
      <c r="O62" s="270"/>
      <c r="P62" s="52"/>
      <c r="Q62" s="52"/>
      <c r="R62" s="52"/>
      <c r="S62" s="52"/>
      <c r="T62" s="52"/>
      <c r="U62" s="77">
        <f t="shared" si="7"/>
        <v>39.242931563704175</v>
      </c>
      <c r="V62" s="77"/>
      <c r="W62" s="77"/>
      <c r="X62" s="77"/>
      <c r="Y62" s="77">
        <f t="shared" si="14"/>
        <v>80.496238356250458</v>
      </c>
      <c r="Z62" s="77"/>
      <c r="AA62" s="77"/>
      <c r="AB62" s="77"/>
      <c r="AC62" s="77">
        <f t="shared" si="15"/>
        <v>132.06287184693332</v>
      </c>
      <c r="AD62" s="77"/>
      <c r="AE62" s="77"/>
      <c r="AF62" s="77"/>
      <c r="AG62" s="77">
        <f t="shared" si="16"/>
        <v>235.19613882829901</v>
      </c>
      <c r="AH62" s="77"/>
      <c r="AI62" s="77"/>
      <c r="AJ62" s="77"/>
      <c r="AK62" s="52">
        <f t="shared" si="8"/>
        <v>39.242931563704175</v>
      </c>
      <c r="AL62" s="52">
        <f t="shared" si="9"/>
        <v>80.496238356250458</v>
      </c>
      <c r="AM62" s="52">
        <f t="shared" si="10"/>
        <v>132.06287184693332</v>
      </c>
      <c r="AN62" s="52">
        <f t="shared" si="11"/>
        <v>235.19613882829901</v>
      </c>
      <c r="AO62" s="96"/>
    </row>
    <row r="63" spans="3:41" x14ac:dyDescent="0.3">
      <c r="C63" s="95"/>
      <c r="D63" s="270">
        <f t="shared" si="12"/>
        <v>25.697105598972509</v>
      </c>
      <c r="E63" s="270"/>
      <c r="F63" s="270">
        <f t="shared" si="13"/>
        <v>14.53872282611518</v>
      </c>
      <c r="G63" s="270"/>
      <c r="H63" s="77">
        <v>59</v>
      </c>
      <c r="I63" s="77"/>
      <c r="J63" s="77"/>
      <c r="K63" s="283">
        <f t="shared" si="5"/>
        <v>28.197105598972509</v>
      </c>
      <c r="L63" s="283"/>
      <c r="M63" s="52"/>
      <c r="N63" s="270">
        <f t="shared" si="6"/>
        <v>10.153860223400782</v>
      </c>
      <c r="O63" s="270"/>
      <c r="P63" s="52"/>
      <c r="Q63" s="52"/>
      <c r="R63" s="52"/>
      <c r="S63" s="52"/>
      <c r="T63" s="52"/>
      <c r="U63" s="77">
        <f t="shared" si="7"/>
        <v>38.35096582237329</v>
      </c>
      <c r="V63" s="77"/>
      <c r="W63" s="77"/>
      <c r="X63" s="77"/>
      <c r="Y63" s="77">
        <f t="shared" si="14"/>
        <v>78.966406715976419</v>
      </c>
      <c r="Z63" s="77"/>
      <c r="AA63" s="77"/>
      <c r="AB63" s="77"/>
      <c r="AC63" s="77">
        <f t="shared" si="15"/>
        <v>129.73570783298032</v>
      </c>
      <c r="AD63" s="77"/>
      <c r="AE63" s="77"/>
      <c r="AF63" s="77"/>
      <c r="AG63" s="77">
        <f t="shared" si="16"/>
        <v>231.27431006698816</v>
      </c>
      <c r="AH63" s="77"/>
      <c r="AI63" s="77"/>
      <c r="AJ63" s="77"/>
      <c r="AK63" s="52">
        <f t="shared" si="8"/>
        <v>38.35096582237329</v>
      </c>
      <c r="AL63" s="52">
        <f t="shared" si="9"/>
        <v>78.966406715976419</v>
      </c>
      <c r="AM63" s="52">
        <f t="shared" si="10"/>
        <v>129.73570783298032</v>
      </c>
      <c r="AN63" s="52">
        <f t="shared" si="11"/>
        <v>231.27431006698816</v>
      </c>
      <c r="AO63" s="96"/>
    </row>
    <row r="64" spans="3:41" x14ac:dyDescent="0.3">
      <c r="C64" s="95"/>
      <c r="D64" s="270">
        <f t="shared" si="12"/>
        <v>25.000000000000004</v>
      </c>
      <c r="E64" s="270"/>
      <c r="F64" s="270">
        <f t="shared" si="13"/>
        <v>14.433756729740645</v>
      </c>
      <c r="G64" s="270"/>
      <c r="H64" s="77">
        <v>60</v>
      </c>
      <c r="I64" s="77"/>
      <c r="J64" s="77"/>
      <c r="K64" s="283">
        <f t="shared" si="5"/>
        <v>27.500000000000004</v>
      </c>
      <c r="L64" s="283"/>
      <c r="M64" s="52"/>
      <c r="N64" s="270">
        <f t="shared" si="6"/>
        <v>10.000000000000002</v>
      </c>
      <c r="O64" s="270"/>
      <c r="P64" s="52"/>
      <c r="Q64" s="52"/>
      <c r="R64" s="52"/>
      <c r="S64" s="52"/>
      <c r="T64" s="52"/>
      <c r="U64" s="77">
        <f t="shared" si="7"/>
        <v>37.500000000000007</v>
      </c>
      <c r="V64" s="77"/>
      <c r="W64" s="77"/>
      <c r="X64" s="77"/>
      <c r="Y64" s="77">
        <f t="shared" si="14"/>
        <v>77.500000000000014</v>
      </c>
      <c r="Z64" s="77"/>
      <c r="AA64" s="77"/>
      <c r="AB64" s="77"/>
      <c r="AC64" s="77">
        <f t="shared" si="15"/>
        <v>127.50000000000001</v>
      </c>
      <c r="AD64" s="77"/>
      <c r="AE64" s="77"/>
      <c r="AF64" s="77"/>
      <c r="AG64" s="77">
        <f t="shared" si="16"/>
        <v>227.50000000000003</v>
      </c>
      <c r="AH64" s="77"/>
      <c r="AI64" s="77"/>
      <c r="AJ64" s="77"/>
      <c r="AK64" s="52">
        <f t="shared" si="8"/>
        <v>37.500000000000007</v>
      </c>
      <c r="AL64" s="52">
        <f t="shared" si="9"/>
        <v>77.500000000000014</v>
      </c>
      <c r="AM64" s="52">
        <f t="shared" si="10"/>
        <v>127.50000000000001</v>
      </c>
      <c r="AN64" s="52">
        <f t="shared" si="11"/>
        <v>227.50000000000003</v>
      </c>
      <c r="AO64" s="96"/>
    </row>
    <row r="65" spans="3:41" x14ac:dyDescent="0.3">
      <c r="C65" s="95"/>
      <c r="D65" s="270">
        <f t="shared" si="12"/>
        <v>24.3360363615454</v>
      </c>
      <c r="E65" s="270"/>
      <c r="F65" s="270">
        <f t="shared" si="13"/>
        <v>14.335020938197633</v>
      </c>
      <c r="G65" s="270"/>
      <c r="H65" s="77">
        <v>61</v>
      </c>
      <c r="I65" s="77"/>
      <c r="J65" s="77"/>
      <c r="K65" s="283">
        <f t="shared" si="5"/>
        <v>26.8360363615454</v>
      </c>
      <c r="L65" s="283"/>
      <c r="M65" s="52"/>
      <c r="N65" s="270">
        <f t="shared" si="6"/>
        <v>9.8514720558909215</v>
      </c>
      <c r="O65" s="270"/>
      <c r="P65" s="52"/>
      <c r="Q65" s="52"/>
      <c r="R65" s="52"/>
      <c r="S65" s="52"/>
      <c r="T65" s="52"/>
      <c r="U65" s="77">
        <f t="shared" si="7"/>
        <v>36.68750841743632</v>
      </c>
      <c r="V65" s="77"/>
      <c r="W65" s="77"/>
      <c r="X65" s="77"/>
      <c r="Y65" s="77">
        <f t="shared" si="14"/>
        <v>76.093396641000012</v>
      </c>
      <c r="Z65" s="77"/>
      <c r="AA65" s="77"/>
      <c r="AB65" s="77"/>
      <c r="AC65" s="77">
        <f t="shared" si="15"/>
        <v>125.35075692045461</v>
      </c>
      <c r="AD65" s="77"/>
      <c r="AE65" s="77"/>
      <c r="AF65" s="77"/>
      <c r="AG65" s="77">
        <f t="shared" si="16"/>
        <v>223.86547747936385</v>
      </c>
      <c r="AH65" s="77"/>
      <c r="AI65" s="77"/>
      <c r="AJ65" s="77"/>
      <c r="AK65" s="52">
        <f t="shared" si="8"/>
        <v>36.68750841743632</v>
      </c>
      <c r="AL65" s="52">
        <f t="shared" si="9"/>
        <v>76.093396641000012</v>
      </c>
      <c r="AM65" s="52">
        <f t="shared" si="10"/>
        <v>125.35075692045461</v>
      </c>
      <c r="AN65" s="52">
        <f t="shared" si="11"/>
        <v>223.86547747936385</v>
      </c>
      <c r="AO65" s="96"/>
    </row>
    <row r="66" spans="3:41" x14ac:dyDescent="0.3">
      <c r="C66" s="95"/>
      <c r="D66" s="270">
        <f t="shared" si="12"/>
        <v>23.703141042890437</v>
      </c>
      <c r="E66" s="270"/>
      <c r="F66" s="270">
        <f t="shared" si="13"/>
        <v>14.242283999928718</v>
      </c>
      <c r="G66" s="270"/>
      <c r="H66" s="77">
        <v>62</v>
      </c>
      <c r="I66" s="77"/>
      <c r="J66" s="77"/>
      <c r="K66" s="283">
        <f t="shared" si="5"/>
        <v>26.203141042890437</v>
      </c>
      <c r="L66" s="283"/>
      <c r="M66" s="52"/>
      <c r="N66" s="270">
        <f t="shared" si="6"/>
        <v>9.7080201320517823</v>
      </c>
      <c r="O66" s="270"/>
      <c r="P66" s="52"/>
      <c r="Q66" s="52"/>
      <c r="R66" s="52"/>
      <c r="S66" s="52"/>
      <c r="T66" s="52"/>
      <c r="U66" s="77">
        <f t="shared" si="7"/>
        <v>35.911161174942222</v>
      </c>
      <c r="V66" s="77"/>
      <c r="W66" s="77"/>
      <c r="X66" s="77"/>
      <c r="Y66" s="77">
        <f t="shared" si="14"/>
        <v>74.743241703149351</v>
      </c>
      <c r="Z66" s="77"/>
      <c r="AA66" s="77"/>
      <c r="AB66" s="77"/>
      <c r="AC66" s="77">
        <f t="shared" si="15"/>
        <v>123.28334236340827</v>
      </c>
      <c r="AD66" s="77"/>
      <c r="AE66" s="77"/>
      <c r="AF66" s="77"/>
      <c r="AG66" s="77">
        <f t="shared" si="16"/>
        <v>220.36354368392608</v>
      </c>
      <c r="AH66" s="77"/>
      <c r="AI66" s="77"/>
      <c r="AJ66" s="77"/>
      <c r="AK66" s="52">
        <f t="shared" si="8"/>
        <v>35.911161174942222</v>
      </c>
      <c r="AL66" s="52">
        <f t="shared" si="9"/>
        <v>74.743241703149351</v>
      </c>
      <c r="AM66" s="52">
        <f t="shared" si="10"/>
        <v>123.28334236340827</v>
      </c>
      <c r="AN66" s="52">
        <f t="shared" si="11"/>
        <v>220.36354368392608</v>
      </c>
      <c r="AO66" s="96"/>
    </row>
    <row r="67" spans="3:41" x14ac:dyDescent="0.3">
      <c r="C67" s="95"/>
      <c r="D67" s="270">
        <f t="shared" si="12"/>
        <v>23.099401782502749</v>
      </c>
      <c r="E67" s="270"/>
      <c r="F67" s="270">
        <f t="shared" si="13"/>
        <v>14.15533161787863</v>
      </c>
      <c r="G67" s="270"/>
      <c r="H67" s="77">
        <v>63</v>
      </c>
      <c r="I67" s="77"/>
      <c r="J67" s="77"/>
      <c r="K67" s="283">
        <f t="shared" si="5"/>
        <v>25.599401782502749</v>
      </c>
      <c r="L67" s="283"/>
      <c r="M67" s="52"/>
      <c r="N67" s="270">
        <f t="shared" si="6"/>
        <v>9.5694042771547156</v>
      </c>
      <c r="O67" s="270"/>
      <c r="P67" s="52"/>
      <c r="Q67" s="52"/>
      <c r="R67" s="52"/>
      <c r="S67" s="52"/>
      <c r="T67" s="52"/>
      <c r="U67" s="77">
        <f t="shared" si="7"/>
        <v>35.168806059657463</v>
      </c>
      <c r="V67" s="77"/>
      <c r="W67" s="77"/>
      <c r="X67" s="77"/>
      <c r="Y67" s="77">
        <f t="shared" si="14"/>
        <v>73.446423168276326</v>
      </c>
      <c r="Z67" s="77"/>
      <c r="AA67" s="77"/>
      <c r="AB67" s="77"/>
      <c r="AC67" s="77">
        <f t="shared" si="15"/>
        <v>121.29344455404991</v>
      </c>
      <c r="AD67" s="77"/>
      <c r="AE67" s="77"/>
      <c r="AF67" s="77"/>
      <c r="AG67" s="77">
        <f t="shared" si="16"/>
        <v>216.98748732559707</v>
      </c>
      <c r="AH67" s="77"/>
      <c r="AI67" s="77"/>
      <c r="AJ67" s="77"/>
      <c r="AK67" s="52">
        <f t="shared" si="8"/>
        <v>35.168806059657463</v>
      </c>
      <c r="AL67" s="52">
        <f t="shared" si="9"/>
        <v>73.446423168276326</v>
      </c>
      <c r="AM67" s="52">
        <f t="shared" si="10"/>
        <v>121.29344455404991</v>
      </c>
      <c r="AN67" s="52">
        <f t="shared" si="11"/>
        <v>216.98748732559707</v>
      </c>
      <c r="AO67" s="96"/>
    </row>
    <row r="68" spans="3:41" x14ac:dyDescent="0.3">
      <c r="C68" s="95"/>
      <c r="D68" s="270">
        <f t="shared" si="12"/>
        <v>22.523052811204852</v>
      </c>
      <c r="E68" s="270"/>
      <c r="F68" s="270">
        <f t="shared" si="13"/>
        <v>14.073965413157129</v>
      </c>
      <c r="G68" s="270"/>
      <c r="H68" s="77">
        <v>64</v>
      </c>
      <c r="I68" s="77"/>
      <c r="J68" s="77"/>
      <c r="K68" s="283">
        <f t="shared" si="5"/>
        <v>25.023052811204852</v>
      </c>
      <c r="L68" s="283"/>
      <c r="M68" s="52"/>
      <c r="N68" s="270">
        <f t="shared" si="6"/>
        <v>9.4353995739992929</v>
      </c>
      <c r="O68" s="270"/>
      <c r="P68" s="52"/>
      <c r="Q68" s="52"/>
      <c r="R68" s="52"/>
      <c r="S68" s="52"/>
      <c r="T68" s="52"/>
      <c r="U68" s="77">
        <f t="shared" si="7"/>
        <v>34.458452385204147</v>
      </c>
      <c r="V68" s="77"/>
      <c r="W68" s="77"/>
      <c r="X68" s="77"/>
      <c r="Y68" s="77">
        <f t="shared" si="14"/>
        <v>72.200050681201319</v>
      </c>
      <c r="Z68" s="77"/>
      <c r="AA68" s="77"/>
      <c r="AB68" s="77"/>
      <c r="AC68" s="77">
        <f t="shared" si="15"/>
        <v>119.37704855119777</v>
      </c>
      <c r="AD68" s="77"/>
      <c r="AE68" s="77"/>
      <c r="AF68" s="77"/>
      <c r="AG68" s="77">
        <f t="shared" si="16"/>
        <v>213.7310442911907</v>
      </c>
      <c r="AH68" s="77"/>
      <c r="AI68" s="77"/>
      <c r="AJ68" s="77"/>
      <c r="AK68" s="52">
        <f t="shared" si="8"/>
        <v>34.458452385204147</v>
      </c>
      <c r="AL68" s="52">
        <f t="shared" si="9"/>
        <v>72.200050681201319</v>
      </c>
      <c r="AM68" s="52">
        <f t="shared" si="10"/>
        <v>119.37704855119777</v>
      </c>
      <c r="AN68" s="52">
        <f t="shared" si="11"/>
        <v>213.7310442911907</v>
      </c>
      <c r="AO68" s="96"/>
    </row>
    <row r="69" spans="3:41" x14ac:dyDescent="0.3">
      <c r="C69" s="95"/>
      <c r="D69" s="270">
        <f t="shared" ref="D69:D100" si="17">($P$5/((SIN(RADIANS((H69)/2)))^2))+($P$5/(2*(SIN(RADIANS((H69)/2)))))</f>
        <v>21.972461546812283</v>
      </c>
      <c r="E69" s="270"/>
      <c r="F69" s="270">
        <f t="shared" ref="F69:F100" si="18">((2*$P$5)/(SIN(RADIANS(H69))))+($P$5/(2*(COS(RADIANS((H69)/2)))))</f>
        <v>13.998001808210319</v>
      </c>
      <c r="G69" s="270"/>
      <c r="H69" s="77">
        <v>65</v>
      </c>
      <c r="I69" s="77"/>
      <c r="J69" s="77"/>
      <c r="K69" s="283">
        <f t="shared" si="5"/>
        <v>24.472461546812283</v>
      </c>
      <c r="L69" s="283"/>
      <c r="M69" s="52"/>
      <c r="N69" s="270">
        <f t="shared" si="6"/>
        <v>9.3057949835178881</v>
      </c>
      <c r="O69" s="270"/>
      <c r="P69" s="52"/>
      <c r="Q69" s="52"/>
      <c r="R69" s="52"/>
      <c r="S69" s="52"/>
      <c r="T69" s="52"/>
      <c r="U69" s="77">
        <f t="shared" si="7"/>
        <v>33.778256530330168</v>
      </c>
      <c r="V69" s="77"/>
      <c r="W69" s="77"/>
      <c r="X69" s="77"/>
      <c r="Y69" s="77">
        <f t="shared" ref="Y69:Y100" si="19">K69+($R$6*N69)</f>
        <v>71.001436464401721</v>
      </c>
      <c r="Z69" s="77"/>
      <c r="AA69" s="77"/>
      <c r="AB69" s="77"/>
      <c r="AC69" s="77">
        <f t="shared" ref="AC69:AC100" si="20">K69+($R$7*N69)</f>
        <v>117.53041138199116</v>
      </c>
      <c r="AD69" s="77"/>
      <c r="AE69" s="77"/>
      <c r="AF69" s="77"/>
      <c r="AG69" s="77">
        <f t="shared" ref="AG69:AG100" si="21">K69+($R$8*N69)</f>
        <v>210.58836121717002</v>
      </c>
      <c r="AH69" s="77"/>
      <c r="AI69" s="77"/>
      <c r="AJ69" s="77"/>
      <c r="AK69" s="52">
        <f t="shared" si="8"/>
        <v>33.778256530330168</v>
      </c>
      <c r="AL69" s="52">
        <f t="shared" si="9"/>
        <v>71.001436464401721</v>
      </c>
      <c r="AM69" s="52">
        <f t="shared" si="10"/>
        <v>117.53041138199116</v>
      </c>
      <c r="AN69" s="52">
        <f t="shared" si="11"/>
        <v>210.58836121717002</v>
      </c>
      <c r="AO69" s="96"/>
    </row>
    <row r="70" spans="3:41" x14ac:dyDescent="0.3">
      <c r="C70" s="95"/>
      <c r="D70" s="270">
        <f t="shared" si="17"/>
        <v>21.44611668086009</v>
      </c>
      <c r="E70" s="270"/>
      <c r="F70" s="270">
        <f t="shared" si="18"/>
        <v>13.927271017150336</v>
      </c>
      <c r="G70" s="270"/>
      <c r="H70" s="77">
        <v>66</v>
      </c>
      <c r="I70" s="77"/>
      <c r="J70" s="77"/>
      <c r="K70" s="283">
        <f t="shared" ref="K70:K133" si="22">MAX(D70,F70)+($P$5/2)</f>
        <v>23.94611668086009</v>
      </c>
      <c r="L70" s="283"/>
      <c r="M70" s="52"/>
      <c r="N70" s="270">
        <f t="shared" ref="N70:N133" si="23">$P$5/SIN(RADIANS((H70)/2))</f>
        <v>9.1803922938833153</v>
      </c>
      <c r="O70" s="270"/>
      <c r="P70" s="52"/>
      <c r="Q70" s="52"/>
      <c r="R70" s="52"/>
      <c r="S70" s="52"/>
      <c r="T70" s="52"/>
      <c r="U70" s="77">
        <f t="shared" ref="U70:U133" si="24">K70+($R$5*N70)</f>
        <v>33.126508974743402</v>
      </c>
      <c r="V70" s="77"/>
      <c r="W70" s="77"/>
      <c r="X70" s="77"/>
      <c r="Y70" s="77">
        <f t="shared" si="19"/>
        <v>69.848078150276663</v>
      </c>
      <c r="Z70" s="77"/>
      <c r="AA70" s="77"/>
      <c r="AB70" s="77"/>
      <c r="AC70" s="77">
        <f t="shared" si="20"/>
        <v>115.75003961969324</v>
      </c>
      <c r="AD70" s="77"/>
      <c r="AE70" s="77"/>
      <c r="AF70" s="77"/>
      <c r="AG70" s="77">
        <f t="shared" si="21"/>
        <v>207.55396255852639</v>
      </c>
      <c r="AH70" s="77"/>
      <c r="AI70" s="77"/>
      <c r="AJ70" s="77"/>
      <c r="AK70" s="52">
        <f t="shared" ref="AK70:AK133" si="25">$U70</f>
        <v>33.126508974743402</v>
      </c>
      <c r="AL70" s="52">
        <f t="shared" ref="AL70:AL133" si="26">$Y70</f>
        <v>69.848078150276663</v>
      </c>
      <c r="AM70" s="52">
        <f t="shared" ref="AM70:AM133" si="27">$AC70</f>
        <v>115.75003961969324</v>
      </c>
      <c r="AN70" s="52">
        <f t="shared" ref="AN70:AN133" si="28">$AG70</f>
        <v>207.55396255852639</v>
      </c>
      <c r="AO70" s="96"/>
    </row>
    <row r="71" spans="3:41" x14ac:dyDescent="0.3">
      <c r="C71" s="95"/>
      <c r="D71" s="270">
        <f t="shared" si="17"/>
        <v>20.942617493195954</v>
      </c>
      <c r="E71" s="270"/>
      <c r="F71" s="270">
        <f t="shared" si="18"/>
        <v>13.861616132390706</v>
      </c>
      <c r="G71" s="270"/>
      <c r="H71" s="77">
        <v>67</v>
      </c>
      <c r="I71" s="77"/>
      <c r="J71" s="77"/>
      <c r="K71" s="283">
        <f t="shared" si="22"/>
        <v>23.442617493195954</v>
      </c>
      <c r="L71" s="283"/>
      <c r="M71" s="52"/>
      <c r="N71" s="270">
        <f t="shared" si="23"/>
        <v>9.0590051637381457</v>
      </c>
      <c r="O71" s="270"/>
      <c r="P71" s="52"/>
      <c r="Q71" s="52"/>
      <c r="R71" s="52"/>
      <c r="S71" s="52"/>
      <c r="T71" s="52"/>
      <c r="U71" s="77">
        <f t="shared" si="24"/>
        <v>32.501622656934103</v>
      </c>
      <c r="V71" s="77"/>
      <c r="W71" s="77"/>
      <c r="X71" s="77"/>
      <c r="Y71" s="77">
        <f t="shared" si="19"/>
        <v>68.737643311886686</v>
      </c>
      <c r="Z71" s="77"/>
      <c r="AA71" s="77"/>
      <c r="AB71" s="77"/>
      <c r="AC71" s="77">
        <f t="shared" si="20"/>
        <v>114.03266913057742</v>
      </c>
      <c r="AD71" s="77"/>
      <c r="AE71" s="77"/>
      <c r="AF71" s="77"/>
      <c r="AG71" s="77">
        <f t="shared" si="21"/>
        <v>204.62272076795887</v>
      </c>
      <c r="AH71" s="77"/>
      <c r="AI71" s="77"/>
      <c r="AJ71" s="77"/>
      <c r="AK71" s="52">
        <f t="shared" si="25"/>
        <v>32.501622656934103</v>
      </c>
      <c r="AL71" s="52">
        <f t="shared" si="26"/>
        <v>68.737643311886686</v>
      </c>
      <c r="AM71" s="52">
        <f t="shared" si="27"/>
        <v>114.03266913057742</v>
      </c>
      <c r="AN71" s="52">
        <f t="shared" si="28"/>
        <v>204.62272076795887</v>
      </c>
      <c r="AO71" s="96"/>
    </row>
    <row r="72" spans="3:41" x14ac:dyDescent="0.3">
      <c r="C72" s="95"/>
      <c r="D72" s="270">
        <f t="shared" si="17"/>
        <v>20.460664251715666</v>
      </c>
      <c r="E72" s="270"/>
      <c r="F72" s="270">
        <f t="shared" si="18"/>
        <v>13.800892298035597</v>
      </c>
      <c r="G72" s="270"/>
      <c r="H72" s="77">
        <v>68</v>
      </c>
      <c r="I72" s="77"/>
      <c r="J72" s="77"/>
      <c r="K72" s="283">
        <f t="shared" si="22"/>
        <v>22.960664251715666</v>
      </c>
      <c r="L72" s="283"/>
      <c r="M72" s="52"/>
      <c r="N72" s="270">
        <f t="shared" si="23"/>
        <v>8.9414582498570017</v>
      </c>
      <c r="O72" s="270"/>
      <c r="P72" s="52"/>
      <c r="Q72" s="52"/>
      <c r="R72" s="52"/>
      <c r="S72" s="52"/>
      <c r="T72" s="52"/>
      <c r="U72" s="77">
        <f t="shared" si="24"/>
        <v>31.90212250157267</v>
      </c>
      <c r="V72" s="77"/>
      <c r="W72" s="77"/>
      <c r="X72" s="77"/>
      <c r="Y72" s="77">
        <f t="shared" si="19"/>
        <v>67.667955501000677</v>
      </c>
      <c r="Z72" s="77"/>
      <c r="AA72" s="77"/>
      <c r="AB72" s="77"/>
      <c r="AC72" s="77">
        <f t="shared" si="20"/>
        <v>112.37524675028568</v>
      </c>
      <c r="AD72" s="77"/>
      <c r="AE72" s="77"/>
      <c r="AF72" s="77"/>
      <c r="AG72" s="77">
        <f t="shared" si="21"/>
        <v>201.78982924885568</v>
      </c>
      <c r="AH72" s="77"/>
      <c r="AI72" s="77"/>
      <c r="AJ72" s="77"/>
      <c r="AK72" s="52">
        <f t="shared" si="25"/>
        <v>31.90212250157267</v>
      </c>
      <c r="AL72" s="52">
        <f t="shared" si="26"/>
        <v>67.667955501000677</v>
      </c>
      <c r="AM72" s="52">
        <f t="shared" si="27"/>
        <v>112.37524675028568</v>
      </c>
      <c r="AN72" s="52">
        <f t="shared" si="28"/>
        <v>201.78982924885568</v>
      </c>
      <c r="AO72" s="96"/>
    </row>
    <row r="73" spans="3:41" x14ac:dyDescent="0.3">
      <c r="C73" s="95"/>
      <c r="D73" s="270">
        <f t="shared" si="17"/>
        <v>19.999049572929845</v>
      </c>
      <c r="E73" s="270"/>
      <c r="F73" s="270">
        <f t="shared" si="18"/>
        <v>13.744965961604407</v>
      </c>
      <c r="G73" s="270"/>
      <c r="H73" s="77">
        <v>69</v>
      </c>
      <c r="I73" s="77"/>
      <c r="J73" s="77"/>
      <c r="K73" s="283">
        <f t="shared" si="22"/>
        <v>22.499049572929845</v>
      </c>
      <c r="L73" s="283"/>
      <c r="M73" s="52"/>
      <c r="N73" s="270">
        <f t="shared" si="23"/>
        <v>8.8275864106763802</v>
      </c>
      <c r="O73" s="270"/>
      <c r="P73" s="52"/>
      <c r="Q73" s="52"/>
      <c r="R73" s="52"/>
      <c r="S73" s="52"/>
      <c r="T73" s="52"/>
      <c r="U73" s="77">
        <f t="shared" si="24"/>
        <v>31.326635983606224</v>
      </c>
      <c r="V73" s="77"/>
      <c r="W73" s="77"/>
      <c r="X73" s="77"/>
      <c r="Y73" s="77">
        <f t="shared" si="19"/>
        <v>66.636981626311751</v>
      </c>
      <c r="Z73" s="77"/>
      <c r="AA73" s="77"/>
      <c r="AB73" s="77"/>
      <c r="AC73" s="77">
        <f t="shared" si="20"/>
        <v>110.77491367969365</v>
      </c>
      <c r="AD73" s="77"/>
      <c r="AE73" s="77"/>
      <c r="AF73" s="77"/>
      <c r="AG73" s="77">
        <f t="shared" si="21"/>
        <v>199.05077778645745</v>
      </c>
      <c r="AH73" s="77"/>
      <c r="AI73" s="77"/>
      <c r="AJ73" s="77"/>
      <c r="AK73" s="52">
        <f t="shared" si="25"/>
        <v>31.326635983606224</v>
      </c>
      <c r="AL73" s="52">
        <f t="shared" si="26"/>
        <v>66.636981626311751</v>
      </c>
      <c r="AM73" s="52">
        <f t="shared" si="27"/>
        <v>110.77491367969365</v>
      </c>
      <c r="AN73" s="52">
        <f t="shared" si="28"/>
        <v>199.05077778645745</v>
      </c>
      <c r="AO73" s="96"/>
    </row>
    <row r="74" spans="3:41" x14ac:dyDescent="0.3">
      <c r="C74" s="95"/>
      <c r="D74" s="270">
        <f t="shared" si="17"/>
        <v>19.556650634860119</v>
      </c>
      <c r="E74" s="270"/>
      <c r="F74" s="270">
        <f t="shared" si="18"/>
        <v>13.693714196662761</v>
      </c>
      <c r="G74" s="270"/>
      <c r="H74" s="77">
        <v>70</v>
      </c>
      <c r="I74" s="77"/>
      <c r="J74" s="77"/>
      <c r="K74" s="283">
        <f t="shared" si="22"/>
        <v>22.056650634860119</v>
      </c>
      <c r="L74" s="283"/>
      <c r="M74" s="52"/>
      <c r="N74" s="270">
        <f t="shared" si="23"/>
        <v>8.7172339781054902</v>
      </c>
      <c r="O74" s="270"/>
      <c r="P74" s="52"/>
      <c r="Q74" s="52"/>
      <c r="R74" s="52"/>
      <c r="S74" s="52"/>
      <c r="T74" s="52"/>
      <c r="U74" s="77">
        <f t="shared" si="24"/>
        <v>30.77388461296561</v>
      </c>
      <c r="V74" s="77"/>
      <c r="W74" s="77"/>
      <c r="X74" s="77"/>
      <c r="Y74" s="77">
        <f t="shared" si="19"/>
        <v>65.642820525387577</v>
      </c>
      <c r="Z74" s="77"/>
      <c r="AA74" s="77"/>
      <c r="AB74" s="77"/>
      <c r="AC74" s="77">
        <f t="shared" si="20"/>
        <v>109.22899041591502</v>
      </c>
      <c r="AD74" s="77"/>
      <c r="AE74" s="77"/>
      <c r="AF74" s="77"/>
      <c r="AG74" s="77">
        <f t="shared" si="21"/>
        <v>196.40133019696992</v>
      </c>
      <c r="AH74" s="77"/>
      <c r="AI74" s="77"/>
      <c r="AJ74" s="77"/>
      <c r="AK74" s="52">
        <f t="shared" si="25"/>
        <v>30.77388461296561</v>
      </c>
      <c r="AL74" s="52">
        <f t="shared" si="26"/>
        <v>65.642820525387577</v>
      </c>
      <c r="AM74" s="52">
        <f t="shared" si="27"/>
        <v>109.22899041591502</v>
      </c>
      <c r="AN74" s="52">
        <f t="shared" si="28"/>
        <v>196.40133019696992</v>
      </c>
      <c r="AO74" s="96"/>
    </row>
    <row r="75" spans="3:41" x14ac:dyDescent="0.3">
      <c r="C75" s="95"/>
      <c r="D75" s="270">
        <f t="shared" si="17"/>
        <v>19.132422147368782</v>
      </c>
      <c r="E75" s="270"/>
      <c r="F75" s="270">
        <f t="shared" si="18"/>
        <v>13.647024089797293</v>
      </c>
      <c r="G75" s="270"/>
      <c r="H75" s="77">
        <v>71</v>
      </c>
      <c r="I75" s="77"/>
      <c r="J75" s="77"/>
      <c r="K75" s="283">
        <f t="shared" si="22"/>
        <v>21.632422147368782</v>
      </c>
      <c r="L75" s="283"/>
      <c r="M75" s="52"/>
      <c r="N75" s="270">
        <f t="shared" si="23"/>
        <v>8.6102540908864977</v>
      </c>
      <c r="O75" s="270"/>
      <c r="P75" s="52"/>
      <c r="Q75" s="52"/>
      <c r="R75" s="52"/>
      <c r="S75" s="52"/>
      <c r="T75" s="52"/>
      <c r="U75" s="77">
        <f t="shared" si="24"/>
        <v>30.242676238255278</v>
      </c>
      <c r="V75" s="77"/>
      <c r="W75" s="77"/>
      <c r="X75" s="77"/>
      <c r="Y75" s="77">
        <f t="shared" si="19"/>
        <v>64.683692601801269</v>
      </c>
      <c r="Z75" s="77"/>
      <c r="AA75" s="77"/>
      <c r="AB75" s="77"/>
      <c r="AC75" s="77">
        <f t="shared" si="20"/>
        <v>107.73496305623377</v>
      </c>
      <c r="AD75" s="77"/>
      <c r="AE75" s="77"/>
      <c r="AF75" s="77"/>
      <c r="AG75" s="77">
        <f t="shared" si="21"/>
        <v>193.83750396509873</v>
      </c>
      <c r="AH75" s="77"/>
      <c r="AI75" s="77"/>
      <c r="AJ75" s="77"/>
      <c r="AK75" s="52">
        <f t="shared" si="25"/>
        <v>30.242676238255278</v>
      </c>
      <c r="AL75" s="52">
        <f t="shared" si="26"/>
        <v>64.683692601801269</v>
      </c>
      <c r="AM75" s="52">
        <f t="shared" si="27"/>
        <v>107.73496305623377</v>
      </c>
      <c r="AN75" s="52">
        <f t="shared" si="28"/>
        <v>193.83750396509873</v>
      </c>
      <c r="AO75" s="96"/>
    </row>
    <row r="76" spans="3:41" x14ac:dyDescent="0.3">
      <c r="C76" s="95"/>
      <c r="D76" s="270">
        <f t="shared" si="17"/>
        <v>18.72538999675978</v>
      </c>
      <c r="E76" s="270"/>
      <c r="F76" s="270">
        <f t="shared" si="18"/>
        <v>13.604792186132148</v>
      </c>
      <c r="G76" s="270"/>
      <c r="H76" s="77">
        <v>72</v>
      </c>
      <c r="I76" s="77"/>
      <c r="J76" s="77"/>
      <c r="K76" s="283">
        <f t="shared" si="22"/>
        <v>21.22538999675978</v>
      </c>
      <c r="L76" s="283"/>
      <c r="M76" s="52"/>
      <c r="N76" s="270">
        <f t="shared" si="23"/>
        <v>8.5065080835203997</v>
      </c>
      <c r="O76" s="270"/>
      <c r="P76" s="52"/>
      <c r="Q76" s="52"/>
      <c r="R76" s="52"/>
      <c r="S76" s="52"/>
      <c r="T76" s="52"/>
      <c r="U76" s="77">
        <f t="shared" si="24"/>
        <v>29.731898080280182</v>
      </c>
      <c r="V76" s="77"/>
      <c r="W76" s="77"/>
      <c r="X76" s="77"/>
      <c r="Y76" s="77">
        <f t="shared" si="19"/>
        <v>63.75793041436178</v>
      </c>
      <c r="Z76" s="77"/>
      <c r="AA76" s="77"/>
      <c r="AB76" s="77"/>
      <c r="AC76" s="77">
        <f t="shared" si="20"/>
        <v>106.29047083196377</v>
      </c>
      <c r="AD76" s="77"/>
      <c r="AE76" s="77"/>
      <c r="AF76" s="77"/>
      <c r="AG76" s="77">
        <f t="shared" si="21"/>
        <v>191.35555166716779</v>
      </c>
      <c r="AH76" s="77"/>
      <c r="AI76" s="77"/>
      <c r="AJ76" s="77"/>
      <c r="AK76" s="52">
        <f t="shared" si="25"/>
        <v>29.731898080280182</v>
      </c>
      <c r="AL76" s="52">
        <f t="shared" si="26"/>
        <v>63.75793041436178</v>
      </c>
      <c r="AM76" s="52">
        <f t="shared" si="27"/>
        <v>106.29047083196377</v>
      </c>
      <c r="AN76" s="52">
        <f t="shared" si="28"/>
        <v>191.35555166716779</v>
      </c>
      <c r="AO76" s="96"/>
    </row>
    <row r="77" spans="3:41" x14ac:dyDescent="0.3">
      <c r="C77" s="95"/>
      <c r="D77" s="270">
        <f t="shared" si="17"/>
        <v>18.334645491632276</v>
      </c>
      <c r="E77" s="270"/>
      <c r="F77" s="270">
        <f t="shared" si="18"/>
        <v>13.566923988254432</v>
      </c>
      <c r="G77" s="270"/>
      <c r="H77" s="77">
        <v>73</v>
      </c>
      <c r="I77" s="77"/>
      <c r="J77" s="77"/>
      <c r="K77" s="283">
        <f t="shared" si="22"/>
        <v>20.834645491632276</v>
      </c>
      <c r="L77" s="283"/>
      <c r="M77" s="52"/>
      <c r="N77" s="270">
        <f t="shared" si="23"/>
        <v>8.4058649254306257</v>
      </c>
      <c r="O77" s="270"/>
      <c r="P77" s="52"/>
      <c r="Q77" s="52"/>
      <c r="R77" s="52"/>
      <c r="S77" s="52"/>
      <c r="T77" s="52"/>
      <c r="U77" s="77">
        <f t="shared" si="24"/>
        <v>29.2405104170629</v>
      </c>
      <c r="V77" s="77"/>
      <c r="W77" s="77"/>
      <c r="X77" s="77"/>
      <c r="Y77" s="77">
        <f t="shared" si="19"/>
        <v>62.863970118785403</v>
      </c>
      <c r="Z77" s="77"/>
      <c r="AA77" s="77"/>
      <c r="AB77" s="77"/>
      <c r="AC77" s="77">
        <f t="shared" si="20"/>
        <v>104.89329474593853</v>
      </c>
      <c r="AD77" s="77"/>
      <c r="AE77" s="77"/>
      <c r="AF77" s="77"/>
      <c r="AG77" s="77">
        <f t="shared" si="21"/>
        <v>188.95194400024479</v>
      </c>
      <c r="AH77" s="77"/>
      <c r="AI77" s="77"/>
      <c r="AJ77" s="77"/>
      <c r="AK77" s="52">
        <f t="shared" si="25"/>
        <v>29.2405104170629</v>
      </c>
      <c r="AL77" s="52">
        <f t="shared" si="26"/>
        <v>62.863970118785403</v>
      </c>
      <c r="AM77" s="52">
        <f t="shared" si="27"/>
        <v>104.89329474593853</v>
      </c>
      <c r="AN77" s="52">
        <f t="shared" si="28"/>
        <v>188.95194400024479</v>
      </c>
      <c r="AO77" s="96"/>
    </row>
    <row r="78" spans="3:41" x14ac:dyDescent="0.3">
      <c r="C78" s="95"/>
      <c r="D78" s="270">
        <f t="shared" si="17"/>
        <v>17.959340145753938</v>
      </c>
      <c r="E78" s="270"/>
      <c r="F78" s="270">
        <f t="shared" si="18"/>
        <v>13.533333504006585</v>
      </c>
      <c r="G78" s="270"/>
      <c r="H78" s="77">
        <v>74</v>
      </c>
      <c r="I78" s="77"/>
      <c r="J78" s="77"/>
      <c r="K78" s="283">
        <f t="shared" si="22"/>
        <v>20.459340145753938</v>
      </c>
      <c r="L78" s="283"/>
      <c r="M78" s="52"/>
      <c r="N78" s="270">
        <f t="shared" si="23"/>
        <v>8.3082007056124159</v>
      </c>
      <c r="O78" s="270"/>
      <c r="P78" s="52"/>
      <c r="Q78" s="52"/>
      <c r="R78" s="52"/>
      <c r="S78" s="52"/>
      <c r="T78" s="52"/>
      <c r="U78" s="77">
        <f t="shared" si="24"/>
        <v>28.767540851366356</v>
      </c>
      <c r="V78" s="77"/>
      <c r="W78" s="77"/>
      <c r="X78" s="77"/>
      <c r="Y78" s="77">
        <f t="shared" si="19"/>
        <v>62.000343673816019</v>
      </c>
      <c r="Z78" s="77"/>
      <c r="AA78" s="77"/>
      <c r="AB78" s="77"/>
      <c r="AC78" s="77">
        <f t="shared" si="20"/>
        <v>103.5413472018781</v>
      </c>
      <c r="AD78" s="77"/>
      <c r="AE78" s="77"/>
      <c r="AF78" s="77"/>
      <c r="AG78" s="77">
        <f t="shared" si="21"/>
        <v>186.62335425800225</v>
      </c>
      <c r="AH78" s="77"/>
      <c r="AI78" s="77"/>
      <c r="AJ78" s="77"/>
      <c r="AK78" s="52">
        <f t="shared" si="25"/>
        <v>28.767540851366356</v>
      </c>
      <c r="AL78" s="52">
        <f t="shared" si="26"/>
        <v>62.000343673816019</v>
      </c>
      <c r="AM78" s="52">
        <f t="shared" si="27"/>
        <v>103.5413472018781</v>
      </c>
      <c r="AN78" s="52">
        <f t="shared" si="28"/>
        <v>186.62335425800225</v>
      </c>
      <c r="AO78" s="96"/>
    </row>
    <row r="79" spans="3:41" x14ac:dyDescent="0.3">
      <c r="C79" s="95"/>
      <c r="D79" s="270">
        <f t="shared" si="17"/>
        <v>17.598680941346952</v>
      </c>
      <c r="E79" s="270"/>
      <c r="F79" s="270">
        <f t="shared" si="18"/>
        <v>13.503942839126491</v>
      </c>
      <c r="G79" s="270"/>
      <c r="H79" s="77">
        <v>75</v>
      </c>
      <c r="I79" s="77"/>
      <c r="J79" s="77"/>
      <c r="K79" s="283">
        <f t="shared" si="22"/>
        <v>20.098680941346952</v>
      </c>
      <c r="L79" s="283"/>
      <c r="M79" s="52"/>
      <c r="N79" s="270">
        <f t="shared" si="23"/>
        <v>8.2133981585229083</v>
      </c>
      <c r="O79" s="270"/>
      <c r="P79" s="52"/>
      <c r="Q79" s="52"/>
      <c r="R79" s="52"/>
      <c r="S79" s="52"/>
      <c r="T79" s="52"/>
      <c r="U79" s="77">
        <f t="shared" si="24"/>
        <v>28.312079099869862</v>
      </c>
      <c r="V79" s="77"/>
      <c r="W79" s="77"/>
      <c r="X79" s="77"/>
      <c r="Y79" s="77">
        <f t="shared" si="19"/>
        <v>61.165671733961489</v>
      </c>
      <c r="Z79" s="77"/>
      <c r="AA79" s="77"/>
      <c r="AB79" s="77"/>
      <c r="AC79" s="77">
        <f t="shared" si="20"/>
        <v>102.23266252657604</v>
      </c>
      <c r="AD79" s="77"/>
      <c r="AE79" s="77"/>
      <c r="AF79" s="77"/>
      <c r="AG79" s="77">
        <f t="shared" si="21"/>
        <v>184.3666441118051</v>
      </c>
      <c r="AH79" s="77"/>
      <c r="AI79" s="77"/>
      <c r="AJ79" s="77"/>
      <c r="AK79" s="52">
        <f t="shared" si="25"/>
        <v>28.312079099869862</v>
      </c>
      <c r="AL79" s="52">
        <f t="shared" si="26"/>
        <v>61.165671733961489</v>
      </c>
      <c r="AM79" s="52">
        <f t="shared" si="27"/>
        <v>102.23266252657604</v>
      </c>
      <c r="AN79" s="52">
        <f t="shared" si="28"/>
        <v>184.3666441118051</v>
      </c>
      <c r="AO79" s="96"/>
    </row>
    <row r="80" spans="3:41" x14ac:dyDescent="0.3">
      <c r="C80" s="95"/>
      <c r="D80" s="270">
        <f t="shared" si="17"/>
        <v>17.25192602281227</v>
      </c>
      <c r="E80" s="270"/>
      <c r="F80" s="270">
        <f t="shared" si="18"/>
        <v>13.478681831180428</v>
      </c>
      <c r="G80" s="270"/>
      <c r="H80" s="77">
        <v>76</v>
      </c>
      <c r="I80" s="77"/>
      <c r="J80" s="77"/>
      <c r="K80" s="283">
        <f t="shared" si="22"/>
        <v>19.75192602281227</v>
      </c>
      <c r="L80" s="283"/>
      <c r="M80" s="52"/>
      <c r="N80" s="270">
        <f t="shared" si="23"/>
        <v>8.1213462274137207</v>
      </c>
      <c r="O80" s="270"/>
      <c r="P80" s="52"/>
      <c r="Q80" s="52"/>
      <c r="R80" s="52"/>
      <c r="S80" s="52"/>
      <c r="T80" s="52"/>
      <c r="U80" s="77">
        <f t="shared" si="24"/>
        <v>27.873272250225991</v>
      </c>
      <c r="V80" s="77"/>
      <c r="W80" s="77"/>
      <c r="X80" s="77"/>
      <c r="Y80" s="77">
        <f t="shared" si="19"/>
        <v>60.358657159880877</v>
      </c>
      <c r="Z80" s="77"/>
      <c r="AA80" s="77"/>
      <c r="AB80" s="77"/>
      <c r="AC80" s="77">
        <f t="shared" si="20"/>
        <v>100.96538829694948</v>
      </c>
      <c r="AD80" s="77"/>
      <c r="AE80" s="77"/>
      <c r="AF80" s="77"/>
      <c r="AG80" s="77">
        <f t="shared" si="21"/>
        <v>182.17885057108668</v>
      </c>
      <c r="AH80" s="77"/>
      <c r="AI80" s="77"/>
      <c r="AJ80" s="77"/>
      <c r="AK80" s="52">
        <f t="shared" si="25"/>
        <v>27.873272250225991</v>
      </c>
      <c r="AL80" s="52">
        <f t="shared" si="26"/>
        <v>60.358657159880877</v>
      </c>
      <c r="AM80" s="52">
        <f t="shared" si="27"/>
        <v>100.96538829694948</v>
      </c>
      <c r="AN80" s="52">
        <f t="shared" si="28"/>
        <v>182.17885057108668</v>
      </c>
      <c r="AO80" s="96"/>
    </row>
    <row r="81" spans="3:41" x14ac:dyDescent="0.3">
      <c r="C81" s="95"/>
      <c r="D81" s="270">
        <f t="shared" si="17"/>
        <v>16.918380776697084</v>
      </c>
      <c r="E81" s="270"/>
      <c r="F81" s="270">
        <f t="shared" si="18"/>
        <v>13.457487721647414</v>
      </c>
      <c r="G81" s="270"/>
      <c r="H81" s="77">
        <v>77</v>
      </c>
      <c r="I81" s="77"/>
      <c r="J81" s="77"/>
      <c r="K81" s="283">
        <f t="shared" si="22"/>
        <v>19.418380776697084</v>
      </c>
      <c r="L81" s="283"/>
      <c r="M81" s="52"/>
      <c r="N81" s="270">
        <f t="shared" si="23"/>
        <v>8.0319396617024736</v>
      </c>
      <c r="O81" s="270"/>
      <c r="P81" s="52"/>
      <c r="Q81" s="52"/>
      <c r="R81" s="52"/>
      <c r="S81" s="52"/>
      <c r="T81" s="52"/>
      <c r="U81" s="77">
        <f t="shared" si="24"/>
        <v>27.450320438399558</v>
      </c>
      <c r="V81" s="77"/>
      <c r="W81" s="77"/>
      <c r="X81" s="77"/>
      <c r="Y81" s="77">
        <f t="shared" si="19"/>
        <v>59.578079085209453</v>
      </c>
      <c r="Z81" s="77"/>
      <c r="AA81" s="77"/>
      <c r="AB81" s="77"/>
      <c r="AC81" s="77">
        <f t="shared" si="20"/>
        <v>99.737777393721814</v>
      </c>
      <c r="AD81" s="77"/>
      <c r="AE81" s="77"/>
      <c r="AF81" s="77"/>
      <c r="AG81" s="77">
        <f t="shared" si="21"/>
        <v>180.05717401074656</v>
      </c>
      <c r="AH81" s="77"/>
      <c r="AI81" s="77"/>
      <c r="AJ81" s="77"/>
      <c r="AK81" s="52">
        <f t="shared" si="25"/>
        <v>27.450320438399558</v>
      </c>
      <c r="AL81" s="52">
        <f t="shared" si="26"/>
        <v>59.578079085209453</v>
      </c>
      <c r="AM81" s="52">
        <f t="shared" si="27"/>
        <v>99.737777393721814</v>
      </c>
      <c r="AN81" s="52">
        <f t="shared" si="28"/>
        <v>180.05717401074656</v>
      </c>
      <c r="AO81" s="96"/>
    </row>
    <row r="82" spans="3:41" x14ac:dyDescent="0.3">
      <c r="C82" s="95"/>
      <c r="D82" s="270">
        <f t="shared" si="17"/>
        <v>16.597394258756154</v>
      </c>
      <c r="E82" s="270"/>
      <c r="F82" s="270">
        <f t="shared" si="18"/>
        <v>13.440304863383211</v>
      </c>
      <c r="G82" s="270"/>
      <c r="H82" s="77">
        <v>78</v>
      </c>
      <c r="I82" s="77"/>
      <c r="J82" s="77"/>
      <c r="K82" s="283">
        <f t="shared" si="22"/>
        <v>19.097394258756154</v>
      </c>
      <c r="L82" s="283"/>
      <c r="M82" s="52"/>
      <c r="N82" s="270">
        <f t="shared" si="23"/>
        <v>7.9450786453287483</v>
      </c>
      <c r="O82" s="270"/>
      <c r="P82" s="52"/>
      <c r="Q82" s="52"/>
      <c r="R82" s="52"/>
      <c r="S82" s="52"/>
      <c r="T82" s="52"/>
      <c r="U82" s="77">
        <f t="shared" si="24"/>
        <v>27.042472904084903</v>
      </c>
      <c r="V82" s="77"/>
      <c r="W82" s="77"/>
      <c r="X82" s="77"/>
      <c r="Y82" s="77">
        <f t="shared" si="19"/>
        <v>58.822787485399893</v>
      </c>
      <c r="Z82" s="77"/>
      <c r="AA82" s="77"/>
      <c r="AB82" s="77"/>
      <c r="AC82" s="77">
        <f t="shared" si="20"/>
        <v>98.548180712043632</v>
      </c>
      <c r="AD82" s="77"/>
      <c r="AE82" s="77"/>
      <c r="AF82" s="77"/>
      <c r="AG82" s="77">
        <f t="shared" si="21"/>
        <v>177.99896716533112</v>
      </c>
      <c r="AH82" s="77"/>
      <c r="AI82" s="77"/>
      <c r="AJ82" s="77"/>
      <c r="AK82" s="52">
        <f t="shared" si="25"/>
        <v>27.042472904084903</v>
      </c>
      <c r="AL82" s="52">
        <f t="shared" si="26"/>
        <v>58.822787485399893</v>
      </c>
      <c r="AM82" s="52">
        <f t="shared" si="27"/>
        <v>98.548180712043632</v>
      </c>
      <c r="AN82" s="52">
        <f t="shared" si="28"/>
        <v>177.99896716533112</v>
      </c>
      <c r="AO82" s="96"/>
    </row>
    <row r="83" spans="3:41" x14ac:dyDescent="0.3">
      <c r="C83" s="95"/>
      <c r="D83" s="270">
        <f t="shared" si="17"/>
        <v>16.288355933370905</v>
      </c>
      <c r="E83" s="270"/>
      <c r="F83" s="270">
        <f t="shared" si="18"/>
        <v>13.427084461023933</v>
      </c>
      <c r="G83" s="270"/>
      <c r="H83" s="77">
        <v>79</v>
      </c>
      <c r="I83" s="77"/>
      <c r="J83" s="77"/>
      <c r="K83" s="283">
        <f t="shared" si="22"/>
        <v>18.788355933370905</v>
      </c>
      <c r="L83" s="283"/>
      <c r="M83" s="52"/>
      <c r="N83" s="270">
        <f t="shared" si="23"/>
        <v>7.8606684533493221</v>
      </c>
      <c r="O83" s="270"/>
      <c r="P83" s="52"/>
      <c r="Q83" s="52"/>
      <c r="R83" s="52"/>
      <c r="S83" s="52"/>
      <c r="T83" s="52"/>
      <c r="U83" s="77">
        <f t="shared" si="24"/>
        <v>26.649024386720228</v>
      </c>
      <c r="V83" s="77"/>
      <c r="W83" s="77"/>
      <c r="X83" s="77"/>
      <c r="Y83" s="77">
        <f t="shared" si="19"/>
        <v>58.09169820011752</v>
      </c>
      <c r="Z83" s="77"/>
      <c r="AA83" s="77"/>
      <c r="AB83" s="77"/>
      <c r="AC83" s="77">
        <f t="shared" si="20"/>
        <v>97.395040466864131</v>
      </c>
      <c r="AD83" s="77"/>
      <c r="AE83" s="77"/>
      <c r="AF83" s="77"/>
      <c r="AG83" s="77">
        <f t="shared" si="21"/>
        <v>176.00172500035734</v>
      </c>
      <c r="AH83" s="77"/>
      <c r="AI83" s="77"/>
      <c r="AJ83" s="77"/>
      <c r="AK83" s="52">
        <f t="shared" si="25"/>
        <v>26.649024386720228</v>
      </c>
      <c r="AL83" s="52">
        <f t="shared" si="26"/>
        <v>58.09169820011752</v>
      </c>
      <c r="AM83" s="52">
        <f t="shared" si="27"/>
        <v>97.395040466864131</v>
      </c>
      <c r="AN83" s="52">
        <f t="shared" si="28"/>
        <v>176.00172500035734</v>
      </c>
      <c r="AO83" s="96"/>
    </row>
    <row r="84" spans="3:41" x14ac:dyDescent="0.3">
      <c r="C84" s="95"/>
      <c r="D84" s="270">
        <f t="shared" si="17"/>
        <v>15.990692694457064</v>
      </c>
      <c r="E84" s="270"/>
      <c r="F84" s="270">
        <f t="shared" si="18"/>
        <v>13.417784342188146</v>
      </c>
      <c r="G84" s="270"/>
      <c r="H84" s="77">
        <v>80</v>
      </c>
      <c r="I84" s="77"/>
      <c r="J84" s="77"/>
      <c r="K84" s="283">
        <f t="shared" si="22"/>
        <v>18.490692694457064</v>
      </c>
      <c r="L84" s="283"/>
      <c r="M84" s="52"/>
      <c r="N84" s="270">
        <f t="shared" si="23"/>
        <v>7.7786191343020628</v>
      </c>
      <c r="O84" s="270"/>
      <c r="P84" s="52"/>
      <c r="Q84" s="52"/>
      <c r="R84" s="52"/>
      <c r="S84" s="52"/>
      <c r="T84" s="52"/>
      <c r="U84" s="77">
        <f t="shared" si="24"/>
        <v>26.269311828759125</v>
      </c>
      <c r="V84" s="77"/>
      <c r="W84" s="77"/>
      <c r="X84" s="77"/>
      <c r="Y84" s="77">
        <f t="shared" si="19"/>
        <v>57.383788365967376</v>
      </c>
      <c r="Z84" s="77"/>
      <c r="AA84" s="77"/>
      <c r="AB84" s="77"/>
      <c r="AC84" s="77">
        <f t="shared" si="20"/>
        <v>96.2768840374777</v>
      </c>
      <c r="AD84" s="77"/>
      <c r="AE84" s="77"/>
      <c r="AF84" s="77"/>
      <c r="AG84" s="77">
        <f t="shared" si="21"/>
        <v>174.06307538049833</v>
      </c>
      <c r="AH84" s="77"/>
      <c r="AI84" s="77"/>
      <c r="AJ84" s="77"/>
      <c r="AK84" s="52">
        <f t="shared" si="25"/>
        <v>26.269311828759125</v>
      </c>
      <c r="AL84" s="52">
        <f t="shared" si="26"/>
        <v>57.383788365967376</v>
      </c>
      <c r="AM84" s="52">
        <f t="shared" si="27"/>
        <v>96.2768840374777</v>
      </c>
      <c r="AN84" s="52">
        <f t="shared" si="28"/>
        <v>174.06307538049833</v>
      </c>
      <c r="AO84" s="96"/>
    </row>
    <row r="85" spans="3:41" x14ac:dyDescent="0.3">
      <c r="C85" s="95"/>
      <c r="D85" s="270">
        <f t="shared" si="17"/>
        <v>15.703866140385522</v>
      </c>
      <c r="E85" s="270"/>
      <c r="F85" s="270">
        <f t="shared" si="18"/>
        <v>13.412368757606991</v>
      </c>
      <c r="G85" s="270"/>
      <c r="H85" s="77">
        <v>81</v>
      </c>
      <c r="I85" s="77"/>
      <c r="J85" s="77"/>
      <c r="K85" s="283">
        <f t="shared" si="22"/>
        <v>18.203866140385522</v>
      </c>
      <c r="L85" s="283"/>
      <c r="M85" s="52"/>
      <c r="N85" s="270">
        <f t="shared" si="23"/>
        <v>7.6988452161118319</v>
      </c>
      <c r="O85" s="270"/>
      <c r="P85" s="52"/>
      <c r="Q85" s="52"/>
      <c r="R85" s="52"/>
      <c r="S85" s="52"/>
      <c r="T85" s="52"/>
      <c r="U85" s="77">
        <f t="shared" si="24"/>
        <v>25.902711356497353</v>
      </c>
      <c r="V85" s="77"/>
      <c r="W85" s="77"/>
      <c r="X85" s="77"/>
      <c r="Y85" s="77">
        <f t="shared" si="19"/>
        <v>56.69809222094468</v>
      </c>
      <c r="Z85" s="77"/>
      <c r="AA85" s="77"/>
      <c r="AB85" s="77"/>
      <c r="AC85" s="77">
        <f t="shared" si="20"/>
        <v>95.192318301503832</v>
      </c>
      <c r="AD85" s="77"/>
      <c r="AE85" s="77"/>
      <c r="AF85" s="77"/>
      <c r="AG85" s="77">
        <f t="shared" si="21"/>
        <v>172.18077046262215</v>
      </c>
      <c r="AH85" s="77"/>
      <c r="AI85" s="77"/>
      <c r="AJ85" s="77"/>
      <c r="AK85" s="52">
        <f t="shared" si="25"/>
        <v>25.902711356497353</v>
      </c>
      <c r="AL85" s="52">
        <f t="shared" si="26"/>
        <v>56.69809222094468</v>
      </c>
      <c r="AM85" s="52">
        <f t="shared" si="27"/>
        <v>95.192318301503832</v>
      </c>
      <c r="AN85" s="52">
        <f t="shared" si="28"/>
        <v>172.18077046262215</v>
      </c>
      <c r="AO85" s="96"/>
    </row>
    <row r="86" spans="3:41" x14ac:dyDescent="0.3">
      <c r="C86" s="95"/>
      <c r="D86" s="270">
        <f t="shared" si="17"/>
        <v>15.427370078425549</v>
      </c>
      <c r="E86" s="270"/>
      <c r="F86" s="270">
        <f t="shared" si="18"/>
        <v>13.410808208558208</v>
      </c>
      <c r="G86" s="270"/>
      <c r="H86" s="77">
        <v>82</v>
      </c>
      <c r="I86" s="77"/>
      <c r="J86" s="77"/>
      <c r="K86" s="283">
        <f t="shared" si="22"/>
        <v>17.927370078425547</v>
      </c>
      <c r="L86" s="283"/>
      <c r="M86" s="52"/>
      <c r="N86" s="270">
        <f t="shared" si="23"/>
        <v>7.6212654335290715</v>
      </c>
      <c r="O86" s="270"/>
      <c r="P86" s="52"/>
      <c r="Q86" s="52"/>
      <c r="R86" s="52"/>
      <c r="S86" s="52"/>
      <c r="T86" s="52"/>
      <c r="U86" s="77">
        <f t="shared" si="24"/>
        <v>25.548635511954618</v>
      </c>
      <c r="V86" s="77"/>
      <c r="W86" s="77"/>
      <c r="X86" s="77"/>
      <c r="Y86" s="77">
        <f t="shared" si="19"/>
        <v>56.033697246070908</v>
      </c>
      <c r="Z86" s="77"/>
      <c r="AA86" s="77"/>
      <c r="AB86" s="77"/>
      <c r="AC86" s="77">
        <f t="shared" si="20"/>
        <v>94.140024413716276</v>
      </c>
      <c r="AD86" s="77"/>
      <c r="AE86" s="77"/>
      <c r="AF86" s="77"/>
      <c r="AG86" s="77">
        <f t="shared" si="21"/>
        <v>170.352678749007</v>
      </c>
      <c r="AH86" s="77"/>
      <c r="AI86" s="77"/>
      <c r="AJ86" s="77"/>
      <c r="AK86" s="52">
        <f t="shared" si="25"/>
        <v>25.548635511954618</v>
      </c>
      <c r="AL86" s="52">
        <f t="shared" si="26"/>
        <v>56.033697246070908</v>
      </c>
      <c r="AM86" s="52">
        <f t="shared" si="27"/>
        <v>94.140024413716276</v>
      </c>
      <c r="AN86" s="52">
        <f t="shared" si="28"/>
        <v>170.352678749007</v>
      </c>
      <c r="AO86" s="96"/>
    </row>
    <row r="87" spans="3:41" x14ac:dyDescent="0.3">
      <c r="C87" s="95"/>
      <c r="D87" s="270">
        <f t="shared" si="17"/>
        <v>15.160728236847126</v>
      </c>
      <c r="E87" s="270"/>
      <c r="F87" s="270">
        <f t="shared" si="18"/>
        <v>13.413079300205341</v>
      </c>
      <c r="G87" s="270"/>
      <c r="H87" s="77">
        <v>83</v>
      </c>
      <c r="I87" s="77"/>
      <c r="J87" s="77"/>
      <c r="K87" s="283">
        <f t="shared" si="22"/>
        <v>17.660728236847127</v>
      </c>
      <c r="L87" s="283"/>
      <c r="M87" s="52"/>
      <c r="N87" s="270">
        <f t="shared" si="23"/>
        <v>7.5458024752853348</v>
      </c>
      <c r="O87" s="270"/>
      <c r="P87" s="52"/>
      <c r="Q87" s="52"/>
      <c r="R87" s="52"/>
      <c r="S87" s="52"/>
      <c r="T87" s="52"/>
      <c r="U87" s="77">
        <f t="shared" si="24"/>
        <v>25.206530712132462</v>
      </c>
      <c r="V87" s="77"/>
      <c r="W87" s="77"/>
      <c r="X87" s="77"/>
      <c r="Y87" s="77">
        <f t="shared" si="19"/>
        <v>55.389740613273801</v>
      </c>
      <c r="Z87" s="77"/>
      <c r="AA87" s="77"/>
      <c r="AB87" s="77"/>
      <c r="AC87" s="77">
        <f t="shared" si="20"/>
        <v>93.118752989700482</v>
      </c>
      <c r="AD87" s="77"/>
      <c r="AE87" s="77"/>
      <c r="AF87" s="77"/>
      <c r="AG87" s="77">
        <f t="shared" si="21"/>
        <v>168.57677774255382</v>
      </c>
      <c r="AH87" s="77"/>
      <c r="AI87" s="77"/>
      <c r="AJ87" s="77"/>
      <c r="AK87" s="52">
        <f t="shared" si="25"/>
        <v>25.206530712132462</v>
      </c>
      <c r="AL87" s="52">
        <f t="shared" si="26"/>
        <v>55.389740613273801</v>
      </c>
      <c r="AM87" s="52">
        <f t="shared" si="27"/>
        <v>93.118752989700482</v>
      </c>
      <c r="AN87" s="52">
        <f t="shared" si="28"/>
        <v>168.57677774255382</v>
      </c>
      <c r="AO87" s="96"/>
    </row>
    <row r="88" spans="3:41" x14ac:dyDescent="0.3">
      <c r="C88" s="95"/>
      <c r="D88" s="270">
        <f t="shared" si="17"/>
        <v>14.90349216513764</v>
      </c>
      <c r="E88" s="270"/>
      <c r="F88" s="270">
        <f t="shared" si="18"/>
        <v>13.419164619651106</v>
      </c>
      <c r="G88" s="270"/>
      <c r="H88" s="77">
        <v>84</v>
      </c>
      <c r="I88" s="77"/>
      <c r="J88" s="77"/>
      <c r="K88" s="283">
        <f t="shared" si="22"/>
        <v>17.403492165137642</v>
      </c>
      <c r="L88" s="283"/>
      <c r="M88" s="52"/>
      <c r="N88" s="270">
        <f t="shared" si="23"/>
        <v>7.4723827493230432</v>
      </c>
      <c r="O88" s="270"/>
      <c r="P88" s="52"/>
      <c r="Q88" s="52"/>
      <c r="R88" s="52"/>
      <c r="S88" s="52"/>
      <c r="T88" s="52"/>
      <c r="U88" s="77">
        <f t="shared" si="24"/>
        <v>24.875874914460685</v>
      </c>
      <c r="V88" s="77"/>
      <c r="W88" s="77"/>
      <c r="X88" s="77"/>
      <c r="Y88" s="77">
        <f t="shared" si="19"/>
        <v>54.765405911752858</v>
      </c>
      <c r="Z88" s="77"/>
      <c r="AA88" s="77"/>
      <c r="AB88" s="77"/>
      <c r="AC88" s="77">
        <f t="shared" si="20"/>
        <v>92.127319658368066</v>
      </c>
      <c r="AD88" s="77"/>
      <c r="AE88" s="77"/>
      <c r="AF88" s="77"/>
      <c r="AG88" s="77">
        <f t="shared" si="21"/>
        <v>166.8511471515985</v>
      </c>
      <c r="AH88" s="77"/>
      <c r="AI88" s="77"/>
      <c r="AJ88" s="77"/>
      <c r="AK88" s="52">
        <f t="shared" si="25"/>
        <v>24.875874914460685</v>
      </c>
      <c r="AL88" s="52">
        <f t="shared" si="26"/>
        <v>54.765405911752858</v>
      </c>
      <c r="AM88" s="52">
        <f t="shared" si="27"/>
        <v>92.127319658368066</v>
      </c>
      <c r="AN88" s="52">
        <f t="shared" si="28"/>
        <v>166.8511471515985</v>
      </c>
      <c r="AO88" s="96"/>
    </row>
    <row r="89" spans="3:41" x14ac:dyDescent="0.3">
      <c r="C89" s="95"/>
      <c r="D89" s="270">
        <f t="shared" si="17"/>
        <v>14.655239304835952</v>
      </c>
      <c r="E89" s="270"/>
      <c r="F89" s="270">
        <f t="shared" si="18"/>
        <v>13.429052637706617</v>
      </c>
      <c r="G89" s="270"/>
      <c r="H89" s="77">
        <v>85</v>
      </c>
      <c r="I89" s="77"/>
      <c r="J89" s="77"/>
      <c r="K89" s="283">
        <f t="shared" si="22"/>
        <v>17.155239304835952</v>
      </c>
      <c r="L89" s="283"/>
      <c r="M89" s="52"/>
      <c r="N89" s="270">
        <f t="shared" si="23"/>
        <v>7.4009361646113057</v>
      </c>
      <c r="O89" s="270"/>
      <c r="P89" s="52"/>
      <c r="Q89" s="52"/>
      <c r="R89" s="52"/>
      <c r="S89" s="52"/>
      <c r="T89" s="52"/>
      <c r="U89" s="77">
        <f t="shared" si="24"/>
        <v>24.556175469447258</v>
      </c>
      <c r="V89" s="77"/>
      <c r="W89" s="77"/>
      <c r="X89" s="77"/>
      <c r="Y89" s="77">
        <f t="shared" si="19"/>
        <v>54.159920127892484</v>
      </c>
      <c r="Z89" s="77"/>
      <c r="AA89" s="77"/>
      <c r="AB89" s="77"/>
      <c r="AC89" s="77">
        <f t="shared" si="20"/>
        <v>91.164600950949023</v>
      </c>
      <c r="AD89" s="77"/>
      <c r="AE89" s="77"/>
      <c r="AF89" s="77"/>
      <c r="AG89" s="77">
        <f t="shared" si="21"/>
        <v>165.17396259706209</v>
      </c>
      <c r="AH89" s="77"/>
      <c r="AI89" s="77"/>
      <c r="AJ89" s="77"/>
      <c r="AK89" s="52">
        <f t="shared" si="25"/>
        <v>24.556175469447258</v>
      </c>
      <c r="AL89" s="52">
        <f t="shared" si="26"/>
        <v>54.159920127892484</v>
      </c>
      <c r="AM89" s="52">
        <f t="shared" si="27"/>
        <v>91.164600950949023</v>
      </c>
      <c r="AN89" s="52">
        <f t="shared" si="28"/>
        <v>165.17396259706209</v>
      </c>
      <c r="AO89" s="96"/>
    </row>
    <row r="90" spans="3:41" x14ac:dyDescent="0.3">
      <c r="C90" s="95"/>
      <c r="D90" s="270">
        <f t="shared" si="17"/>
        <v>14.415571215299071</v>
      </c>
      <c r="E90" s="270"/>
      <c r="F90" s="270">
        <f t="shared" si="18"/>
        <v>13.44273763355821</v>
      </c>
      <c r="G90" s="270"/>
      <c r="H90" s="77">
        <v>86</v>
      </c>
      <c r="I90" s="77"/>
      <c r="J90" s="77"/>
      <c r="K90" s="283">
        <f t="shared" si="22"/>
        <v>16.915571215299071</v>
      </c>
      <c r="L90" s="283"/>
      <c r="M90" s="52"/>
      <c r="N90" s="270">
        <f t="shared" si="23"/>
        <v>7.3313959281981251</v>
      </c>
      <c r="O90" s="270"/>
      <c r="P90" s="52"/>
      <c r="Q90" s="52"/>
      <c r="R90" s="52"/>
      <c r="S90" s="52"/>
      <c r="T90" s="52"/>
      <c r="U90" s="77">
        <f t="shared" si="24"/>
        <v>24.246967143497194</v>
      </c>
      <c r="V90" s="77"/>
      <c r="W90" s="77"/>
      <c r="X90" s="77"/>
      <c r="Y90" s="77">
        <f t="shared" si="19"/>
        <v>53.572550856289695</v>
      </c>
      <c r="Z90" s="77"/>
      <c r="AA90" s="77"/>
      <c r="AB90" s="77"/>
      <c r="AC90" s="77">
        <f t="shared" si="20"/>
        <v>90.229530497280322</v>
      </c>
      <c r="AD90" s="77"/>
      <c r="AE90" s="77"/>
      <c r="AF90" s="77"/>
      <c r="AG90" s="77">
        <f t="shared" si="21"/>
        <v>163.54348977926159</v>
      </c>
      <c r="AH90" s="77"/>
      <c r="AI90" s="77"/>
      <c r="AJ90" s="77"/>
      <c r="AK90" s="52">
        <f t="shared" si="25"/>
        <v>24.246967143497194</v>
      </c>
      <c r="AL90" s="52">
        <f t="shared" si="26"/>
        <v>53.572550856289695</v>
      </c>
      <c r="AM90" s="52">
        <f t="shared" si="27"/>
        <v>90.229530497280322</v>
      </c>
      <c r="AN90" s="52">
        <f t="shared" si="28"/>
        <v>163.54348977926159</v>
      </c>
      <c r="AO90" s="96"/>
    </row>
    <row r="91" spans="3:41" x14ac:dyDescent="0.3">
      <c r="C91" s="95"/>
      <c r="D91" s="270">
        <f t="shared" si="17"/>
        <v>14.184111940322509</v>
      </c>
      <c r="E91" s="270"/>
      <c r="F91" s="270">
        <f t="shared" si="18"/>
        <v>13.460219641683501</v>
      </c>
      <c r="G91" s="270"/>
      <c r="H91" s="77">
        <v>87</v>
      </c>
      <c r="I91" s="77"/>
      <c r="J91" s="77"/>
      <c r="K91" s="283">
        <f t="shared" si="22"/>
        <v>16.684111940322509</v>
      </c>
      <c r="L91" s="283"/>
      <c r="M91" s="52"/>
      <c r="N91" s="270">
        <f t="shared" si="23"/>
        <v>7.2636983562734088</v>
      </c>
      <c r="O91" s="270"/>
      <c r="P91" s="52"/>
      <c r="Q91" s="52"/>
      <c r="R91" s="52"/>
      <c r="S91" s="52"/>
      <c r="T91" s="52"/>
      <c r="U91" s="77">
        <f t="shared" si="24"/>
        <v>23.947810296595918</v>
      </c>
      <c r="V91" s="77"/>
      <c r="W91" s="77"/>
      <c r="X91" s="77"/>
      <c r="Y91" s="77">
        <f t="shared" si="19"/>
        <v>53.002603721689553</v>
      </c>
      <c r="Z91" s="77"/>
      <c r="AA91" s="77"/>
      <c r="AB91" s="77"/>
      <c r="AC91" s="77">
        <f t="shared" si="20"/>
        <v>89.321095503056597</v>
      </c>
      <c r="AD91" s="77"/>
      <c r="AE91" s="77"/>
      <c r="AF91" s="77"/>
      <c r="AG91" s="77">
        <f t="shared" si="21"/>
        <v>161.95807906579068</v>
      </c>
      <c r="AH91" s="77"/>
      <c r="AI91" s="77"/>
      <c r="AJ91" s="77"/>
      <c r="AK91" s="52">
        <f t="shared" si="25"/>
        <v>23.947810296595918</v>
      </c>
      <c r="AL91" s="52">
        <f t="shared" si="26"/>
        <v>53.002603721689553</v>
      </c>
      <c r="AM91" s="52">
        <f t="shared" si="27"/>
        <v>89.321095503056597</v>
      </c>
      <c r="AN91" s="52">
        <f t="shared" si="28"/>
        <v>161.95807906579068</v>
      </c>
      <c r="AO91" s="96"/>
    </row>
    <row r="92" spans="3:41" x14ac:dyDescent="0.3">
      <c r="C92" s="95"/>
      <c r="D92" s="270">
        <f t="shared" si="17"/>
        <v>13.960506502960293</v>
      </c>
      <c r="E92" s="270"/>
      <c r="F92" s="270">
        <f t="shared" si="18"/>
        <v>13.481504420529914</v>
      </c>
      <c r="G92" s="270"/>
      <c r="H92" s="77">
        <v>88</v>
      </c>
      <c r="I92" s="77"/>
      <c r="J92" s="77"/>
      <c r="K92" s="283">
        <f t="shared" si="22"/>
        <v>16.460506502960293</v>
      </c>
      <c r="L92" s="283"/>
      <c r="M92" s="52"/>
      <c r="N92" s="270">
        <f t="shared" si="23"/>
        <v>7.1977826981286324</v>
      </c>
      <c r="O92" s="270"/>
      <c r="P92" s="52"/>
      <c r="Q92" s="52"/>
      <c r="R92" s="52"/>
      <c r="S92" s="52"/>
      <c r="T92" s="52"/>
      <c r="U92" s="77">
        <f t="shared" si="24"/>
        <v>23.658289201088927</v>
      </c>
      <c r="V92" s="77"/>
      <c r="W92" s="77"/>
      <c r="X92" s="77"/>
      <c r="Y92" s="77">
        <f t="shared" si="19"/>
        <v>52.449419993603456</v>
      </c>
      <c r="Z92" s="77"/>
      <c r="AA92" s="77"/>
      <c r="AB92" s="77"/>
      <c r="AC92" s="77">
        <f t="shared" si="20"/>
        <v>88.438333484246613</v>
      </c>
      <c r="AD92" s="77"/>
      <c r="AE92" s="77"/>
      <c r="AF92" s="77"/>
      <c r="AG92" s="77">
        <f t="shared" si="21"/>
        <v>160.41616046553295</v>
      </c>
      <c r="AH92" s="77"/>
      <c r="AI92" s="77"/>
      <c r="AJ92" s="77"/>
      <c r="AK92" s="52">
        <f t="shared" si="25"/>
        <v>23.658289201088927</v>
      </c>
      <c r="AL92" s="52">
        <f t="shared" si="26"/>
        <v>52.449419993603456</v>
      </c>
      <c r="AM92" s="52">
        <f t="shared" si="27"/>
        <v>88.438333484246613</v>
      </c>
      <c r="AN92" s="52">
        <f t="shared" si="28"/>
        <v>160.41616046553295</v>
      </c>
      <c r="AO92" s="96"/>
    </row>
    <row r="93" spans="3:41" x14ac:dyDescent="0.3">
      <c r="C93" s="95"/>
      <c r="D93" s="270">
        <f t="shared" si="17"/>
        <v>13.744419517157215</v>
      </c>
      <c r="E93" s="270"/>
      <c r="F93" s="270">
        <f t="shared" si="18"/>
        <v>13.50660344262427</v>
      </c>
      <c r="G93" s="270"/>
      <c r="H93" s="77">
        <v>89</v>
      </c>
      <c r="I93" s="77"/>
      <c r="J93" s="77"/>
      <c r="K93" s="283">
        <f t="shared" si="22"/>
        <v>16.244419517157215</v>
      </c>
      <c r="L93" s="283"/>
      <c r="M93" s="52"/>
      <c r="N93" s="270">
        <f t="shared" si="23"/>
        <v>7.1335909719991752</v>
      </c>
      <c r="O93" s="270"/>
      <c r="P93" s="52"/>
      <c r="Q93" s="52"/>
      <c r="R93" s="52"/>
      <c r="S93" s="52"/>
      <c r="T93" s="52"/>
      <c r="U93" s="77">
        <f t="shared" si="24"/>
        <v>23.378010489156392</v>
      </c>
      <c r="V93" s="77"/>
      <c r="W93" s="77"/>
      <c r="X93" s="77"/>
      <c r="Y93" s="77">
        <f t="shared" si="19"/>
        <v>51.912374377153085</v>
      </c>
      <c r="Z93" s="77"/>
      <c r="AA93" s="77"/>
      <c r="AB93" s="77"/>
      <c r="AC93" s="77">
        <f t="shared" si="20"/>
        <v>87.580329237148959</v>
      </c>
      <c r="AD93" s="77"/>
      <c r="AE93" s="77"/>
      <c r="AF93" s="77"/>
      <c r="AG93" s="77">
        <f t="shared" si="21"/>
        <v>158.91623895714071</v>
      </c>
      <c r="AH93" s="77"/>
      <c r="AI93" s="77"/>
      <c r="AJ93" s="77"/>
      <c r="AK93" s="52">
        <f t="shared" si="25"/>
        <v>23.378010489156392</v>
      </c>
      <c r="AL93" s="52">
        <f t="shared" si="26"/>
        <v>51.912374377153085</v>
      </c>
      <c r="AM93" s="52">
        <f t="shared" si="27"/>
        <v>87.580329237148959</v>
      </c>
      <c r="AN93" s="52">
        <f t="shared" si="28"/>
        <v>158.91623895714071</v>
      </c>
      <c r="AO93" s="96"/>
    </row>
    <row r="94" spans="3:41" x14ac:dyDescent="0.3">
      <c r="C94" s="95"/>
      <c r="D94" s="270">
        <f t="shared" si="17"/>
        <v>13.53553390593274</v>
      </c>
      <c r="E94" s="270"/>
      <c r="F94" s="270">
        <f t="shared" si="18"/>
        <v>13.535533905932738</v>
      </c>
      <c r="G94" s="270"/>
      <c r="H94" s="77">
        <v>90</v>
      </c>
      <c r="I94" s="77"/>
      <c r="J94" s="77"/>
      <c r="K94" s="283">
        <f t="shared" si="22"/>
        <v>16.035533905932738</v>
      </c>
      <c r="L94" s="283"/>
      <c r="M94" s="52"/>
      <c r="N94" s="270">
        <f t="shared" si="23"/>
        <v>7.0710678118654755</v>
      </c>
      <c r="O94" s="270"/>
      <c r="P94" s="52"/>
      <c r="Q94" s="52"/>
      <c r="R94" s="52"/>
      <c r="S94" s="52"/>
      <c r="T94" s="52"/>
      <c r="U94" s="77">
        <f t="shared" si="24"/>
        <v>23.106601717798213</v>
      </c>
      <c r="V94" s="77"/>
      <c r="W94" s="77"/>
      <c r="X94" s="77"/>
      <c r="Y94" s="77">
        <f t="shared" si="19"/>
        <v>51.390872965260115</v>
      </c>
      <c r="Z94" s="77"/>
      <c r="AA94" s="77"/>
      <c r="AB94" s="77"/>
      <c r="AC94" s="77">
        <f t="shared" si="20"/>
        <v>86.746212024587493</v>
      </c>
      <c r="AD94" s="77"/>
      <c r="AE94" s="77"/>
      <c r="AF94" s="77"/>
      <c r="AG94" s="77">
        <f t="shared" si="21"/>
        <v>157.45689014324225</v>
      </c>
      <c r="AH94" s="77"/>
      <c r="AI94" s="77"/>
      <c r="AJ94" s="77"/>
      <c r="AK94" s="52">
        <f t="shared" si="25"/>
        <v>23.106601717798213</v>
      </c>
      <c r="AL94" s="52">
        <f t="shared" si="26"/>
        <v>51.390872965260115</v>
      </c>
      <c r="AM94" s="52">
        <f t="shared" si="27"/>
        <v>86.746212024587493</v>
      </c>
      <c r="AN94" s="52">
        <f t="shared" si="28"/>
        <v>157.45689014324225</v>
      </c>
      <c r="AO94" s="96"/>
    </row>
    <row r="95" spans="3:41" x14ac:dyDescent="0.3">
      <c r="C95" s="95"/>
      <c r="D95" s="270">
        <f t="shared" si="17"/>
        <v>13.333549716860533</v>
      </c>
      <c r="E95" s="270"/>
      <c r="F95" s="270">
        <f t="shared" si="18"/>
        <v>13.568318766438665</v>
      </c>
      <c r="G95" s="270"/>
      <c r="H95" s="77">
        <v>91</v>
      </c>
      <c r="I95" s="77"/>
      <c r="J95" s="77"/>
      <c r="K95" s="283">
        <f t="shared" si="22"/>
        <v>16.068318766438665</v>
      </c>
      <c r="L95" s="283"/>
      <c r="M95" s="52"/>
      <c r="N95" s="270">
        <f t="shared" si="23"/>
        <v>7.0101603243703847</v>
      </c>
      <c r="O95" s="270"/>
      <c r="P95" s="52"/>
      <c r="Q95" s="52"/>
      <c r="R95" s="52"/>
      <c r="S95" s="52"/>
      <c r="T95" s="52"/>
      <c r="U95" s="77">
        <f t="shared" si="24"/>
        <v>23.078479090809051</v>
      </c>
      <c r="V95" s="77"/>
      <c r="W95" s="77"/>
      <c r="X95" s="77"/>
      <c r="Y95" s="77">
        <f t="shared" si="19"/>
        <v>51.11912038829059</v>
      </c>
      <c r="Z95" s="77"/>
      <c r="AA95" s="77"/>
      <c r="AB95" s="77"/>
      <c r="AC95" s="77">
        <f t="shared" si="20"/>
        <v>86.169922010142514</v>
      </c>
      <c r="AD95" s="77"/>
      <c r="AE95" s="77"/>
      <c r="AF95" s="77"/>
      <c r="AG95" s="77">
        <f t="shared" si="21"/>
        <v>156.27152525384636</v>
      </c>
      <c r="AH95" s="77"/>
      <c r="AI95" s="77"/>
      <c r="AJ95" s="77"/>
      <c r="AK95" s="52">
        <f t="shared" si="25"/>
        <v>23.078479090809051</v>
      </c>
      <c r="AL95" s="52">
        <f t="shared" si="26"/>
        <v>51.11912038829059</v>
      </c>
      <c r="AM95" s="52">
        <f t="shared" si="27"/>
        <v>86.169922010142514</v>
      </c>
      <c r="AN95" s="52">
        <f t="shared" si="28"/>
        <v>156.27152525384636</v>
      </c>
      <c r="AO95" s="96"/>
    </row>
    <row r="96" spans="3:41" x14ac:dyDescent="0.3">
      <c r="C96" s="95"/>
      <c r="D96" s="270">
        <f t="shared" si="17"/>
        <v>13.138183026483638</v>
      </c>
      <c r="E96" s="270"/>
      <c r="F96" s="270">
        <f t="shared" si="18"/>
        <v>13.604986792052532</v>
      </c>
      <c r="G96" s="270"/>
      <c r="H96" s="77">
        <v>92</v>
      </c>
      <c r="I96" s="77"/>
      <c r="J96" s="77"/>
      <c r="K96" s="283">
        <f t="shared" si="22"/>
        <v>16.104986792052532</v>
      </c>
      <c r="L96" s="283"/>
      <c r="M96" s="52"/>
      <c r="N96" s="270">
        <f t="shared" si="23"/>
        <v>6.9508179550833944</v>
      </c>
      <c r="O96" s="270"/>
      <c r="P96" s="52"/>
      <c r="Q96" s="52"/>
      <c r="R96" s="52"/>
      <c r="S96" s="52"/>
      <c r="T96" s="52"/>
      <c r="U96" s="77">
        <f t="shared" si="24"/>
        <v>23.055804747135927</v>
      </c>
      <c r="V96" s="77"/>
      <c r="W96" s="77"/>
      <c r="X96" s="77"/>
      <c r="Y96" s="77">
        <f t="shared" si="19"/>
        <v>50.859076567469501</v>
      </c>
      <c r="Z96" s="77"/>
      <c r="AA96" s="77"/>
      <c r="AB96" s="77"/>
      <c r="AC96" s="77">
        <f t="shared" si="20"/>
        <v>85.613166342886473</v>
      </c>
      <c r="AD96" s="77"/>
      <c r="AE96" s="77"/>
      <c r="AF96" s="77"/>
      <c r="AG96" s="77">
        <f t="shared" si="21"/>
        <v>155.12134589372042</v>
      </c>
      <c r="AH96" s="77"/>
      <c r="AI96" s="77"/>
      <c r="AJ96" s="77"/>
      <c r="AK96" s="52">
        <f t="shared" si="25"/>
        <v>23.055804747135927</v>
      </c>
      <c r="AL96" s="52">
        <f t="shared" si="26"/>
        <v>50.859076567469501</v>
      </c>
      <c r="AM96" s="52">
        <f t="shared" si="27"/>
        <v>85.613166342886473</v>
      </c>
      <c r="AN96" s="52">
        <f t="shared" si="28"/>
        <v>155.12134589372042</v>
      </c>
      <c r="AO96" s="96"/>
    </row>
    <row r="97" spans="3:41" x14ac:dyDescent="0.3">
      <c r="C97" s="95"/>
      <c r="D97" s="270">
        <f t="shared" si="17"/>
        <v>12.949164926106089</v>
      </c>
      <c r="E97" s="270"/>
      <c r="F97" s="270">
        <f t="shared" si="18"/>
        <v>13.645572638115915</v>
      </c>
      <c r="G97" s="270"/>
      <c r="H97" s="77">
        <v>93</v>
      </c>
      <c r="I97" s="77"/>
      <c r="J97" s="77"/>
      <c r="K97" s="283">
        <f t="shared" si="22"/>
        <v>16.145572638115915</v>
      </c>
      <c r="L97" s="283"/>
      <c r="M97" s="52"/>
      <c r="N97" s="270">
        <f t="shared" si="23"/>
        <v>6.8929923634085792</v>
      </c>
      <c r="O97" s="270"/>
      <c r="P97" s="52"/>
      <c r="Q97" s="52"/>
      <c r="R97" s="52"/>
      <c r="S97" s="52"/>
      <c r="T97" s="52"/>
      <c r="U97" s="77">
        <f t="shared" si="24"/>
        <v>23.038565001524496</v>
      </c>
      <c r="V97" s="77"/>
      <c r="W97" s="77"/>
      <c r="X97" s="77"/>
      <c r="Y97" s="77">
        <f t="shared" si="19"/>
        <v>50.610534455158813</v>
      </c>
      <c r="Z97" s="77"/>
      <c r="AA97" s="77"/>
      <c r="AB97" s="77"/>
      <c r="AC97" s="77">
        <f t="shared" si="20"/>
        <v>85.075496272201718</v>
      </c>
      <c r="AD97" s="77"/>
      <c r="AE97" s="77"/>
      <c r="AF97" s="77"/>
      <c r="AG97" s="77">
        <f t="shared" si="21"/>
        <v>154.0054199062875</v>
      </c>
      <c r="AH97" s="77"/>
      <c r="AI97" s="77"/>
      <c r="AJ97" s="77"/>
      <c r="AK97" s="52">
        <f t="shared" si="25"/>
        <v>23.038565001524496</v>
      </c>
      <c r="AL97" s="52">
        <f t="shared" si="26"/>
        <v>50.610534455158813</v>
      </c>
      <c r="AM97" s="52">
        <f t="shared" si="27"/>
        <v>85.075496272201718</v>
      </c>
      <c r="AN97" s="52">
        <f t="shared" si="28"/>
        <v>154.0054199062875</v>
      </c>
      <c r="AO97" s="96"/>
    </row>
    <row r="98" spans="3:41" x14ac:dyDescent="0.3">
      <c r="C98" s="95"/>
      <c r="D98" s="270">
        <f t="shared" si="17"/>
        <v>12.766240582118144</v>
      </c>
      <c r="E98" s="270"/>
      <c r="F98" s="270">
        <f t="shared" si="18"/>
        <v>13.690116944910784</v>
      </c>
      <c r="G98" s="270"/>
      <c r="H98" s="77">
        <v>94</v>
      </c>
      <c r="I98" s="77"/>
      <c r="J98" s="77"/>
      <c r="K98" s="283">
        <f t="shared" si="22"/>
        <v>16.190116944910784</v>
      </c>
      <c r="L98" s="283"/>
      <c r="M98" s="52"/>
      <c r="N98" s="270">
        <f t="shared" si="23"/>
        <v>6.8366373054929763</v>
      </c>
      <c r="O98" s="270"/>
      <c r="P98" s="52"/>
      <c r="Q98" s="52"/>
      <c r="R98" s="52"/>
      <c r="S98" s="52"/>
      <c r="T98" s="52"/>
      <c r="U98" s="77">
        <f t="shared" si="24"/>
        <v>23.026754250403762</v>
      </c>
      <c r="V98" s="77"/>
      <c r="W98" s="77"/>
      <c r="X98" s="77"/>
      <c r="Y98" s="77">
        <f t="shared" si="19"/>
        <v>50.373303472375667</v>
      </c>
      <c r="Z98" s="77"/>
      <c r="AA98" s="77"/>
      <c r="AB98" s="77"/>
      <c r="AC98" s="77">
        <f t="shared" si="20"/>
        <v>84.556489999840551</v>
      </c>
      <c r="AD98" s="77"/>
      <c r="AE98" s="77"/>
      <c r="AF98" s="77"/>
      <c r="AG98" s="77">
        <f t="shared" si="21"/>
        <v>152.92286305477032</v>
      </c>
      <c r="AH98" s="77"/>
      <c r="AI98" s="77"/>
      <c r="AJ98" s="77"/>
      <c r="AK98" s="52">
        <f t="shared" si="25"/>
        <v>23.026754250403762</v>
      </c>
      <c r="AL98" s="52">
        <f t="shared" si="26"/>
        <v>50.373303472375667</v>
      </c>
      <c r="AM98" s="52">
        <f t="shared" si="27"/>
        <v>84.556489999840551</v>
      </c>
      <c r="AN98" s="52">
        <f t="shared" si="28"/>
        <v>152.92286305477032</v>
      </c>
      <c r="AO98" s="96"/>
    </row>
    <row r="99" spans="3:41" x14ac:dyDescent="0.3">
      <c r="C99" s="95"/>
      <c r="D99" s="270">
        <f t="shared" si="17"/>
        <v>12.589168364653887</v>
      </c>
      <c r="E99" s="270"/>
      <c r="F99" s="270">
        <f t="shared" si="18"/>
        <v>13.738666457739127</v>
      </c>
      <c r="G99" s="270"/>
      <c r="H99" s="77">
        <v>95</v>
      </c>
      <c r="I99" s="77"/>
      <c r="J99" s="77"/>
      <c r="K99" s="283">
        <f t="shared" si="22"/>
        <v>16.238666457739129</v>
      </c>
      <c r="L99" s="283"/>
      <c r="M99" s="52"/>
      <c r="N99" s="270">
        <f t="shared" si="23"/>
        <v>6.7817085245462838</v>
      </c>
      <c r="O99" s="270"/>
      <c r="P99" s="52"/>
      <c r="Q99" s="52"/>
      <c r="R99" s="52"/>
      <c r="S99" s="52"/>
      <c r="T99" s="52"/>
      <c r="U99" s="77">
        <f t="shared" si="24"/>
        <v>23.020374982285411</v>
      </c>
      <c r="V99" s="77"/>
      <c r="W99" s="77"/>
      <c r="X99" s="77"/>
      <c r="Y99" s="77">
        <f t="shared" si="19"/>
        <v>50.147209080470546</v>
      </c>
      <c r="Z99" s="77"/>
      <c r="AA99" s="77"/>
      <c r="AB99" s="77"/>
      <c r="AC99" s="77">
        <f t="shared" si="20"/>
        <v>84.055751703201963</v>
      </c>
      <c r="AD99" s="77"/>
      <c r="AE99" s="77"/>
      <c r="AF99" s="77"/>
      <c r="AG99" s="77">
        <f t="shared" si="21"/>
        <v>151.8728369486648</v>
      </c>
      <c r="AH99" s="77"/>
      <c r="AI99" s="77"/>
      <c r="AJ99" s="77"/>
      <c r="AK99" s="52">
        <f t="shared" si="25"/>
        <v>23.020374982285411</v>
      </c>
      <c r="AL99" s="52">
        <f t="shared" si="26"/>
        <v>50.147209080470546</v>
      </c>
      <c r="AM99" s="52">
        <f t="shared" si="27"/>
        <v>84.055751703201963</v>
      </c>
      <c r="AN99" s="52">
        <f t="shared" si="28"/>
        <v>151.8728369486648</v>
      </c>
      <c r="AO99" s="96"/>
    </row>
    <row r="100" spans="3:41" x14ac:dyDescent="0.3">
      <c r="C100" s="95"/>
      <c r="D100" s="270">
        <f t="shared" si="17"/>
        <v>12.417719038955473</v>
      </c>
      <c r="E100" s="270"/>
      <c r="F100" s="270">
        <f t="shared" si="18"/>
        <v>13.791274170296687</v>
      </c>
      <c r="G100" s="270"/>
      <c r="H100" s="77">
        <v>96</v>
      </c>
      <c r="I100" s="77"/>
      <c r="J100" s="77"/>
      <c r="K100" s="283">
        <f t="shared" si="22"/>
        <v>16.291274170296688</v>
      </c>
      <c r="L100" s="283"/>
      <c r="M100" s="52"/>
      <c r="N100" s="270">
        <f t="shared" si="23"/>
        <v>6.7281636480318801</v>
      </c>
      <c r="O100" s="270"/>
      <c r="P100" s="52"/>
      <c r="Q100" s="52"/>
      <c r="R100" s="52"/>
      <c r="S100" s="52"/>
      <c r="T100" s="52"/>
      <c r="U100" s="77">
        <f t="shared" si="24"/>
        <v>23.019437818328569</v>
      </c>
      <c r="V100" s="77"/>
      <c r="W100" s="77"/>
      <c r="X100" s="77"/>
      <c r="Y100" s="77">
        <f t="shared" si="19"/>
        <v>49.932092410456086</v>
      </c>
      <c r="Z100" s="77"/>
      <c r="AA100" s="77"/>
      <c r="AB100" s="77"/>
      <c r="AC100" s="77">
        <f t="shared" si="20"/>
        <v>83.572910650615484</v>
      </c>
      <c r="AD100" s="77"/>
      <c r="AE100" s="77"/>
      <c r="AF100" s="77"/>
      <c r="AG100" s="77">
        <f t="shared" si="21"/>
        <v>150.85454713093429</v>
      </c>
      <c r="AH100" s="77"/>
      <c r="AI100" s="77"/>
      <c r="AJ100" s="77"/>
      <c r="AK100" s="52">
        <f t="shared" si="25"/>
        <v>23.019437818328569</v>
      </c>
      <c r="AL100" s="52">
        <f t="shared" si="26"/>
        <v>49.932092410456086</v>
      </c>
      <c r="AM100" s="52">
        <f t="shared" si="27"/>
        <v>83.572910650615484</v>
      </c>
      <c r="AN100" s="52">
        <f t="shared" si="28"/>
        <v>150.85454713093429</v>
      </c>
      <c r="AO100" s="96"/>
    </row>
    <row r="101" spans="3:41" x14ac:dyDescent="0.3">
      <c r="C101" s="95"/>
      <c r="D101" s="270">
        <f t="shared" ref="D101:D132" si="29">($P$5/((SIN(RADIANS((H101)/2)))^2))+($P$5/(2*(SIN(RADIANS((H101)/2)))))</f>
        <v>12.251675014334783</v>
      </c>
      <c r="E101" s="270"/>
      <c r="F101" s="270">
        <f t="shared" ref="F101:F132" si="30">((2*$P$5)/(SIN(RADIANS(H101))))+($P$5/(2*(COS(RADIANS((H101)/2)))))</f>
        <v>13.84799949223115</v>
      </c>
      <c r="G101" s="270"/>
      <c r="H101" s="77">
        <v>97</v>
      </c>
      <c r="I101" s="77"/>
      <c r="J101" s="77"/>
      <c r="K101" s="283">
        <f t="shared" si="22"/>
        <v>16.34799949223115</v>
      </c>
      <c r="L101" s="283"/>
      <c r="M101" s="52"/>
      <c r="N101" s="270">
        <f t="shared" si="23"/>
        <v>6.6759620912337141</v>
      </c>
      <c r="O101" s="270"/>
      <c r="P101" s="52"/>
      <c r="Q101" s="52"/>
      <c r="R101" s="52"/>
      <c r="S101" s="52"/>
      <c r="T101" s="52"/>
      <c r="U101" s="77">
        <f t="shared" si="24"/>
        <v>23.023961583464864</v>
      </c>
      <c r="V101" s="77"/>
      <c r="W101" s="77"/>
      <c r="X101" s="77"/>
      <c r="Y101" s="77">
        <f t="shared" ref="Y101:Y132" si="31">K101+($R$6*N101)</f>
        <v>49.727809948399724</v>
      </c>
      <c r="Z101" s="77"/>
      <c r="AA101" s="77"/>
      <c r="AB101" s="77"/>
      <c r="AC101" s="77">
        <f t="shared" ref="AC101:AC132" si="32">K101+($R$7*N101)</f>
        <v>83.107620404568294</v>
      </c>
      <c r="AD101" s="77"/>
      <c r="AE101" s="77"/>
      <c r="AF101" s="77"/>
      <c r="AG101" s="77">
        <f t="shared" ref="AG101:AG132" si="33">K101+($R$8*N101)</f>
        <v>149.86724131690542</v>
      </c>
      <c r="AH101" s="77"/>
      <c r="AI101" s="77"/>
      <c r="AJ101" s="77"/>
      <c r="AK101" s="52">
        <f t="shared" si="25"/>
        <v>23.023961583464864</v>
      </c>
      <c r="AL101" s="52">
        <f t="shared" si="26"/>
        <v>49.727809948399724</v>
      </c>
      <c r="AM101" s="52">
        <f t="shared" si="27"/>
        <v>83.107620404568294</v>
      </c>
      <c r="AN101" s="52">
        <f t="shared" si="28"/>
        <v>149.86724131690542</v>
      </c>
      <c r="AO101" s="96"/>
    </row>
    <row r="102" spans="3:41" x14ac:dyDescent="0.3">
      <c r="C102" s="95"/>
      <c r="D102" s="270">
        <f t="shared" si="29"/>
        <v>12.090829646087913</v>
      </c>
      <c r="E102" s="270"/>
      <c r="F102" s="270">
        <f t="shared" si="30"/>
        <v>13.908908441950716</v>
      </c>
      <c r="G102" s="270"/>
      <c r="H102" s="77">
        <v>98</v>
      </c>
      <c r="I102" s="77"/>
      <c r="J102" s="77"/>
      <c r="K102" s="283">
        <f t="shared" si="22"/>
        <v>16.408908441950715</v>
      </c>
      <c r="L102" s="283"/>
      <c r="M102" s="52"/>
      <c r="N102" s="270">
        <f t="shared" si="23"/>
        <v>6.6250649667440564</v>
      </c>
      <c r="O102" s="270"/>
      <c r="P102" s="52"/>
      <c r="Q102" s="52"/>
      <c r="R102" s="52"/>
      <c r="S102" s="52"/>
      <c r="T102" s="52"/>
      <c r="U102" s="77">
        <f t="shared" si="24"/>
        <v>23.03397340869477</v>
      </c>
      <c r="V102" s="77"/>
      <c r="W102" s="77"/>
      <c r="X102" s="77"/>
      <c r="Y102" s="77">
        <f t="shared" si="31"/>
        <v>49.534233275670999</v>
      </c>
      <c r="Z102" s="77"/>
      <c r="AA102" s="77"/>
      <c r="AB102" s="77"/>
      <c r="AC102" s="77">
        <f t="shared" si="32"/>
        <v>82.659558109391284</v>
      </c>
      <c r="AD102" s="77"/>
      <c r="AE102" s="77"/>
      <c r="AF102" s="77"/>
      <c r="AG102" s="77">
        <f t="shared" si="33"/>
        <v>148.91020777683184</v>
      </c>
      <c r="AH102" s="77"/>
      <c r="AI102" s="77"/>
      <c r="AJ102" s="77"/>
      <c r="AK102" s="52">
        <f t="shared" si="25"/>
        <v>23.03397340869477</v>
      </c>
      <c r="AL102" s="52">
        <f t="shared" si="26"/>
        <v>49.534233275670999</v>
      </c>
      <c r="AM102" s="52">
        <f t="shared" si="27"/>
        <v>82.659558109391284</v>
      </c>
      <c r="AN102" s="52">
        <f t="shared" si="28"/>
        <v>148.91020777683184</v>
      </c>
      <c r="AO102" s="96"/>
    </row>
    <row r="103" spans="3:41" x14ac:dyDescent="0.3">
      <c r="C103" s="95"/>
      <c r="D103" s="270">
        <f t="shared" si="29"/>
        <v>11.934986586135688</v>
      </c>
      <c r="E103" s="270"/>
      <c r="F103" s="270">
        <f t="shared" si="30"/>
        <v>13.974073865935944</v>
      </c>
      <c r="G103" s="270"/>
      <c r="H103" s="77">
        <v>99</v>
      </c>
      <c r="I103" s="77"/>
      <c r="J103" s="77"/>
      <c r="K103" s="283">
        <f t="shared" si="22"/>
        <v>16.474073865935942</v>
      </c>
      <c r="L103" s="283"/>
      <c r="M103" s="52"/>
      <c r="N103" s="270">
        <f t="shared" si="23"/>
        <v>6.5754349994539245</v>
      </c>
      <c r="O103" s="270"/>
      <c r="P103" s="52"/>
      <c r="Q103" s="52"/>
      <c r="R103" s="52"/>
      <c r="S103" s="52"/>
      <c r="T103" s="52"/>
      <c r="U103" s="77">
        <f t="shared" si="24"/>
        <v>23.049508865389868</v>
      </c>
      <c r="V103" s="77"/>
      <c r="W103" s="77"/>
      <c r="X103" s="77"/>
      <c r="Y103" s="77">
        <f t="shared" si="31"/>
        <v>49.351248863205562</v>
      </c>
      <c r="Z103" s="77"/>
      <c r="AA103" s="77"/>
      <c r="AB103" s="77"/>
      <c r="AC103" s="77">
        <f t="shared" si="32"/>
        <v>82.228423860475175</v>
      </c>
      <c r="AD103" s="77"/>
      <c r="AE103" s="77"/>
      <c r="AF103" s="77"/>
      <c r="AG103" s="77">
        <f t="shared" si="33"/>
        <v>147.98277385501441</v>
      </c>
      <c r="AH103" s="77"/>
      <c r="AI103" s="77"/>
      <c r="AJ103" s="77"/>
      <c r="AK103" s="52">
        <f t="shared" si="25"/>
        <v>23.049508865389868</v>
      </c>
      <c r="AL103" s="52">
        <f t="shared" si="26"/>
        <v>49.351248863205562</v>
      </c>
      <c r="AM103" s="52">
        <f t="shared" si="27"/>
        <v>82.228423860475175</v>
      </c>
      <c r="AN103" s="52">
        <f t="shared" si="28"/>
        <v>147.98277385501441</v>
      </c>
      <c r="AO103" s="96"/>
    </row>
    <row r="104" spans="3:41" x14ac:dyDescent="0.3">
      <c r="C104" s="95"/>
      <c r="D104" s="270">
        <f t="shared" si="29"/>
        <v>11.783959178539934</v>
      </c>
      <c r="E104" s="270"/>
      <c r="F104" s="270">
        <f t="shared" si="30"/>
        <v>14.043575686008481</v>
      </c>
      <c r="G104" s="270"/>
      <c r="H104" s="77">
        <v>100</v>
      </c>
      <c r="I104" s="77"/>
      <c r="J104" s="77"/>
      <c r="K104" s="283">
        <f t="shared" si="22"/>
        <v>16.543575686008481</v>
      </c>
      <c r="L104" s="283"/>
      <c r="M104" s="52"/>
      <c r="N104" s="270">
        <f t="shared" si="23"/>
        <v>6.527036446661393</v>
      </c>
      <c r="O104" s="270"/>
      <c r="P104" s="52"/>
      <c r="Q104" s="52"/>
      <c r="R104" s="52"/>
      <c r="S104" s="52"/>
      <c r="T104" s="52"/>
      <c r="U104" s="77">
        <f t="shared" si="24"/>
        <v>23.070612132669872</v>
      </c>
      <c r="V104" s="77"/>
      <c r="W104" s="77"/>
      <c r="X104" s="77"/>
      <c r="Y104" s="77">
        <f t="shared" si="31"/>
        <v>49.178757919315444</v>
      </c>
      <c r="Z104" s="77"/>
      <c r="AA104" s="77"/>
      <c r="AB104" s="77"/>
      <c r="AC104" s="77">
        <f t="shared" si="32"/>
        <v>81.813940152622408</v>
      </c>
      <c r="AD104" s="77"/>
      <c r="AE104" s="77"/>
      <c r="AF104" s="77"/>
      <c r="AG104" s="77">
        <f t="shared" si="33"/>
        <v>147.08430461923632</v>
      </c>
      <c r="AH104" s="77"/>
      <c r="AI104" s="77"/>
      <c r="AJ104" s="77"/>
      <c r="AK104" s="52">
        <f t="shared" si="25"/>
        <v>23.070612132669872</v>
      </c>
      <c r="AL104" s="52">
        <f t="shared" si="26"/>
        <v>49.178757919315444</v>
      </c>
      <c r="AM104" s="52">
        <f t="shared" si="27"/>
        <v>81.813940152622408</v>
      </c>
      <c r="AN104" s="52">
        <f t="shared" si="28"/>
        <v>147.08430461923632</v>
      </c>
      <c r="AO104" s="96"/>
    </row>
    <row r="105" spans="3:41" x14ac:dyDescent="0.3">
      <c r="C105" s="95"/>
      <c r="D105" s="270">
        <f t="shared" si="29"/>
        <v>11.637569896385047</v>
      </c>
      <c r="E105" s="270"/>
      <c r="F105" s="270">
        <f t="shared" si="30"/>
        <v>14.117501176226803</v>
      </c>
      <c r="G105" s="270"/>
      <c r="H105" s="77">
        <v>101</v>
      </c>
      <c r="I105" s="77"/>
      <c r="J105" s="77"/>
      <c r="K105" s="283">
        <f t="shared" si="22"/>
        <v>16.617501176226803</v>
      </c>
      <c r="L105" s="283"/>
      <c r="M105" s="52"/>
      <c r="N105" s="270">
        <f t="shared" si="23"/>
        <v>6.4798350229435835</v>
      </c>
      <c r="O105" s="270"/>
      <c r="P105" s="52"/>
      <c r="Q105" s="52"/>
      <c r="R105" s="52"/>
      <c r="S105" s="52"/>
      <c r="T105" s="52"/>
      <c r="U105" s="77">
        <f t="shared" si="24"/>
        <v>23.097336199170385</v>
      </c>
      <c r="V105" s="77"/>
      <c r="W105" s="77"/>
      <c r="X105" s="77"/>
      <c r="Y105" s="77">
        <f t="shared" si="31"/>
        <v>49.016676290944723</v>
      </c>
      <c r="Z105" s="77"/>
      <c r="AA105" s="77"/>
      <c r="AB105" s="77"/>
      <c r="AC105" s="77">
        <f t="shared" si="32"/>
        <v>81.415851405662636</v>
      </c>
      <c r="AD105" s="77"/>
      <c r="AE105" s="77"/>
      <c r="AF105" s="77"/>
      <c r="AG105" s="77">
        <f t="shared" si="33"/>
        <v>146.21420163509848</v>
      </c>
      <c r="AH105" s="77"/>
      <c r="AI105" s="77"/>
      <c r="AJ105" s="77"/>
      <c r="AK105" s="52">
        <f t="shared" si="25"/>
        <v>23.097336199170385</v>
      </c>
      <c r="AL105" s="52">
        <f t="shared" si="26"/>
        <v>49.016676290944723</v>
      </c>
      <c r="AM105" s="52">
        <f t="shared" si="27"/>
        <v>81.415851405662636</v>
      </c>
      <c r="AN105" s="52">
        <f t="shared" si="28"/>
        <v>146.21420163509848</v>
      </c>
      <c r="AO105" s="96"/>
    </row>
    <row r="106" spans="3:41" x14ac:dyDescent="0.3">
      <c r="C106" s="95"/>
      <c r="D106" s="270">
        <f t="shared" si="29"/>
        <v>11.49564981682078</v>
      </c>
      <c r="E106" s="270"/>
      <c r="F106" s="270">
        <f t="shared" si="30"/>
        <v>14.195945271314665</v>
      </c>
      <c r="G106" s="270"/>
      <c r="H106" s="77">
        <v>102</v>
      </c>
      <c r="I106" s="77"/>
      <c r="J106" s="77"/>
      <c r="K106" s="283">
        <f t="shared" si="22"/>
        <v>16.695945271314663</v>
      </c>
      <c r="L106" s="283"/>
      <c r="M106" s="52"/>
      <c r="N106" s="270">
        <f t="shared" si="23"/>
        <v>6.4337978294658367</v>
      </c>
      <c r="O106" s="270"/>
      <c r="P106" s="52"/>
      <c r="Q106" s="52"/>
      <c r="R106" s="52"/>
      <c r="S106" s="52"/>
      <c r="T106" s="52"/>
      <c r="U106" s="77">
        <f t="shared" si="24"/>
        <v>23.129743100780502</v>
      </c>
      <c r="V106" s="77"/>
      <c r="W106" s="77"/>
      <c r="X106" s="77"/>
      <c r="Y106" s="77">
        <f t="shared" si="31"/>
        <v>48.864934418643848</v>
      </c>
      <c r="Z106" s="77"/>
      <c r="AA106" s="77"/>
      <c r="AB106" s="77"/>
      <c r="AC106" s="77">
        <f t="shared" si="32"/>
        <v>81.033923565973026</v>
      </c>
      <c r="AD106" s="77"/>
      <c r="AE106" s="77"/>
      <c r="AF106" s="77"/>
      <c r="AG106" s="77">
        <f t="shared" si="33"/>
        <v>145.3719018606314</v>
      </c>
      <c r="AH106" s="77"/>
      <c r="AI106" s="77"/>
      <c r="AJ106" s="77"/>
      <c r="AK106" s="52">
        <f t="shared" si="25"/>
        <v>23.129743100780502</v>
      </c>
      <c r="AL106" s="52">
        <f t="shared" si="26"/>
        <v>48.864934418643848</v>
      </c>
      <c r="AM106" s="52">
        <f t="shared" si="27"/>
        <v>81.033923565973026</v>
      </c>
      <c r="AN106" s="52">
        <f t="shared" si="28"/>
        <v>145.3719018606314</v>
      </c>
      <c r="AO106" s="96"/>
    </row>
    <row r="107" spans="3:41" x14ac:dyDescent="0.3">
      <c r="C107" s="95"/>
      <c r="D107" s="270">
        <f t="shared" si="29"/>
        <v>11.358038131339439</v>
      </c>
      <c r="E107" s="270"/>
      <c r="F107" s="270">
        <f t="shared" si="30"/>
        <v>14.279010908785153</v>
      </c>
      <c r="G107" s="270"/>
      <c r="H107" s="77">
        <v>103</v>
      </c>
      <c r="I107" s="77"/>
      <c r="J107" s="77"/>
      <c r="K107" s="283">
        <f t="shared" si="22"/>
        <v>16.779010908785153</v>
      </c>
      <c r="L107" s="283"/>
      <c r="M107" s="52"/>
      <c r="N107" s="270">
        <f t="shared" si="23"/>
        <v>6.3888932874269946</v>
      </c>
      <c r="O107" s="270"/>
      <c r="P107" s="52"/>
      <c r="Q107" s="52"/>
      <c r="R107" s="52"/>
      <c r="S107" s="52"/>
      <c r="T107" s="52"/>
      <c r="U107" s="77">
        <f t="shared" si="24"/>
        <v>23.167904196212149</v>
      </c>
      <c r="V107" s="77"/>
      <c r="W107" s="77"/>
      <c r="X107" s="77"/>
      <c r="Y107" s="77">
        <f t="shared" si="31"/>
        <v>48.723477345920131</v>
      </c>
      <c r="Z107" s="77"/>
      <c r="AA107" s="77"/>
      <c r="AB107" s="77"/>
      <c r="AC107" s="77">
        <f t="shared" si="32"/>
        <v>80.667943783055108</v>
      </c>
      <c r="AD107" s="77"/>
      <c r="AE107" s="77"/>
      <c r="AF107" s="77"/>
      <c r="AG107" s="77">
        <f t="shared" si="33"/>
        <v>144.55687665732506</v>
      </c>
      <c r="AH107" s="77"/>
      <c r="AI107" s="77"/>
      <c r="AJ107" s="77"/>
      <c r="AK107" s="52">
        <f t="shared" si="25"/>
        <v>23.167904196212149</v>
      </c>
      <c r="AL107" s="52">
        <f t="shared" si="26"/>
        <v>48.723477345920131</v>
      </c>
      <c r="AM107" s="52">
        <f t="shared" si="27"/>
        <v>80.667943783055108</v>
      </c>
      <c r="AN107" s="52">
        <f t="shared" si="28"/>
        <v>144.55687665732506</v>
      </c>
      <c r="AO107" s="96"/>
    </row>
    <row r="108" spans="3:41" x14ac:dyDescent="0.3">
      <c r="C108" s="95"/>
      <c r="D108" s="270">
        <f t="shared" si="29"/>
        <v>11.224581688611416</v>
      </c>
      <c r="E108" s="270"/>
      <c r="F108" s="270">
        <f t="shared" si="30"/>
        <v>14.366809407205841</v>
      </c>
      <c r="G108" s="270"/>
      <c r="H108" s="77">
        <v>104</v>
      </c>
      <c r="I108" s="77"/>
      <c r="J108" s="77"/>
      <c r="K108" s="283">
        <f t="shared" si="22"/>
        <v>16.866809407205842</v>
      </c>
      <c r="L108" s="283"/>
      <c r="M108" s="52"/>
      <c r="N108" s="270">
        <f t="shared" si="23"/>
        <v>6.3450910753628937</v>
      </c>
      <c r="O108" s="270"/>
      <c r="P108" s="52"/>
      <c r="Q108" s="52"/>
      <c r="R108" s="52"/>
      <c r="S108" s="52"/>
      <c r="T108" s="52"/>
      <c r="U108" s="77">
        <f t="shared" si="24"/>
        <v>23.211900482568737</v>
      </c>
      <c r="V108" s="77"/>
      <c r="W108" s="77"/>
      <c r="X108" s="77"/>
      <c r="Y108" s="77">
        <f t="shared" si="31"/>
        <v>48.592264784020315</v>
      </c>
      <c r="Z108" s="77"/>
      <c r="AA108" s="77"/>
      <c r="AB108" s="77"/>
      <c r="AC108" s="77">
        <f t="shared" si="32"/>
        <v>80.317720160834781</v>
      </c>
      <c r="AD108" s="77"/>
      <c r="AE108" s="77"/>
      <c r="AF108" s="77"/>
      <c r="AG108" s="77">
        <f t="shared" si="33"/>
        <v>143.76863091446373</v>
      </c>
      <c r="AH108" s="77"/>
      <c r="AI108" s="77"/>
      <c r="AJ108" s="77"/>
      <c r="AK108" s="52">
        <f t="shared" si="25"/>
        <v>23.211900482568737</v>
      </c>
      <c r="AL108" s="52">
        <f t="shared" si="26"/>
        <v>48.592264784020315</v>
      </c>
      <c r="AM108" s="52">
        <f t="shared" si="27"/>
        <v>80.317720160834781</v>
      </c>
      <c r="AN108" s="52">
        <f t="shared" si="28"/>
        <v>143.76863091446373</v>
      </c>
      <c r="AO108" s="96"/>
    </row>
    <row r="109" spans="3:41" x14ac:dyDescent="0.3">
      <c r="C109" s="95"/>
      <c r="D109" s="270">
        <f t="shared" si="29"/>
        <v>11.095134567429978</v>
      </c>
      <c r="E109" s="270"/>
      <c r="F109" s="270">
        <f t="shared" si="30"/>
        <v>14.459460883362283</v>
      </c>
      <c r="G109" s="270"/>
      <c r="H109" s="77">
        <v>105</v>
      </c>
      <c r="I109" s="77"/>
      <c r="J109" s="77"/>
      <c r="K109" s="283">
        <f t="shared" si="22"/>
        <v>16.959460883362283</v>
      </c>
      <c r="L109" s="283"/>
      <c r="M109" s="52"/>
      <c r="N109" s="270">
        <f t="shared" si="23"/>
        <v>6.3023620700513225</v>
      </c>
      <c r="O109" s="270"/>
      <c r="P109" s="52"/>
      <c r="Q109" s="52"/>
      <c r="R109" s="52"/>
      <c r="S109" s="52"/>
      <c r="T109" s="52"/>
      <c r="U109" s="77">
        <f t="shared" si="24"/>
        <v>23.261822953413606</v>
      </c>
      <c r="V109" s="77"/>
      <c r="W109" s="77"/>
      <c r="X109" s="77"/>
      <c r="Y109" s="77">
        <f t="shared" si="31"/>
        <v>48.471271233618893</v>
      </c>
      <c r="Z109" s="77"/>
      <c r="AA109" s="77"/>
      <c r="AB109" s="77"/>
      <c r="AC109" s="77">
        <f t="shared" si="32"/>
        <v>79.983081583875503</v>
      </c>
      <c r="AD109" s="77"/>
      <c r="AE109" s="77"/>
      <c r="AF109" s="77"/>
      <c r="AG109" s="77">
        <f t="shared" si="33"/>
        <v>143.00670228438872</v>
      </c>
      <c r="AH109" s="77"/>
      <c r="AI109" s="77"/>
      <c r="AJ109" s="77"/>
      <c r="AK109" s="52">
        <f t="shared" si="25"/>
        <v>23.261822953413606</v>
      </c>
      <c r="AL109" s="52">
        <f t="shared" si="26"/>
        <v>48.471271233618893</v>
      </c>
      <c r="AM109" s="52">
        <f t="shared" si="27"/>
        <v>79.983081583875503</v>
      </c>
      <c r="AN109" s="52">
        <f t="shared" si="28"/>
        <v>143.00670228438872</v>
      </c>
      <c r="AO109" s="96"/>
    </row>
    <row r="110" spans="3:41" x14ac:dyDescent="0.3">
      <c r="C110" s="95"/>
      <c r="D110" s="270">
        <f t="shared" si="29"/>
        <v>10.969557677522186</v>
      </c>
      <c r="E110" s="270"/>
      <c r="F110" s="270">
        <f t="shared" si="30"/>
        <v>14.557094711422227</v>
      </c>
      <c r="G110" s="270"/>
      <c r="H110" s="77">
        <v>106</v>
      </c>
      <c r="I110" s="77"/>
      <c r="J110" s="77"/>
      <c r="K110" s="283">
        <f t="shared" si="22"/>
        <v>17.057094711422227</v>
      </c>
      <c r="L110" s="283"/>
      <c r="M110" s="52"/>
      <c r="N110" s="270">
        <f t="shared" si="23"/>
        <v>6.2606782907811285</v>
      </c>
      <c r="O110" s="270"/>
      <c r="P110" s="52"/>
      <c r="Q110" s="52"/>
      <c r="R110" s="52"/>
      <c r="S110" s="52"/>
      <c r="T110" s="52"/>
      <c r="U110" s="77">
        <f t="shared" si="24"/>
        <v>23.317773002203356</v>
      </c>
      <c r="V110" s="77"/>
      <c r="W110" s="77"/>
      <c r="X110" s="77"/>
      <c r="Y110" s="77">
        <f t="shared" si="31"/>
        <v>48.36048616532787</v>
      </c>
      <c r="Z110" s="77"/>
      <c r="AA110" s="77"/>
      <c r="AB110" s="77"/>
      <c r="AC110" s="77">
        <f t="shared" si="32"/>
        <v>79.663877619233517</v>
      </c>
      <c r="AD110" s="77"/>
      <c r="AE110" s="77"/>
      <c r="AF110" s="77"/>
      <c r="AG110" s="77">
        <f t="shared" si="33"/>
        <v>142.27066052704481</v>
      </c>
      <c r="AH110" s="77"/>
      <c r="AI110" s="77"/>
      <c r="AJ110" s="77"/>
      <c r="AK110" s="52">
        <f t="shared" si="25"/>
        <v>23.317773002203356</v>
      </c>
      <c r="AL110" s="52">
        <f t="shared" si="26"/>
        <v>48.36048616532787</v>
      </c>
      <c r="AM110" s="52">
        <f t="shared" si="27"/>
        <v>79.663877619233517</v>
      </c>
      <c r="AN110" s="52">
        <f t="shared" si="28"/>
        <v>142.27066052704481</v>
      </c>
      <c r="AO110" s="96"/>
    </row>
    <row r="111" spans="3:41" x14ac:dyDescent="0.3">
      <c r="C111" s="95"/>
      <c r="D111" s="270">
        <f t="shared" si="29"/>
        <v>10.847718386169529</v>
      </c>
      <c r="E111" s="270"/>
      <c r="F111" s="270">
        <f t="shared" si="30"/>
        <v>14.659850027586792</v>
      </c>
      <c r="G111" s="270"/>
      <c r="H111" s="77">
        <v>107</v>
      </c>
      <c r="I111" s="77"/>
      <c r="J111" s="77"/>
      <c r="K111" s="283">
        <f t="shared" si="22"/>
        <v>17.159850027586792</v>
      </c>
      <c r="L111" s="283"/>
      <c r="M111" s="52"/>
      <c r="N111" s="270">
        <f t="shared" si="23"/>
        <v>6.2200128467659042</v>
      </c>
      <c r="O111" s="270"/>
      <c r="P111" s="52"/>
      <c r="Q111" s="52"/>
      <c r="R111" s="52"/>
      <c r="S111" s="52"/>
      <c r="T111" s="52"/>
      <c r="U111" s="77">
        <f t="shared" si="24"/>
        <v>23.379862874352696</v>
      </c>
      <c r="V111" s="77"/>
      <c r="W111" s="77"/>
      <c r="X111" s="77"/>
      <c r="Y111" s="77">
        <f t="shared" si="31"/>
        <v>48.259914261416313</v>
      </c>
      <c r="Z111" s="77"/>
      <c r="AA111" s="77"/>
      <c r="AB111" s="77"/>
      <c r="AC111" s="77">
        <f t="shared" si="32"/>
        <v>79.359978495245826</v>
      </c>
      <c r="AD111" s="77"/>
      <c r="AE111" s="77"/>
      <c r="AF111" s="77"/>
      <c r="AG111" s="77">
        <f t="shared" si="33"/>
        <v>141.56010696290488</v>
      </c>
      <c r="AH111" s="77"/>
      <c r="AI111" s="77"/>
      <c r="AJ111" s="77"/>
      <c r="AK111" s="52">
        <f t="shared" si="25"/>
        <v>23.379862874352696</v>
      </c>
      <c r="AL111" s="52">
        <f t="shared" si="26"/>
        <v>48.259914261416313</v>
      </c>
      <c r="AM111" s="52">
        <f t="shared" si="27"/>
        <v>79.359978495245826</v>
      </c>
      <c r="AN111" s="52">
        <f t="shared" si="28"/>
        <v>141.56010696290488</v>
      </c>
      <c r="AO111" s="96"/>
    </row>
    <row r="112" spans="3:41" x14ac:dyDescent="0.3">
      <c r="C112" s="95"/>
      <c r="D112" s="270">
        <f t="shared" si="29"/>
        <v>10.729490168751576</v>
      </c>
      <c r="E112" s="270"/>
      <c r="F112" s="270">
        <f t="shared" si="30"/>
        <v>14.767876284142872</v>
      </c>
      <c r="G112" s="270"/>
      <c r="H112" s="77">
        <v>108</v>
      </c>
      <c r="I112" s="77"/>
      <c r="J112" s="77"/>
      <c r="K112" s="283">
        <f t="shared" si="22"/>
        <v>17.267876284142872</v>
      </c>
      <c r="L112" s="283"/>
      <c r="M112" s="52"/>
      <c r="N112" s="270">
        <f t="shared" si="23"/>
        <v>6.1803398874989481</v>
      </c>
      <c r="O112" s="270"/>
      <c r="P112" s="52"/>
      <c r="Q112" s="52"/>
      <c r="R112" s="52"/>
      <c r="S112" s="52"/>
      <c r="T112" s="52"/>
      <c r="U112" s="77">
        <f t="shared" si="24"/>
        <v>23.448216171641821</v>
      </c>
      <c r="V112" s="77"/>
      <c r="W112" s="77"/>
      <c r="X112" s="77"/>
      <c r="Y112" s="77">
        <f t="shared" si="31"/>
        <v>48.169575721637614</v>
      </c>
      <c r="Z112" s="77"/>
      <c r="AA112" s="77"/>
      <c r="AB112" s="77"/>
      <c r="AC112" s="77">
        <f t="shared" si="32"/>
        <v>79.071275159132355</v>
      </c>
      <c r="AD112" s="77"/>
      <c r="AE112" s="77"/>
      <c r="AF112" s="77"/>
      <c r="AG112" s="77">
        <f t="shared" si="33"/>
        <v>140.87467403412182</v>
      </c>
      <c r="AH112" s="77"/>
      <c r="AI112" s="77"/>
      <c r="AJ112" s="77"/>
      <c r="AK112" s="52">
        <f t="shared" si="25"/>
        <v>23.448216171641821</v>
      </c>
      <c r="AL112" s="52">
        <f t="shared" si="26"/>
        <v>48.169575721637614</v>
      </c>
      <c r="AM112" s="52">
        <f t="shared" si="27"/>
        <v>79.071275159132355</v>
      </c>
      <c r="AN112" s="52">
        <f t="shared" si="28"/>
        <v>140.87467403412182</v>
      </c>
      <c r="AO112" s="96"/>
    </row>
    <row r="113" spans="3:41" x14ac:dyDescent="0.3">
      <c r="C113" s="95"/>
      <c r="D113" s="270">
        <f t="shared" si="29"/>
        <v>10.614752281480195</v>
      </c>
      <c r="E113" s="270"/>
      <c r="F113" s="270">
        <f t="shared" si="30"/>
        <v>14.881333857309954</v>
      </c>
      <c r="G113" s="270"/>
      <c r="H113" s="77">
        <v>109</v>
      </c>
      <c r="I113" s="77"/>
      <c r="J113" s="77"/>
      <c r="K113" s="283">
        <f t="shared" si="22"/>
        <v>17.381333857309954</v>
      </c>
      <c r="L113" s="283"/>
      <c r="M113" s="52"/>
      <c r="N113" s="270">
        <f t="shared" si="23"/>
        <v>6.1416345558611711</v>
      </c>
      <c r="O113" s="270"/>
      <c r="P113" s="52"/>
      <c r="Q113" s="52"/>
      <c r="R113" s="52"/>
      <c r="S113" s="52"/>
      <c r="T113" s="52"/>
      <c r="U113" s="77">
        <f t="shared" si="24"/>
        <v>23.522968413171125</v>
      </c>
      <c r="V113" s="77"/>
      <c r="W113" s="77"/>
      <c r="X113" s="77"/>
      <c r="Y113" s="77">
        <f t="shared" si="31"/>
        <v>48.089506636615809</v>
      </c>
      <c r="Z113" s="77"/>
      <c r="AA113" s="77"/>
      <c r="AB113" s="77"/>
      <c r="AC113" s="77">
        <f t="shared" si="32"/>
        <v>78.797679415921664</v>
      </c>
      <c r="AD113" s="77"/>
      <c r="AE113" s="77"/>
      <c r="AF113" s="77"/>
      <c r="AG113" s="77">
        <f t="shared" si="33"/>
        <v>140.21402497453337</v>
      </c>
      <c r="AH113" s="77"/>
      <c r="AI113" s="77"/>
      <c r="AJ113" s="77"/>
      <c r="AK113" s="52">
        <f t="shared" si="25"/>
        <v>23.522968413171125</v>
      </c>
      <c r="AL113" s="52">
        <f t="shared" si="26"/>
        <v>48.089506636615809</v>
      </c>
      <c r="AM113" s="52">
        <f t="shared" si="27"/>
        <v>78.797679415921664</v>
      </c>
      <c r="AN113" s="52">
        <f t="shared" si="28"/>
        <v>140.21402497453337</v>
      </c>
      <c r="AO113" s="96"/>
    </row>
    <row r="114" spans="3:41" x14ac:dyDescent="0.3">
      <c r="C114" s="95"/>
      <c r="D114" s="270">
        <f t="shared" si="29"/>
        <v>10.503389454732151</v>
      </c>
      <c r="E114" s="270"/>
      <c r="F114" s="270">
        <f t="shared" si="30"/>
        <v>15.000394713811865</v>
      </c>
      <c r="G114" s="270"/>
      <c r="H114" s="77">
        <v>110</v>
      </c>
      <c r="I114" s="77"/>
      <c r="J114" s="77"/>
      <c r="K114" s="283">
        <f t="shared" si="22"/>
        <v>17.500394713811865</v>
      </c>
      <c r="L114" s="283"/>
      <c r="M114" s="52"/>
      <c r="N114" s="270">
        <f t="shared" si="23"/>
        <v>6.1038729438072803</v>
      </c>
      <c r="O114" s="270"/>
      <c r="P114" s="52"/>
      <c r="Q114" s="52"/>
      <c r="R114" s="52"/>
      <c r="S114" s="52"/>
      <c r="T114" s="52"/>
      <c r="U114" s="77">
        <f t="shared" si="24"/>
        <v>23.604267657619147</v>
      </c>
      <c r="V114" s="77"/>
      <c r="W114" s="77"/>
      <c r="X114" s="77"/>
      <c r="Y114" s="77">
        <f t="shared" si="31"/>
        <v>48.019759432848268</v>
      </c>
      <c r="Z114" s="77"/>
      <c r="AA114" s="77"/>
      <c r="AB114" s="77"/>
      <c r="AC114" s="77">
        <f t="shared" si="32"/>
        <v>78.539124151884664</v>
      </c>
      <c r="AD114" s="77"/>
      <c r="AE114" s="77"/>
      <c r="AF114" s="77"/>
      <c r="AG114" s="77">
        <f t="shared" si="33"/>
        <v>139.57785358995747</v>
      </c>
      <c r="AH114" s="77"/>
      <c r="AI114" s="77"/>
      <c r="AJ114" s="77"/>
      <c r="AK114" s="52">
        <f t="shared" si="25"/>
        <v>23.604267657619147</v>
      </c>
      <c r="AL114" s="52">
        <f t="shared" si="26"/>
        <v>48.019759432848268</v>
      </c>
      <c r="AM114" s="52">
        <f t="shared" si="27"/>
        <v>78.539124151884664</v>
      </c>
      <c r="AN114" s="52">
        <f t="shared" si="28"/>
        <v>139.57785358995747</v>
      </c>
      <c r="AO114" s="96"/>
    </row>
    <row r="115" spans="3:41" x14ac:dyDescent="0.3">
      <c r="C115" s="95"/>
      <c r="D115" s="270">
        <f t="shared" si="29"/>
        <v>10.395291605515879</v>
      </c>
      <c r="E115" s="270"/>
      <c r="F115" s="270">
        <f t="shared" si="30"/>
        <v>15.125243141708481</v>
      </c>
      <c r="G115" s="270"/>
      <c r="H115" s="77">
        <v>111</v>
      </c>
      <c r="I115" s="77"/>
      <c r="J115" s="77"/>
      <c r="K115" s="283">
        <f t="shared" si="22"/>
        <v>17.625243141708481</v>
      </c>
      <c r="L115" s="283"/>
      <c r="M115" s="52"/>
      <c r="N115" s="270">
        <f t="shared" si="23"/>
        <v>6.067032050468236</v>
      </c>
      <c r="O115" s="270"/>
      <c r="P115" s="52"/>
      <c r="Q115" s="52"/>
      <c r="R115" s="52"/>
      <c r="S115" s="52"/>
      <c r="T115" s="52"/>
      <c r="U115" s="77">
        <f t="shared" si="24"/>
        <v>23.692275192176716</v>
      </c>
      <c r="V115" s="77"/>
      <c r="W115" s="77"/>
      <c r="X115" s="77"/>
      <c r="Y115" s="77">
        <f t="shared" si="31"/>
        <v>47.960403394049663</v>
      </c>
      <c r="Z115" s="77"/>
      <c r="AA115" s="77"/>
      <c r="AB115" s="77"/>
      <c r="AC115" s="77">
        <f t="shared" si="32"/>
        <v>78.295563646390832</v>
      </c>
      <c r="AD115" s="77"/>
      <c r="AE115" s="77"/>
      <c r="AF115" s="77"/>
      <c r="AG115" s="77">
        <f t="shared" si="33"/>
        <v>138.9658841510732</v>
      </c>
      <c r="AH115" s="77"/>
      <c r="AI115" s="77"/>
      <c r="AJ115" s="77"/>
      <c r="AK115" s="52">
        <f t="shared" si="25"/>
        <v>23.692275192176716</v>
      </c>
      <c r="AL115" s="52">
        <f t="shared" si="26"/>
        <v>47.960403394049663</v>
      </c>
      <c r="AM115" s="52">
        <f t="shared" si="27"/>
        <v>78.295563646390832</v>
      </c>
      <c r="AN115" s="52">
        <f t="shared" si="28"/>
        <v>138.9658841510732</v>
      </c>
      <c r="AO115" s="96"/>
    </row>
    <row r="116" spans="3:41" x14ac:dyDescent="0.3">
      <c r="C116" s="95"/>
      <c r="D116" s="270">
        <f t="shared" si="29"/>
        <v>10.290353567724612</v>
      </c>
      <c r="E116" s="270"/>
      <c r="F116" s="270">
        <f t="shared" si="30"/>
        <v>15.256076551704336</v>
      </c>
      <c r="G116" s="270"/>
      <c r="H116" s="77">
        <v>112</v>
      </c>
      <c r="I116" s="77"/>
      <c r="J116" s="77"/>
      <c r="K116" s="283">
        <f t="shared" si="22"/>
        <v>17.756076551704336</v>
      </c>
      <c r="L116" s="283"/>
      <c r="M116" s="52"/>
      <c r="N116" s="270">
        <f t="shared" si="23"/>
        <v>6.0310897425195265</v>
      </c>
      <c r="O116" s="270"/>
      <c r="P116" s="52"/>
      <c r="Q116" s="52"/>
      <c r="R116" s="52"/>
      <c r="S116" s="52"/>
      <c r="T116" s="52"/>
      <c r="U116" s="77">
        <f t="shared" si="24"/>
        <v>23.787166294223862</v>
      </c>
      <c r="V116" s="77"/>
      <c r="W116" s="77"/>
      <c r="X116" s="77"/>
      <c r="Y116" s="77">
        <f t="shared" si="31"/>
        <v>47.911525264301972</v>
      </c>
      <c r="Z116" s="77"/>
      <c r="AA116" s="77"/>
      <c r="AB116" s="77"/>
      <c r="AC116" s="77">
        <f t="shared" si="32"/>
        <v>78.066973976899604</v>
      </c>
      <c r="AD116" s="77"/>
      <c r="AE116" s="77"/>
      <c r="AF116" s="77"/>
      <c r="AG116" s="77">
        <f t="shared" si="33"/>
        <v>138.37787140209485</v>
      </c>
      <c r="AH116" s="77"/>
      <c r="AI116" s="77"/>
      <c r="AJ116" s="77"/>
      <c r="AK116" s="52">
        <f t="shared" si="25"/>
        <v>23.787166294223862</v>
      </c>
      <c r="AL116" s="52">
        <f t="shared" si="26"/>
        <v>47.911525264301972</v>
      </c>
      <c r="AM116" s="52">
        <f t="shared" si="27"/>
        <v>78.066973976899604</v>
      </c>
      <c r="AN116" s="52">
        <f t="shared" si="28"/>
        <v>138.37787140209485</v>
      </c>
      <c r="AO116" s="96"/>
    </row>
    <row r="117" spans="3:41" x14ac:dyDescent="0.3">
      <c r="C117" s="95"/>
      <c r="D117" s="270">
        <f t="shared" si="29"/>
        <v>10.188474838934422</v>
      </c>
      <c r="E117" s="270"/>
      <c r="F117" s="270">
        <f t="shared" si="30"/>
        <v>15.393106355922036</v>
      </c>
      <c r="G117" s="270"/>
      <c r="H117" s="77">
        <v>113</v>
      </c>
      <c r="I117" s="77"/>
      <c r="J117" s="77"/>
      <c r="K117" s="283">
        <f t="shared" si="22"/>
        <v>17.893106355922036</v>
      </c>
      <c r="L117" s="283"/>
      <c r="M117" s="52"/>
      <c r="N117" s="270">
        <f t="shared" si="23"/>
        <v>5.9960247166754899</v>
      </c>
      <c r="O117" s="270"/>
      <c r="P117" s="52"/>
      <c r="Q117" s="52"/>
      <c r="R117" s="52"/>
      <c r="S117" s="52"/>
      <c r="T117" s="52"/>
      <c r="U117" s="77">
        <f t="shared" si="24"/>
        <v>23.889131072597525</v>
      </c>
      <c r="V117" s="77"/>
      <c r="W117" s="77"/>
      <c r="X117" s="77"/>
      <c r="Y117" s="77">
        <f t="shared" si="31"/>
        <v>47.873229939299485</v>
      </c>
      <c r="Z117" s="77"/>
      <c r="AA117" s="77"/>
      <c r="AB117" s="77"/>
      <c r="AC117" s="77">
        <f t="shared" si="32"/>
        <v>77.85335352267694</v>
      </c>
      <c r="AD117" s="77"/>
      <c r="AE117" s="77"/>
      <c r="AF117" s="77"/>
      <c r="AG117" s="77">
        <f t="shared" si="33"/>
        <v>137.81360068943184</v>
      </c>
      <c r="AH117" s="77"/>
      <c r="AI117" s="77"/>
      <c r="AJ117" s="77"/>
      <c r="AK117" s="52">
        <f t="shared" si="25"/>
        <v>23.889131072597525</v>
      </c>
      <c r="AL117" s="52">
        <f t="shared" si="26"/>
        <v>47.873229939299485</v>
      </c>
      <c r="AM117" s="52">
        <f t="shared" si="27"/>
        <v>77.85335352267694</v>
      </c>
      <c r="AN117" s="52">
        <f t="shared" si="28"/>
        <v>137.81360068943184</v>
      </c>
      <c r="AO117" s="96"/>
    </row>
    <row r="118" spans="3:41" x14ac:dyDescent="0.3">
      <c r="C118" s="95"/>
      <c r="D118" s="270">
        <f t="shared" si="29"/>
        <v>10.089559342602785</v>
      </c>
      <c r="E118" s="270"/>
      <c r="F118" s="270">
        <f t="shared" si="30"/>
        <v>15.536558932002125</v>
      </c>
      <c r="G118" s="270"/>
      <c r="H118" s="77">
        <v>114</v>
      </c>
      <c r="I118" s="77"/>
      <c r="J118" s="77"/>
      <c r="K118" s="283">
        <f t="shared" si="22"/>
        <v>18.036558932002123</v>
      </c>
      <c r="L118" s="283"/>
      <c r="M118" s="52"/>
      <c r="N118" s="270">
        <f t="shared" si="23"/>
        <v>5.9618164641797371</v>
      </c>
      <c r="O118" s="270"/>
      <c r="P118" s="52"/>
      <c r="Q118" s="52"/>
      <c r="R118" s="52"/>
      <c r="S118" s="52"/>
      <c r="T118" s="52"/>
      <c r="U118" s="77">
        <f t="shared" si="24"/>
        <v>23.99837539618186</v>
      </c>
      <c r="V118" s="77"/>
      <c r="W118" s="77"/>
      <c r="X118" s="77"/>
      <c r="Y118" s="77">
        <f t="shared" si="31"/>
        <v>47.845641252900805</v>
      </c>
      <c r="Z118" s="77"/>
      <c r="AA118" s="77"/>
      <c r="AB118" s="77"/>
      <c r="AC118" s="77">
        <f t="shared" si="32"/>
        <v>77.654723573799487</v>
      </c>
      <c r="AD118" s="77"/>
      <c r="AE118" s="77"/>
      <c r="AF118" s="77"/>
      <c r="AG118" s="77">
        <f t="shared" si="33"/>
        <v>137.27288821559688</v>
      </c>
      <c r="AH118" s="77"/>
      <c r="AI118" s="77"/>
      <c r="AJ118" s="77"/>
      <c r="AK118" s="52">
        <f t="shared" si="25"/>
        <v>23.99837539618186</v>
      </c>
      <c r="AL118" s="52">
        <f t="shared" si="26"/>
        <v>47.845641252900805</v>
      </c>
      <c r="AM118" s="52">
        <f t="shared" si="27"/>
        <v>77.654723573799487</v>
      </c>
      <c r="AN118" s="52">
        <f t="shared" si="28"/>
        <v>137.27288821559688</v>
      </c>
      <c r="AO118" s="96"/>
    </row>
    <row r="119" spans="3:41" x14ac:dyDescent="0.3">
      <c r="C119" s="95"/>
      <c r="D119" s="270">
        <f t="shared" si="29"/>
        <v>9.9935152046120379</v>
      </c>
      <c r="E119" s="270"/>
      <c r="F119" s="270">
        <f t="shared" si="30"/>
        <v>15.68667668138386</v>
      </c>
      <c r="G119" s="270"/>
      <c r="H119" s="77">
        <v>115</v>
      </c>
      <c r="I119" s="77"/>
      <c r="J119" s="77"/>
      <c r="K119" s="283">
        <f t="shared" si="22"/>
        <v>18.186676681383858</v>
      </c>
      <c r="L119" s="283"/>
      <c r="M119" s="52"/>
      <c r="N119" s="270">
        <f t="shared" si="23"/>
        <v>5.928445237170803</v>
      </c>
      <c r="O119" s="270"/>
      <c r="P119" s="52"/>
      <c r="Q119" s="52"/>
      <c r="R119" s="52"/>
      <c r="S119" s="52"/>
      <c r="T119" s="52"/>
      <c r="U119" s="77">
        <f t="shared" si="24"/>
        <v>24.11512191855466</v>
      </c>
      <c r="V119" s="77"/>
      <c r="W119" s="77"/>
      <c r="X119" s="77"/>
      <c r="Y119" s="77">
        <f t="shared" si="31"/>
        <v>47.828902867237872</v>
      </c>
      <c r="Z119" s="77"/>
      <c r="AA119" s="77"/>
      <c r="AB119" s="77"/>
      <c r="AC119" s="77">
        <f t="shared" si="32"/>
        <v>77.471129053091886</v>
      </c>
      <c r="AD119" s="77"/>
      <c r="AE119" s="77"/>
      <c r="AF119" s="77"/>
      <c r="AG119" s="77">
        <f t="shared" si="33"/>
        <v>136.75558142479991</v>
      </c>
      <c r="AH119" s="77"/>
      <c r="AI119" s="77"/>
      <c r="AJ119" s="77"/>
      <c r="AK119" s="52">
        <f t="shared" si="25"/>
        <v>24.11512191855466</v>
      </c>
      <c r="AL119" s="52">
        <f t="shared" si="26"/>
        <v>47.828902867237872</v>
      </c>
      <c r="AM119" s="52">
        <f t="shared" si="27"/>
        <v>77.471129053091886</v>
      </c>
      <c r="AN119" s="52">
        <f t="shared" si="28"/>
        <v>136.75558142479991</v>
      </c>
      <c r="AO119" s="96"/>
    </row>
    <row r="120" spans="3:41" x14ac:dyDescent="0.3">
      <c r="C120" s="95"/>
      <c r="D120" s="270">
        <f t="shared" si="29"/>
        <v>9.9002545431831557</v>
      </c>
      <c r="E120" s="270"/>
      <c r="F120" s="270">
        <f t="shared" si="30"/>
        <v>15.843719191751536</v>
      </c>
      <c r="G120" s="270"/>
      <c r="H120" s="77">
        <v>116</v>
      </c>
      <c r="I120" s="77"/>
      <c r="J120" s="77"/>
      <c r="K120" s="283">
        <f t="shared" si="22"/>
        <v>18.343719191751536</v>
      </c>
      <c r="L120" s="283"/>
      <c r="M120" s="52"/>
      <c r="N120" s="270">
        <f t="shared" si="23"/>
        <v>5.8958920168104818</v>
      </c>
      <c r="O120" s="270"/>
      <c r="P120" s="52"/>
      <c r="Q120" s="52"/>
      <c r="R120" s="52"/>
      <c r="S120" s="52"/>
      <c r="T120" s="52"/>
      <c r="U120" s="77">
        <f t="shared" si="24"/>
        <v>24.239611208562017</v>
      </c>
      <c r="V120" s="77"/>
      <c r="W120" s="77"/>
      <c r="X120" s="77"/>
      <c r="Y120" s="77">
        <f t="shared" si="31"/>
        <v>47.823179275803945</v>
      </c>
      <c r="Z120" s="77"/>
      <c r="AA120" s="77"/>
      <c r="AB120" s="77"/>
      <c r="AC120" s="77">
        <f t="shared" si="32"/>
        <v>77.302639359856357</v>
      </c>
      <c r="AD120" s="77"/>
      <c r="AE120" s="77"/>
      <c r="AF120" s="77"/>
      <c r="AG120" s="77">
        <f t="shared" si="33"/>
        <v>136.26155952796117</v>
      </c>
      <c r="AH120" s="77"/>
      <c r="AI120" s="77"/>
      <c r="AJ120" s="77"/>
      <c r="AK120" s="52">
        <f t="shared" si="25"/>
        <v>24.239611208562017</v>
      </c>
      <c r="AL120" s="52">
        <f t="shared" si="26"/>
        <v>47.823179275803945</v>
      </c>
      <c r="AM120" s="52">
        <f t="shared" si="27"/>
        <v>77.302639359856357</v>
      </c>
      <c r="AN120" s="52">
        <f t="shared" si="28"/>
        <v>136.26155952796117</v>
      </c>
      <c r="AO120" s="96"/>
    </row>
    <row r="121" spans="3:41" x14ac:dyDescent="0.3">
      <c r="C121" s="95"/>
      <c r="D121" s="270">
        <f t="shared" si="29"/>
        <v>9.8096932712596328</v>
      </c>
      <c r="E121" s="270"/>
      <c r="F121" s="270">
        <f t="shared" si="30"/>
        <v>16.007964514920964</v>
      </c>
      <c r="G121" s="270"/>
      <c r="H121" s="77">
        <v>117</v>
      </c>
      <c r="I121" s="77"/>
      <c r="J121" s="77"/>
      <c r="K121" s="283">
        <f t="shared" si="22"/>
        <v>18.507964514920964</v>
      </c>
      <c r="L121" s="283"/>
      <c r="M121" s="52"/>
      <c r="N121" s="270">
        <f t="shared" si="23"/>
        <v>5.8641384830700449</v>
      </c>
      <c r="O121" s="270"/>
      <c r="P121" s="52"/>
      <c r="Q121" s="52"/>
      <c r="R121" s="52"/>
      <c r="S121" s="52"/>
      <c r="T121" s="52"/>
      <c r="U121" s="77">
        <f t="shared" si="24"/>
        <v>24.372102997991007</v>
      </c>
      <c r="V121" s="77"/>
      <c r="W121" s="77"/>
      <c r="X121" s="77"/>
      <c r="Y121" s="77">
        <f t="shared" si="31"/>
        <v>47.828656930271187</v>
      </c>
      <c r="Z121" s="77"/>
      <c r="AA121" s="77"/>
      <c r="AB121" s="77"/>
      <c r="AC121" s="77">
        <f t="shared" si="32"/>
        <v>77.149349345621403</v>
      </c>
      <c r="AD121" s="77"/>
      <c r="AE121" s="77"/>
      <c r="AF121" s="77"/>
      <c r="AG121" s="77">
        <f t="shared" si="33"/>
        <v>135.79073417632185</v>
      </c>
      <c r="AH121" s="77"/>
      <c r="AI121" s="77"/>
      <c r="AJ121" s="77"/>
      <c r="AK121" s="52">
        <f t="shared" si="25"/>
        <v>24.372102997991007</v>
      </c>
      <c r="AL121" s="52">
        <f t="shared" si="26"/>
        <v>47.828656930271187</v>
      </c>
      <c r="AM121" s="52">
        <f t="shared" si="27"/>
        <v>77.149349345621403</v>
      </c>
      <c r="AN121" s="52">
        <f t="shared" si="28"/>
        <v>135.79073417632185</v>
      </c>
      <c r="AO121" s="96"/>
    </row>
    <row r="122" spans="3:41" x14ac:dyDescent="0.3">
      <c r="C122" s="95"/>
      <c r="D122" s="270">
        <f t="shared" si="29"/>
        <v>9.7217509105292415</v>
      </c>
      <c r="E122" s="270"/>
      <c r="F122" s="270">
        <f t="shared" si="30"/>
        <v>16.179710572916285</v>
      </c>
      <c r="G122" s="270"/>
      <c r="H122" s="77">
        <v>118</v>
      </c>
      <c r="I122" s="77"/>
      <c r="J122" s="77"/>
      <c r="K122" s="283">
        <f t="shared" si="22"/>
        <v>18.679710572916285</v>
      </c>
      <c r="L122" s="283"/>
      <c r="M122" s="52"/>
      <c r="N122" s="270">
        <f t="shared" si="23"/>
        <v>5.8331669860766517</v>
      </c>
      <c r="O122" s="270"/>
      <c r="P122" s="52"/>
      <c r="Q122" s="52"/>
      <c r="R122" s="52"/>
      <c r="S122" s="52"/>
      <c r="T122" s="52"/>
      <c r="U122" s="77">
        <f t="shared" si="24"/>
        <v>24.512877558992937</v>
      </c>
      <c r="V122" s="77"/>
      <c r="W122" s="77"/>
      <c r="X122" s="77"/>
      <c r="Y122" s="77">
        <f t="shared" si="31"/>
        <v>47.845545503299547</v>
      </c>
      <c r="Z122" s="77"/>
      <c r="AA122" s="77"/>
      <c r="AB122" s="77"/>
      <c r="AC122" s="77">
        <f t="shared" si="32"/>
        <v>77.011380433682803</v>
      </c>
      <c r="AD122" s="77"/>
      <c r="AE122" s="77"/>
      <c r="AF122" s="77"/>
      <c r="AG122" s="77">
        <f t="shared" si="33"/>
        <v>135.34305029444931</v>
      </c>
      <c r="AH122" s="77"/>
      <c r="AI122" s="77"/>
      <c r="AJ122" s="77"/>
      <c r="AK122" s="52">
        <f t="shared" si="25"/>
        <v>24.512877558992937</v>
      </c>
      <c r="AL122" s="52">
        <f t="shared" si="26"/>
        <v>47.845545503299547</v>
      </c>
      <c r="AM122" s="52">
        <f t="shared" si="27"/>
        <v>77.011380433682803</v>
      </c>
      <c r="AN122" s="52">
        <f t="shared" si="28"/>
        <v>135.34305029444931</v>
      </c>
      <c r="AO122" s="96"/>
    </row>
    <row r="123" spans="3:41" x14ac:dyDescent="0.3">
      <c r="C123" s="95"/>
      <c r="D123" s="270">
        <f t="shared" si="29"/>
        <v>9.6363504163138707</v>
      </c>
      <c r="E123" s="270"/>
      <c r="F123" s="270">
        <f t="shared" si="30"/>
        <v>16.35927670667866</v>
      </c>
      <c r="G123" s="270"/>
      <c r="H123" s="77">
        <v>119</v>
      </c>
      <c r="I123" s="77"/>
      <c r="J123" s="77"/>
      <c r="K123" s="283">
        <f t="shared" si="22"/>
        <v>18.85927670667866</v>
      </c>
      <c r="L123" s="283"/>
      <c r="M123" s="52"/>
      <c r="N123" s="270">
        <f t="shared" si="23"/>
        <v>5.8029605189288667</v>
      </c>
      <c r="O123" s="270"/>
      <c r="P123" s="52"/>
      <c r="Q123" s="52"/>
      <c r="R123" s="52"/>
      <c r="S123" s="52"/>
      <c r="T123" s="52"/>
      <c r="U123" s="77">
        <f t="shared" si="24"/>
        <v>24.662237225607527</v>
      </c>
      <c r="V123" s="77"/>
      <c r="W123" s="77"/>
      <c r="X123" s="77"/>
      <c r="Y123" s="77">
        <f t="shared" si="31"/>
        <v>47.874079301322993</v>
      </c>
      <c r="Z123" s="77"/>
      <c r="AA123" s="77"/>
      <c r="AB123" s="77"/>
      <c r="AC123" s="77">
        <f t="shared" si="32"/>
        <v>76.88888189596733</v>
      </c>
      <c r="AD123" s="77"/>
      <c r="AE123" s="77"/>
      <c r="AF123" s="77"/>
      <c r="AG123" s="77">
        <f t="shared" si="33"/>
        <v>134.918487085256</v>
      </c>
      <c r="AH123" s="77"/>
      <c r="AI123" s="77"/>
      <c r="AJ123" s="77"/>
      <c r="AK123" s="52">
        <f t="shared" si="25"/>
        <v>24.662237225607527</v>
      </c>
      <c r="AL123" s="52">
        <f t="shared" si="26"/>
        <v>47.874079301322993</v>
      </c>
      <c r="AM123" s="52">
        <f t="shared" si="27"/>
        <v>76.88888189596733</v>
      </c>
      <c r="AN123" s="52">
        <f t="shared" si="28"/>
        <v>134.918487085256</v>
      </c>
      <c r="AO123" s="96"/>
    </row>
    <row r="124" spans="3:41" x14ac:dyDescent="0.3">
      <c r="C124" s="95"/>
      <c r="D124" s="270">
        <f t="shared" si="29"/>
        <v>9.553418012614797</v>
      </c>
      <c r="E124" s="270"/>
      <c r="F124" s="270">
        <f t="shared" si="30"/>
        <v>16.547005383792513</v>
      </c>
      <c r="G124" s="270"/>
      <c r="H124" s="77">
        <v>120</v>
      </c>
      <c r="I124" s="77"/>
      <c r="J124" s="77"/>
      <c r="K124" s="283">
        <f t="shared" si="22"/>
        <v>19.047005383792513</v>
      </c>
      <c r="L124" s="283"/>
      <c r="M124" s="52"/>
      <c r="N124" s="270">
        <f t="shared" si="23"/>
        <v>5.7735026918962582</v>
      </c>
      <c r="O124" s="270"/>
      <c r="P124" s="52"/>
      <c r="Q124" s="52"/>
      <c r="R124" s="52"/>
      <c r="S124" s="52"/>
      <c r="T124" s="52"/>
      <c r="U124" s="77">
        <f t="shared" si="24"/>
        <v>24.820508075688771</v>
      </c>
      <c r="V124" s="77"/>
      <c r="W124" s="77"/>
      <c r="X124" s="77"/>
      <c r="Y124" s="77">
        <f t="shared" si="31"/>
        <v>47.914518843273804</v>
      </c>
      <c r="Z124" s="77"/>
      <c r="AA124" s="77"/>
      <c r="AB124" s="77"/>
      <c r="AC124" s="77">
        <f t="shared" si="32"/>
        <v>76.782032302755098</v>
      </c>
      <c r="AD124" s="77"/>
      <c r="AE124" s="77"/>
      <c r="AF124" s="77"/>
      <c r="AG124" s="77">
        <f t="shared" si="33"/>
        <v>134.51705922171769</v>
      </c>
      <c r="AH124" s="77"/>
      <c r="AI124" s="77"/>
      <c r="AJ124" s="77"/>
      <c r="AK124" s="52">
        <f t="shared" si="25"/>
        <v>24.820508075688771</v>
      </c>
      <c r="AL124" s="52">
        <f t="shared" si="26"/>
        <v>47.914518843273804</v>
      </c>
      <c r="AM124" s="52">
        <f t="shared" si="27"/>
        <v>76.782032302755098</v>
      </c>
      <c r="AN124" s="52">
        <f t="shared" si="28"/>
        <v>134.51705922171769</v>
      </c>
      <c r="AO124" s="96"/>
    </row>
    <row r="125" spans="3:41" x14ac:dyDescent="0.3">
      <c r="C125" s="95"/>
      <c r="D125" s="270">
        <f t="shared" si="29"/>
        <v>9.472883036653414</v>
      </c>
      <c r="E125" s="270"/>
      <c r="F125" s="270">
        <f t="shared" si="30"/>
        <v>16.743264083853695</v>
      </c>
      <c r="G125" s="270"/>
      <c r="H125" s="77">
        <v>121</v>
      </c>
      <c r="I125" s="77"/>
      <c r="J125" s="77"/>
      <c r="K125" s="283">
        <f t="shared" si="22"/>
        <v>19.243264083853695</v>
      </c>
      <c r="L125" s="283"/>
      <c r="M125" s="52"/>
      <c r="N125" s="270">
        <f t="shared" si="23"/>
        <v>5.7447777079237534</v>
      </c>
      <c r="O125" s="270"/>
      <c r="P125" s="52"/>
      <c r="Q125" s="52"/>
      <c r="R125" s="52"/>
      <c r="S125" s="52"/>
      <c r="T125" s="52"/>
      <c r="U125" s="77">
        <f t="shared" si="24"/>
        <v>24.988041791777448</v>
      </c>
      <c r="V125" s="77"/>
      <c r="W125" s="77"/>
      <c r="X125" s="77"/>
      <c r="Y125" s="77">
        <f t="shared" si="31"/>
        <v>47.967152623472458</v>
      </c>
      <c r="Z125" s="77"/>
      <c r="AA125" s="77"/>
      <c r="AB125" s="77"/>
      <c r="AC125" s="77">
        <f t="shared" si="32"/>
        <v>76.691041163091228</v>
      </c>
      <c r="AD125" s="77"/>
      <c r="AE125" s="77"/>
      <c r="AF125" s="77"/>
      <c r="AG125" s="77">
        <f t="shared" si="33"/>
        <v>134.13881824232877</v>
      </c>
      <c r="AH125" s="77"/>
      <c r="AI125" s="77"/>
      <c r="AJ125" s="77"/>
      <c r="AK125" s="52">
        <f t="shared" si="25"/>
        <v>24.988041791777448</v>
      </c>
      <c r="AL125" s="52">
        <f t="shared" si="26"/>
        <v>47.967152623472458</v>
      </c>
      <c r="AM125" s="52">
        <f t="shared" si="27"/>
        <v>76.691041163091228</v>
      </c>
      <c r="AN125" s="52">
        <f t="shared" si="28"/>
        <v>134.13881824232877</v>
      </c>
      <c r="AO125" s="96"/>
    </row>
    <row r="126" spans="3:41" x14ac:dyDescent="0.3">
      <c r="C126" s="95"/>
      <c r="D126" s="270">
        <f t="shared" si="29"/>
        <v>9.3946777922956439</v>
      </c>
      <c r="E126" s="270"/>
      <c r="F126" s="270">
        <f t="shared" si="30"/>
        <v>16.948447382689249</v>
      </c>
      <c r="G126" s="270"/>
      <c r="H126" s="77">
        <v>122</v>
      </c>
      <c r="I126" s="77"/>
      <c r="J126" s="77"/>
      <c r="K126" s="283">
        <f t="shared" si="22"/>
        <v>19.448447382689249</v>
      </c>
      <c r="L126" s="283"/>
      <c r="M126" s="52"/>
      <c r="N126" s="270">
        <f t="shared" si="23"/>
        <v>5.7167703393666001</v>
      </c>
      <c r="O126" s="270"/>
      <c r="P126" s="52"/>
      <c r="Q126" s="52"/>
      <c r="R126" s="52"/>
      <c r="S126" s="52"/>
      <c r="T126" s="52"/>
      <c r="U126" s="77">
        <f t="shared" si="24"/>
        <v>25.16521772205585</v>
      </c>
      <c r="V126" s="77"/>
      <c r="W126" s="77"/>
      <c r="X126" s="77"/>
      <c r="Y126" s="77">
        <f t="shared" si="31"/>
        <v>48.032299079522247</v>
      </c>
      <c r="Z126" s="77"/>
      <c r="AA126" s="77"/>
      <c r="AB126" s="77"/>
      <c r="AC126" s="77">
        <f t="shared" si="32"/>
        <v>76.616150776355255</v>
      </c>
      <c r="AD126" s="77"/>
      <c r="AE126" s="77"/>
      <c r="AF126" s="77"/>
      <c r="AG126" s="77">
        <f t="shared" si="33"/>
        <v>133.78385417002124</v>
      </c>
      <c r="AH126" s="77"/>
      <c r="AI126" s="77"/>
      <c r="AJ126" s="77"/>
      <c r="AK126" s="52">
        <f t="shared" si="25"/>
        <v>25.16521772205585</v>
      </c>
      <c r="AL126" s="52">
        <f t="shared" si="26"/>
        <v>48.032299079522247</v>
      </c>
      <c r="AM126" s="52">
        <f t="shared" si="27"/>
        <v>76.616150776355255</v>
      </c>
      <c r="AN126" s="52">
        <f t="shared" si="28"/>
        <v>133.78385417002124</v>
      </c>
      <c r="AO126" s="96"/>
    </row>
    <row r="127" spans="3:41" x14ac:dyDescent="0.3">
      <c r="C127" s="95"/>
      <c r="D127" s="270">
        <f t="shared" si="29"/>
        <v>9.3187374117926467</v>
      </c>
      <c r="E127" s="270"/>
      <c r="F127" s="270">
        <f t="shared" si="30"/>
        <v>17.162979259630482</v>
      </c>
      <c r="G127" s="270"/>
      <c r="H127" s="77">
        <v>123</v>
      </c>
      <c r="I127" s="77"/>
      <c r="J127" s="77"/>
      <c r="K127" s="283">
        <f t="shared" si="22"/>
        <v>19.662979259630482</v>
      </c>
      <c r="L127" s="283"/>
      <c r="M127" s="52"/>
      <c r="N127" s="270">
        <f t="shared" si="23"/>
        <v>5.6894659058866512</v>
      </c>
      <c r="O127" s="270"/>
      <c r="P127" s="52"/>
      <c r="Q127" s="52"/>
      <c r="R127" s="52"/>
      <c r="S127" s="52"/>
      <c r="T127" s="52"/>
      <c r="U127" s="77">
        <f t="shared" si="24"/>
        <v>25.352445165517132</v>
      </c>
      <c r="V127" s="77"/>
      <c r="W127" s="77"/>
      <c r="X127" s="77"/>
      <c r="Y127" s="77">
        <f t="shared" si="31"/>
        <v>48.110308789063737</v>
      </c>
      <c r="Z127" s="77"/>
      <c r="AA127" s="77"/>
      <c r="AB127" s="77"/>
      <c r="AC127" s="77">
        <f t="shared" si="32"/>
        <v>76.557638318496998</v>
      </c>
      <c r="AD127" s="77"/>
      <c r="AE127" s="77"/>
      <c r="AF127" s="77"/>
      <c r="AG127" s="77">
        <f t="shared" si="33"/>
        <v>133.45229737736349</v>
      </c>
      <c r="AH127" s="77"/>
      <c r="AI127" s="77"/>
      <c r="AJ127" s="77"/>
      <c r="AK127" s="52">
        <f t="shared" si="25"/>
        <v>25.352445165517132</v>
      </c>
      <c r="AL127" s="52">
        <f t="shared" si="26"/>
        <v>48.110308789063737</v>
      </c>
      <c r="AM127" s="52">
        <f t="shared" si="27"/>
        <v>76.557638318496998</v>
      </c>
      <c r="AN127" s="52">
        <f t="shared" si="28"/>
        <v>133.45229737736349</v>
      </c>
      <c r="AO127" s="96"/>
    </row>
    <row r="128" spans="3:41" x14ac:dyDescent="0.3">
      <c r="C128" s="95"/>
      <c r="D128" s="270">
        <f t="shared" si="29"/>
        <v>9.2449997253114624</v>
      </c>
      <c r="E128" s="270"/>
      <c r="F128" s="270">
        <f t="shared" si="30"/>
        <v>17.387315655512833</v>
      </c>
      <c r="G128" s="270"/>
      <c r="H128" s="77">
        <v>124</v>
      </c>
      <c r="I128" s="77"/>
      <c r="J128" s="77"/>
      <c r="K128" s="283">
        <f t="shared" si="22"/>
        <v>19.887315655512833</v>
      </c>
      <c r="L128" s="283"/>
      <c r="M128" s="52"/>
      <c r="N128" s="270">
        <f t="shared" si="23"/>
        <v>5.6628502534451961</v>
      </c>
      <c r="O128" s="270"/>
      <c r="P128" s="52"/>
      <c r="Q128" s="52"/>
      <c r="R128" s="52"/>
      <c r="S128" s="52"/>
      <c r="T128" s="52"/>
      <c r="U128" s="77">
        <f t="shared" si="24"/>
        <v>25.550165908958029</v>
      </c>
      <c r="V128" s="77"/>
      <c r="W128" s="77"/>
      <c r="X128" s="77"/>
      <c r="Y128" s="77">
        <f t="shared" si="31"/>
        <v>48.201566922738813</v>
      </c>
      <c r="Z128" s="77"/>
      <c r="AA128" s="77"/>
      <c r="AB128" s="77"/>
      <c r="AC128" s="77">
        <f t="shared" si="32"/>
        <v>76.51581818996479</v>
      </c>
      <c r="AD128" s="77"/>
      <c r="AE128" s="77"/>
      <c r="AF128" s="77"/>
      <c r="AG128" s="77">
        <f t="shared" si="33"/>
        <v>133.14432072441676</v>
      </c>
      <c r="AH128" s="77"/>
      <c r="AI128" s="77"/>
      <c r="AJ128" s="77"/>
      <c r="AK128" s="52">
        <f t="shared" si="25"/>
        <v>25.550165908958029</v>
      </c>
      <c r="AL128" s="52">
        <f t="shared" si="26"/>
        <v>48.201566922738813</v>
      </c>
      <c r="AM128" s="52">
        <f t="shared" si="27"/>
        <v>76.51581818996479</v>
      </c>
      <c r="AN128" s="52">
        <f t="shared" si="28"/>
        <v>133.14432072441676</v>
      </c>
      <c r="AO128" s="96"/>
    </row>
    <row r="129" spans="3:41" x14ac:dyDescent="0.3">
      <c r="C129" s="95"/>
      <c r="D129" s="270">
        <f t="shared" si="29"/>
        <v>9.1734051377665775</v>
      </c>
      <c r="E129" s="270"/>
      <c r="F129" s="270">
        <f t="shared" si="30"/>
        <v>17.621947313115065</v>
      </c>
      <c r="G129" s="270"/>
      <c r="H129" s="77">
        <v>125</v>
      </c>
      <c r="I129" s="77"/>
      <c r="J129" s="77"/>
      <c r="K129" s="283">
        <f t="shared" si="22"/>
        <v>20.121947313115065</v>
      </c>
      <c r="L129" s="283"/>
      <c r="M129" s="52"/>
      <c r="N129" s="270">
        <f t="shared" si="23"/>
        <v>5.6369097343317121</v>
      </c>
      <c r="O129" s="270"/>
      <c r="P129" s="52"/>
      <c r="Q129" s="52"/>
      <c r="R129" s="52"/>
      <c r="S129" s="52"/>
      <c r="T129" s="52"/>
      <c r="U129" s="77">
        <f t="shared" si="24"/>
        <v>25.758857047446778</v>
      </c>
      <c r="V129" s="77"/>
      <c r="W129" s="77"/>
      <c r="X129" s="77"/>
      <c r="Y129" s="77">
        <f t="shared" si="31"/>
        <v>48.306495984773626</v>
      </c>
      <c r="Z129" s="77"/>
      <c r="AA129" s="77"/>
      <c r="AB129" s="77"/>
      <c r="AC129" s="77">
        <f t="shared" si="32"/>
        <v>76.491044656432194</v>
      </c>
      <c r="AD129" s="77"/>
      <c r="AE129" s="77"/>
      <c r="AF129" s="77"/>
      <c r="AG129" s="77">
        <f t="shared" si="33"/>
        <v>132.86014199974932</v>
      </c>
      <c r="AH129" s="77"/>
      <c r="AI129" s="77"/>
      <c r="AJ129" s="77"/>
      <c r="AK129" s="52">
        <f t="shared" si="25"/>
        <v>25.758857047446778</v>
      </c>
      <c r="AL129" s="52">
        <f t="shared" si="26"/>
        <v>48.306495984773626</v>
      </c>
      <c r="AM129" s="52">
        <f t="shared" si="27"/>
        <v>76.491044656432194</v>
      </c>
      <c r="AN129" s="52">
        <f t="shared" si="28"/>
        <v>132.86014199974932</v>
      </c>
      <c r="AO129" s="96"/>
    </row>
    <row r="130" spans="3:41" x14ac:dyDescent="0.3">
      <c r="C130" s="95"/>
      <c r="D130" s="270">
        <f t="shared" si="29"/>
        <v>9.1038965124984017</v>
      </c>
      <c r="E130" s="270"/>
      <c r="F130" s="270">
        <f t="shared" si="30"/>
        <v>17.867402936461062</v>
      </c>
      <c r="G130" s="270"/>
      <c r="H130" s="77">
        <v>126</v>
      </c>
      <c r="I130" s="77"/>
      <c r="J130" s="77"/>
      <c r="K130" s="283">
        <f t="shared" si="22"/>
        <v>20.367402936461062</v>
      </c>
      <c r="L130" s="283"/>
      <c r="M130" s="52"/>
      <c r="N130" s="270">
        <f t="shared" si="23"/>
        <v>5.6116311881718044</v>
      </c>
      <c r="O130" s="270"/>
      <c r="P130" s="52"/>
      <c r="Q130" s="52"/>
      <c r="R130" s="52"/>
      <c r="S130" s="52"/>
      <c r="T130" s="52"/>
      <c r="U130" s="77">
        <f t="shared" si="24"/>
        <v>25.979034124632868</v>
      </c>
      <c r="V130" s="77"/>
      <c r="W130" s="77"/>
      <c r="X130" s="77"/>
      <c r="Y130" s="77">
        <f t="shared" si="31"/>
        <v>48.425558877320086</v>
      </c>
      <c r="Z130" s="77"/>
      <c r="AA130" s="77"/>
      <c r="AB130" s="77"/>
      <c r="AC130" s="77">
        <f t="shared" si="32"/>
        <v>76.483714818179109</v>
      </c>
      <c r="AD130" s="77"/>
      <c r="AE130" s="77"/>
      <c r="AF130" s="77"/>
      <c r="AG130" s="77">
        <f t="shared" si="33"/>
        <v>132.60002669989717</v>
      </c>
      <c r="AH130" s="77"/>
      <c r="AI130" s="77"/>
      <c r="AJ130" s="77"/>
      <c r="AK130" s="52">
        <f t="shared" si="25"/>
        <v>25.979034124632868</v>
      </c>
      <c r="AL130" s="52">
        <f t="shared" si="26"/>
        <v>48.425558877320086</v>
      </c>
      <c r="AM130" s="52">
        <f t="shared" si="27"/>
        <v>76.483714818179109</v>
      </c>
      <c r="AN130" s="52">
        <f t="shared" si="28"/>
        <v>132.60002669989717</v>
      </c>
      <c r="AO130" s="96"/>
    </row>
    <row r="131" spans="3:41" x14ac:dyDescent="0.3">
      <c r="C131" s="95"/>
      <c r="D131" s="270">
        <f t="shared" si="29"/>
        <v>9.0364190613763213</v>
      </c>
      <c r="E131" s="270"/>
      <c r="F131" s="270">
        <f t="shared" si="30"/>
        <v>18.124252710918128</v>
      </c>
      <c r="G131" s="270"/>
      <c r="H131" s="77">
        <v>127</v>
      </c>
      <c r="I131" s="77"/>
      <c r="J131" s="77"/>
      <c r="K131" s="283">
        <f t="shared" si="22"/>
        <v>20.624252710918128</v>
      </c>
      <c r="L131" s="283"/>
      <c r="M131" s="52"/>
      <c r="N131" s="270">
        <f t="shared" si="23"/>
        <v>5.5870019238611901</v>
      </c>
      <c r="O131" s="270"/>
      <c r="P131" s="52"/>
      <c r="Q131" s="52"/>
      <c r="R131" s="52"/>
      <c r="S131" s="52"/>
      <c r="T131" s="52"/>
      <c r="U131" s="77">
        <f t="shared" si="24"/>
        <v>26.211254634779319</v>
      </c>
      <c r="V131" s="77"/>
      <c r="W131" s="77"/>
      <c r="X131" s="77"/>
      <c r="Y131" s="77">
        <f t="shared" si="31"/>
        <v>48.55926233022408</v>
      </c>
      <c r="Z131" s="77"/>
      <c r="AA131" s="77"/>
      <c r="AB131" s="77"/>
      <c r="AC131" s="77">
        <f t="shared" si="32"/>
        <v>76.494271949530031</v>
      </c>
      <c r="AD131" s="77"/>
      <c r="AE131" s="77"/>
      <c r="AF131" s="77"/>
      <c r="AG131" s="77">
        <f t="shared" si="33"/>
        <v>132.36429118814192</v>
      </c>
      <c r="AH131" s="77"/>
      <c r="AI131" s="77"/>
      <c r="AJ131" s="77"/>
      <c r="AK131" s="52">
        <f t="shared" si="25"/>
        <v>26.211254634779319</v>
      </c>
      <c r="AL131" s="52">
        <f t="shared" si="26"/>
        <v>48.55926233022408</v>
      </c>
      <c r="AM131" s="52">
        <f t="shared" si="27"/>
        <v>76.494271949530031</v>
      </c>
      <c r="AN131" s="52">
        <f t="shared" si="28"/>
        <v>132.36429118814192</v>
      </c>
      <c r="AO131" s="96"/>
    </row>
    <row r="132" spans="3:41" x14ac:dyDescent="0.3">
      <c r="C132" s="95"/>
      <c r="D132" s="270">
        <f t="shared" si="29"/>
        <v>8.9709202409337507</v>
      </c>
      <c r="E132" s="270"/>
      <c r="F132" s="270">
        <f t="shared" si="30"/>
        <v>18.393112232487937</v>
      </c>
      <c r="G132" s="270"/>
      <c r="H132" s="77">
        <v>128</v>
      </c>
      <c r="I132" s="77"/>
      <c r="J132" s="77"/>
      <c r="K132" s="283">
        <f t="shared" si="22"/>
        <v>20.893112232487937</v>
      </c>
      <c r="L132" s="283"/>
      <c r="M132" s="52"/>
      <c r="N132" s="270">
        <f t="shared" si="23"/>
        <v>5.5630097023759442</v>
      </c>
      <c r="O132" s="270"/>
      <c r="P132" s="52"/>
      <c r="Q132" s="52"/>
      <c r="R132" s="52"/>
      <c r="S132" s="52"/>
      <c r="T132" s="52"/>
      <c r="U132" s="77">
        <f t="shared" si="24"/>
        <v>26.45612193486388</v>
      </c>
      <c r="V132" s="77"/>
      <c r="W132" s="77"/>
      <c r="X132" s="77"/>
      <c r="Y132" s="77">
        <f t="shared" si="31"/>
        <v>48.70816074436766</v>
      </c>
      <c r="Z132" s="77"/>
      <c r="AA132" s="77"/>
      <c r="AB132" s="77"/>
      <c r="AC132" s="77">
        <f t="shared" si="32"/>
        <v>76.523209256247384</v>
      </c>
      <c r="AD132" s="77"/>
      <c r="AE132" s="77"/>
      <c r="AF132" s="77"/>
      <c r="AG132" s="77">
        <f t="shared" si="33"/>
        <v>132.1533062800068</v>
      </c>
      <c r="AH132" s="77"/>
      <c r="AI132" s="77"/>
      <c r="AJ132" s="77"/>
      <c r="AK132" s="52">
        <f t="shared" si="25"/>
        <v>26.45612193486388</v>
      </c>
      <c r="AL132" s="52">
        <f t="shared" si="26"/>
        <v>48.70816074436766</v>
      </c>
      <c r="AM132" s="52">
        <f t="shared" si="27"/>
        <v>76.523209256247384</v>
      </c>
      <c r="AN132" s="52">
        <f t="shared" si="28"/>
        <v>132.1533062800068</v>
      </c>
      <c r="AO132" s="96"/>
    </row>
    <row r="133" spans="3:41" x14ac:dyDescent="0.3">
      <c r="C133" s="95"/>
      <c r="D133" s="270">
        <f t="shared" ref="D133:D164" si="34">($P$5/((SIN(RADIANS((H133)/2)))^2))+($P$5/(2*(SIN(RADIANS((H133)/2)))))</f>
        <v>8.9073496541696358</v>
      </c>
      <c r="E133" s="270"/>
      <c r="F133" s="270">
        <f t="shared" ref="F133:F164" si="35">((2*$P$5)/(SIN(RADIANS(H133))))+($P$5/(2*(COS(RADIANS((H133)/2)))))</f>
        <v>18.674646902289609</v>
      </c>
      <c r="G133" s="270"/>
      <c r="H133" s="77">
        <v>129</v>
      </c>
      <c r="I133" s="77"/>
      <c r="J133" s="77"/>
      <c r="K133" s="283">
        <f t="shared" si="22"/>
        <v>21.174646902289609</v>
      </c>
      <c r="L133" s="283"/>
      <c r="M133" s="52"/>
      <c r="N133" s="270">
        <f t="shared" si="23"/>
        <v>5.5396427204123322</v>
      </c>
      <c r="O133" s="270"/>
      <c r="P133" s="52"/>
      <c r="Q133" s="52"/>
      <c r="R133" s="52"/>
      <c r="S133" s="52"/>
      <c r="T133" s="52"/>
      <c r="U133" s="77">
        <f t="shared" si="24"/>
        <v>26.714289622701941</v>
      </c>
      <c r="V133" s="77"/>
      <c r="W133" s="77"/>
      <c r="X133" s="77"/>
      <c r="Y133" s="77">
        <f t="shared" ref="Y133:Y164" si="36">K133+($R$6*N133)</f>
        <v>48.872860504351266</v>
      </c>
      <c r="Z133" s="77"/>
      <c r="AA133" s="77"/>
      <c r="AB133" s="77"/>
      <c r="AC133" s="77">
        <f t="shared" ref="AC133:AC164" si="37">K133+($R$7*N133)</f>
        <v>76.571074106412937</v>
      </c>
      <c r="AD133" s="77"/>
      <c r="AE133" s="77"/>
      <c r="AF133" s="77"/>
      <c r="AG133" s="77">
        <f t="shared" ref="AG133:AG164" si="38">K133+($R$8*N133)</f>
        <v>131.96750131053625</v>
      </c>
      <c r="AH133" s="77"/>
      <c r="AI133" s="77"/>
      <c r="AJ133" s="77"/>
      <c r="AK133" s="52">
        <f t="shared" si="25"/>
        <v>26.714289622701941</v>
      </c>
      <c r="AL133" s="52">
        <f t="shared" si="26"/>
        <v>48.872860504351266</v>
      </c>
      <c r="AM133" s="52">
        <f t="shared" si="27"/>
        <v>76.571074106412937</v>
      </c>
      <c r="AN133" s="52">
        <f t="shared" si="28"/>
        <v>131.96750131053625</v>
      </c>
      <c r="AO133" s="96"/>
    </row>
    <row r="134" spans="3:41" x14ac:dyDescent="0.3">
      <c r="C134" s="95"/>
      <c r="D134" s="270">
        <f t="shared" si="34"/>
        <v>8.8456589576762248</v>
      </c>
      <c r="E134" s="270"/>
      <c r="F134" s="270">
        <f t="shared" si="35"/>
        <v>18.969576851204032</v>
      </c>
      <c r="G134" s="270"/>
      <c r="H134" s="77">
        <v>130</v>
      </c>
      <c r="I134" s="77"/>
      <c r="J134" s="77"/>
      <c r="K134" s="283">
        <f t="shared" ref="K134:K183" si="39">MAX(D134,F134)+($P$5/2)</f>
        <v>21.469576851204032</v>
      </c>
      <c r="L134" s="283"/>
      <c r="M134" s="52"/>
      <c r="N134" s="270">
        <f t="shared" ref="N134:N183" si="40">$P$5/SIN(RADIANS((H134)/2))</f>
        <v>5.5168895948124588</v>
      </c>
      <c r="O134" s="270"/>
      <c r="P134" s="52"/>
      <c r="Q134" s="52"/>
      <c r="R134" s="52"/>
      <c r="S134" s="52"/>
      <c r="T134" s="52"/>
      <c r="U134" s="77">
        <f t="shared" ref="U134:U183" si="41">K134+($R$5*N134)</f>
        <v>26.98646644601649</v>
      </c>
      <c r="V134" s="77"/>
      <c r="W134" s="77"/>
      <c r="X134" s="77"/>
      <c r="Y134" s="77">
        <f t="shared" si="36"/>
        <v>49.054024825266325</v>
      </c>
      <c r="Z134" s="77"/>
      <c r="AA134" s="77"/>
      <c r="AB134" s="77"/>
      <c r="AC134" s="77">
        <f t="shared" si="37"/>
        <v>76.638472799328611</v>
      </c>
      <c r="AD134" s="77"/>
      <c r="AE134" s="77"/>
      <c r="AF134" s="77"/>
      <c r="AG134" s="77">
        <f t="shared" si="38"/>
        <v>131.80736874745321</v>
      </c>
      <c r="AH134" s="77"/>
      <c r="AI134" s="77"/>
      <c r="AJ134" s="77"/>
      <c r="AK134" s="52">
        <f t="shared" ref="AK134:AK183" si="42">$U134</f>
        <v>26.98646644601649</v>
      </c>
      <c r="AL134" s="52">
        <f t="shared" ref="AL134:AL183" si="43">$Y134</f>
        <v>49.054024825266325</v>
      </c>
      <c r="AM134" s="52">
        <f t="shared" ref="AM134:AM183" si="44">$AC134</f>
        <v>76.638472799328611</v>
      </c>
      <c r="AN134" s="52">
        <f t="shared" ref="AN134:AN183" si="45">$AG134</f>
        <v>131.80736874745321</v>
      </c>
      <c r="AO134" s="96"/>
    </row>
    <row r="135" spans="3:41" x14ac:dyDescent="0.3">
      <c r="C135" s="95"/>
      <c r="D135" s="270">
        <f t="shared" si="34"/>
        <v>8.7858017737760949</v>
      </c>
      <c r="E135" s="270"/>
      <c r="F135" s="270">
        <f t="shared" si="35"/>
        <v>19.278682470266194</v>
      </c>
      <c r="G135" s="270"/>
      <c r="H135" s="77">
        <v>131</v>
      </c>
      <c r="I135" s="77"/>
      <c r="J135" s="77"/>
      <c r="K135" s="283">
        <f t="shared" si="39"/>
        <v>21.778682470266194</v>
      </c>
      <c r="L135" s="283"/>
      <c r="M135" s="52"/>
      <c r="N135" s="270">
        <f t="shared" si="40"/>
        <v>5.4947393477346829</v>
      </c>
      <c r="O135" s="270"/>
      <c r="P135" s="52"/>
      <c r="Q135" s="52"/>
      <c r="R135" s="52"/>
      <c r="S135" s="52"/>
      <c r="T135" s="52"/>
      <c r="U135" s="77">
        <f t="shared" si="41"/>
        <v>27.273421818000877</v>
      </c>
      <c r="V135" s="77"/>
      <c r="W135" s="77"/>
      <c r="X135" s="77"/>
      <c r="Y135" s="77">
        <f t="shared" si="36"/>
        <v>49.252379208939608</v>
      </c>
      <c r="Z135" s="77"/>
      <c r="AA135" s="77"/>
      <c r="AB135" s="77"/>
      <c r="AC135" s="77">
        <f t="shared" si="37"/>
        <v>76.726075947613026</v>
      </c>
      <c r="AD135" s="77"/>
      <c r="AE135" s="77"/>
      <c r="AF135" s="77"/>
      <c r="AG135" s="77">
        <f t="shared" si="38"/>
        <v>131.67346942495985</v>
      </c>
      <c r="AH135" s="77"/>
      <c r="AI135" s="77"/>
      <c r="AJ135" s="77"/>
      <c r="AK135" s="52">
        <f t="shared" si="42"/>
        <v>27.273421818000877</v>
      </c>
      <c r="AL135" s="52">
        <f t="shared" si="43"/>
        <v>49.252379208939608</v>
      </c>
      <c r="AM135" s="52">
        <f t="shared" si="44"/>
        <v>76.726075947613026</v>
      </c>
      <c r="AN135" s="52">
        <f t="shared" si="45"/>
        <v>131.67346942495985</v>
      </c>
      <c r="AO135" s="96"/>
    </row>
    <row r="136" spans="3:41" x14ac:dyDescent="0.3">
      <c r="C136" s="95"/>
      <c r="D136" s="270">
        <f t="shared" si="34"/>
        <v>8.7277336073729543</v>
      </c>
      <c r="E136" s="270"/>
      <c r="F136" s="270">
        <f t="shared" si="35"/>
        <v>19.602810634999354</v>
      </c>
      <c r="G136" s="270"/>
      <c r="H136" s="77">
        <v>132</v>
      </c>
      <c r="I136" s="77"/>
      <c r="J136" s="77"/>
      <c r="K136" s="283">
        <f t="shared" si="39"/>
        <v>22.102810634999354</v>
      </c>
      <c r="L136" s="283"/>
      <c r="M136" s="52"/>
      <c r="N136" s="270">
        <f t="shared" si="40"/>
        <v>5.4731813925302335</v>
      </c>
      <c r="O136" s="270"/>
      <c r="P136" s="52"/>
      <c r="Q136" s="52"/>
      <c r="R136" s="52"/>
      <c r="S136" s="52"/>
      <c r="T136" s="52"/>
      <c r="U136" s="77">
        <f t="shared" si="41"/>
        <v>27.575992027529587</v>
      </c>
      <c r="V136" s="77"/>
      <c r="W136" s="77"/>
      <c r="X136" s="77"/>
      <c r="Y136" s="77">
        <f t="shared" si="36"/>
        <v>49.468717597650524</v>
      </c>
      <c r="Z136" s="77"/>
      <c r="AA136" s="77"/>
      <c r="AB136" s="77"/>
      <c r="AC136" s="77">
        <f t="shared" si="37"/>
        <v>76.834624560301691</v>
      </c>
      <c r="AD136" s="77"/>
      <c r="AE136" s="77"/>
      <c r="AF136" s="77"/>
      <c r="AG136" s="77">
        <f t="shared" si="38"/>
        <v>131.56643848560401</v>
      </c>
      <c r="AH136" s="77"/>
      <c r="AI136" s="77"/>
      <c r="AJ136" s="77"/>
      <c r="AK136" s="52">
        <f t="shared" si="42"/>
        <v>27.575992027529587</v>
      </c>
      <c r="AL136" s="52">
        <f t="shared" si="43"/>
        <v>49.468717597650524</v>
      </c>
      <c r="AM136" s="52">
        <f t="shared" si="44"/>
        <v>76.834624560301691</v>
      </c>
      <c r="AN136" s="52">
        <f t="shared" si="45"/>
        <v>131.56643848560401</v>
      </c>
      <c r="AO136" s="96"/>
    </row>
    <row r="137" spans="3:41" x14ac:dyDescent="0.3">
      <c r="C137" s="95"/>
      <c r="D137" s="270">
        <f t="shared" si="34"/>
        <v>8.671411767240766</v>
      </c>
      <c r="E137" s="270"/>
      <c r="F137" s="270">
        <f t="shared" si="35"/>
        <v>19.942881726905455</v>
      </c>
      <c r="G137" s="270"/>
      <c r="H137" s="77">
        <v>133</v>
      </c>
      <c r="I137" s="77"/>
      <c r="J137" s="77"/>
      <c r="K137" s="283">
        <f t="shared" si="39"/>
        <v>22.442881726905455</v>
      </c>
      <c r="L137" s="283"/>
      <c r="M137" s="52"/>
      <c r="N137" s="270">
        <f t="shared" si="40"/>
        <v>5.4522055202898567</v>
      </c>
      <c r="O137" s="270"/>
      <c r="P137" s="52"/>
      <c r="Q137" s="52"/>
      <c r="R137" s="52"/>
      <c r="S137" s="52"/>
      <c r="T137" s="52"/>
      <c r="U137" s="77">
        <f t="shared" si="41"/>
        <v>27.895087247195313</v>
      </c>
      <c r="V137" s="77"/>
      <c r="W137" s="77"/>
      <c r="X137" s="77"/>
      <c r="Y137" s="77">
        <f t="shared" si="36"/>
        <v>49.70390932835474</v>
      </c>
      <c r="Z137" s="77"/>
      <c r="AA137" s="77"/>
      <c r="AB137" s="77"/>
      <c r="AC137" s="77">
        <f t="shared" si="37"/>
        <v>76.964936929804026</v>
      </c>
      <c r="AD137" s="77"/>
      <c r="AE137" s="77"/>
      <c r="AF137" s="77"/>
      <c r="AG137" s="77">
        <f t="shared" si="38"/>
        <v>131.4869921327026</v>
      </c>
      <c r="AH137" s="77"/>
      <c r="AI137" s="77"/>
      <c r="AJ137" s="77"/>
      <c r="AK137" s="52">
        <f t="shared" si="42"/>
        <v>27.895087247195313</v>
      </c>
      <c r="AL137" s="52">
        <f t="shared" si="43"/>
        <v>49.70390932835474</v>
      </c>
      <c r="AM137" s="52">
        <f t="shared" si="44"/>
        <v>76.964936929804026</v>
      </c>
      <c r="AN137" s="52">
        <f t="shared" si="45"/>
        <v>131.4869921327026</v>
      </c>
      <c r="AO137" s="96"/>
    </row>
    <row r="138" spans="3:41" x14ac:dyDescent="0.3">
      <c r="C138" s="95"/>
      <c r="D138" s="270">
        <f t="shared" si="34"/>
        <v>8.6167952914941282</v>
      </c>
      <c r="E138" s="270"/>
      <c r="F138" s="270">
        <f t="shared" si="35"/>
        <v>20.299897573285421</v>
      </c>
      <c r="G138" s="270"/>
      <c r="H138" s="77">
        <v>134</v>
      </c>
      <c r="I138" s="77"/>
      <c r="J138" s="77"/>
      <c r="K138" s="283">
        <f t="shared" si="39"/>
        <v>22.799897573285421</v>
      </c>
      <c r="L138" s="283"/>
      <c r="M138" s="52"/>
      <c r="N138" s="270">
        <f t="shared" si="40"/>
        <v>5.4318018870264808</v>
      </c>
      <c r="O138" s="270"/>
      <c r="P138" s="52"/>
      <c r="Q138" s="52"/>
      <c r="R138" s="52"/>
      <c r="S138" s="52"/>
      <c r="T138" s="52"/>
      <c r="U138" s="77">
        <f t="shared" si="41"/>
        <v>28.231699460311901</v>
      </c>
      <c r="V138" s="77"/>
      <c r="W138" s="77"/>
      <c r="X138" s="77"/>
      <c r="Y138" s="77">
        <f t="shared" si="36"/>
        <v>49.958907008417825</v>
      </c>
      <c r="Z138" s="77"/>
      <c r="AA138" s="77"/>
      <c r="AB138" s="77"/>
      <c r="AC138" s="77">
        <f t="shared" si="37"/>
        <v>77.117916443550229</v>
      </c>
      <c r="AD138" s="77"/>
      <c r="AE138" s="77"/>
      <c r="AF138" s="77"/>
      <c r="AG138" s="77">
        <f t="shared" si="38"/>
        <v>131.43593531381504</v>
      </c>
      <c r="AH138" s="77"/>
      <c r="AI138" s="77"/>
      <c r="AJ138" s="77"/>
      <c r="AK138" s="52">
        <f t="shared" si="42"/>
        <v>28.231699460311901</v>
      </c>
      <c r="AL138" s="52">
        <f t="shared" si="43"/>
        <v>49.958907008417825</v>
      </c>
      <c r="AM138" s="52">
        <f t="shared" si="44"/>
        <v>77.117916443550229</v>
      </c>
      <c r="AN138" s="52">
        <f t="shared" si="45"/>
        <v>131.43593531381504</v>
      </c>
      <c r="AO138" s="96"/>
    </row>
    <row r="139" spans="3:41" x14ac:dyDescent="0.3">
      <c r="C139" s="95"/>
      <c r="D139" s="270">
        <f t="shared" si="34"/>
        <v>8.5638448770000348</v>
      </c>
      <c r="E139" s="270"/>
      <c r="F139" s="270">
        <f t="shared" si="35"/>
        <v>20.674950448112831</v>
      </c>
      <c r="G139" s="270"/>
      <c r="H139" s="77">
        <v>135</v>
      </c>
      <c r="I139" s="77"/>
      <c r="J139" s="77"/>
      <c r="K139" s="283">
        <f t="shared" si="39"/>
        <v>23.174950448112831</v>
      </c>
      <c r="L139" s="283"/>
      <c r="M139" s="52"/>
      <c r="N139" s="270">
        <f t="shared" si="40"/>
        <v>5.4119610014619699</v>
      </c>
      <c r="O139" s="270"/>
      <c r="P139" s="52"/>
      <c r="Q139" s="52"/>
      <c r="R139" s="52"/>
      <c r="S139" s="52"/>
      <c r="T139" s="52"/>
      <c r="U139" s="77">
        <f t="shared" si="41"/>
        <v>28.586911449574799</v>
      </c>
      <c r="V139" s="77"/>
      <c r="W139" s="77"/>
      <c r="X139" s="77"/>
      <c r="Y139" s="77">
        <f t="shared" si="36"/>
        <v>50.234755455422679</v>
      </c>
      <c r="Z139" s="77"/>
      <c r="AA139" s="77"/>
      <c r="AB139" s="77"/>
      <c r="AC139" s="77">
        <f t="shared" si="37"/>
        <v>77.294560462732534</v>
      </c>
      <c r="AD139" s="77"/>
      <c r="AE139" s="77"/>
      <c r="AF139" s="77"/>
      <c r="AG139" s="77">
        <f t="shared" si="38"/>
        <v>131.41417047735223</v>
      </c>
      <c r="AH139" s="77"/>
      <c r="AI139" s="77"/>
      <c r="AJ139" s="77"/>
      <c r="AK139" s="52">
        <f t="shared" si="42"/>
        <v>28.586911449574799</v>
      </c>
      <c r="AL139" s="52">
        <f t="shared" si="43"/>
        <v>50.234755455422679</v>
      </c>
      <c r="AM139" s="52">
        <f t="shared" si="44"/>
        <v>77.294560462732534</v>
      </c>
      <c r="AN139" s="52">
        <f t="shared" si="45"/>
        <v>131.41417047735223</v>
      </c>
      <c r="AO139" s="96"/>
    </row>
    <row r="140" spans="3:41" x14ac:dyDescent="0.3">
      <c r="C140" s="95"/>
      <c r="D140" s="270">
        <f t="shared" si="34"/>
        <v>8.5125228125069636</v>
      </c>
      <c r="E140" s="270"/>
      <c r="F140" s="270">
        <f t="shared" si="35"/>
        <v>21.069233302642303</v>
      </c>
      <c r="G140" s="270"/>
      <c r="H140" s="77">
        <v>136</v>
      </c>
      <c r="I140" s="77"/>
      <c r="J140" s="77"/>
      <c r="K140" s="283">
        <f t="shared" si="39"/>
        <v>23.569233302642303</v>
      </c>
      <c r="L140" s="283"/>
      <c r="M140" s="52"/>
      <c r="N140" s="270">
        <f t="shared" si="40"/>
        <v>5.392673713387917</v>
      </c>
      <c r="O140" s="270"/>
      <c r="P140" s="52"/>
      <c r="Q140" s="52"/>
      <c r="R140" s="52"/>
      <c r="S140" s="52"/>
      <c r="T140" s="52"/>
      <c r="U140" s="77">
        <f t="shared" si="41"/>
        <v>28.961907016030221</v>
      </c>
      <c r="V140" s="77"/>
      <c r="W140" s="77"/>
      <c r="X140" s="77"/>
      <c r="Y140" s="77">
        <f t="shared" si="36"/>
        <v>50.532601869581889</v>
      </c>
      <c r="Z140" s="77"/>
      <c r="AA140" s="77"/>
      <c r="AB140" s="77"/>
      <c r="AC140" s="77">
        <f t="shared" si="37"/>
        <v>77.495970436521475</v>
      </c>
      <c r="AD140" s="77"/>
      <c r="AE140" s="77"/>
      <c r="AF140" s="77"/>
      <c r="AG140" s="77">
        <f t="shared" si="38"/>
        <v>131.42270757040063</v>
      </c>
      <c r="AH140" s="77"/>
      <c r="AI140" s="77"/>
      <c r="AJ140" s="77"/>
      <c r="AK140" s="52">
        <f t="shared" si="42"/>
        <v>28.961907016030221</v>
      </c>
      <c r="AL140" s="52">
        <f t="shared" si="43"/>
        <v>50.532601869581889</v>
      </c>
      <c r="AM140" s="52">
        <f t="shared" si="44"/>
        <v>77.495970436521475</v>
      </c>
      <c r="AN140" s="52">
        <f t="shared" si="45"/>
        <v>131.42270757040063</v>
      </c>
      <c r="AO140" s="96"/>
    </row>
    <row r="141" spans="3:41" x14ac:dyDescent="0.3">
      <c r="C141" s="95"/>
      <c r="D141" s="270">
        <f t="shared" si="34"/>
        <v>8.4627929152820798</v>
      </c>
      <c r="E141" s="270"/>
      <c r="F141" s="270">
        <f t="shared" si="35"/>
        <v>21.484051425823662</v>
      </c>
      <c r="G141" s="270"/>
      <c r="H141" s="77">
        <v>137</v>
      </c>
      <c r="I141" s="77"/>
      <c r="J141" s="77"/>
      <c r="K141" s="283">
        <f t="shared" si="39"/>
        <v>23.984051425823662</v>
      </c>
      <c r="L141" s="283"/>
      <c r="M141" s="52"/>
      <c r="N141" s="270">
        <f t="shared" si="40"/>
        <v>5.373931202572261</v>
      </c>
      <c r="O141" s="270"/>
      <c r="P141" s="52"/>
      <c r="Q141" s="52"/>
      <c r="R141" s="52"/>
      <c r="S141" s="52"/>
      <c r="T141" s="52"/>
      <c r="U141" s="77">
        <f t="shared" si="41"/>
        <v>29.357982628395924</v>
      </c>
      <c r="V141" s="77"/>
      <c r="W141" s="77"/>
      <c r="X141" s="77"/>
      <c r="Y141" s="77">
        <f t="shared" si="36"/>
        <v>50.853707438684964</v>
      </c>
      <c r="Z141" s="77"/>
      <c r="AA141" s="77"/>
      <c r="AB141" s="77"/>
      <c r="AC141" s="77">
        <f t="shared" si="37"/>
        <v>77.723363451546277</v>
      </c>
      <c r="AD141" s="77"/>
      <c r="AE141" s="77"/>
      <c r="AF141" s="77"/>
      <c r="AG141" s="77">
        <f t="shared" si="38"/>
        <v>131.46267547726887</v>
      </c>
      <c r="AH141" s="77"/>
      <c r="AI141" s="77"/>
      <c r="AJ141" s="77"/>
      <c r="AK141" s="52">
        <f t="shared" si="42"/>
        <v>29.357982628395924</v>
      </c>
      <c r="AL141" s="52">
        <f t="shared" si="43"/>
        <v>50.853707438684964</v>
      </c>
      <c r="AM141" s="52">
        <f t="shared" si="44"/>
        <v>77.723363451546277</v>
      </c>
      <c r="AN141" s="52">
        <f t="shared" si="45"/>
        <v>131.46267547726887</v>
      </c>
      <c r="AO141" s="96"/>
    </row>
    <row r="142" spans="3:41" x14ac:dyDescent="0.3">
      <c r="C142" s="95"/>
      <c r="D142" s="270">
        <f t="shared" si="34"/>
        <v>8.4146204710609283</v>
      </c>
      <c r="E142" s="270"/>
      <c r="F142" s="270">
        <f t="shared" si="35"/>
        <v>21.92083577270942</v>
      </c>
      <c r="G142" s="270"/>
      <c r="H142" s="77">
        <v>138</v>
      </c>
      <c r="I142" s="77"/>
      <c r="J142" s="77"/>
      <c r="K142" s="283">
        <f t="shared" si="39"/>
        <v>24.42083577270942</v>
      </c>
      <c r="L142" s="283"/>
      <c r="M142" s="52"/>
      <c r="N142" s="270">
        <f t="shared" si="40"/>
        <v>5.3557249681851449</v>
      </c>
      <c r="O142" s="270"/>
      <c r="P142" s="52"/>
      <c r="Q142" s="52"/>
      <c r="R142" s="52"/>
      <c r="S142" s="52"/>
      <c r="T142" s="52"/>
      <c r="U142" s="77">
        <f t="shared" si="41"/>
        <v>29.776560740894567</v>
      </c>
      <c r="V142" s="77"/>
      <c r="W142" s="77"/>
      <c r="X142" s="77"/>
      <c r="Y142" s="77">
        <f t="shared" si="36"/>
        <v>51.199460613635139</v>
      </c>
      <c r="Z142" s="77"/>
      <c r="AA142" s="77"/>
      <c r="AB142" s="77"/>
      <c r="AC142" s="77">
        <f t="shared" si="37"/>
        <v>77.978085454560869</v>
      </c>
      <c r="AD142" s="77"/>
      <c r="AE142" s="77"/>
      <c r="AF142" s="77"/>
      <c r="AG142" s="77">
        <f t="shared" si="38"/>
        <v>131.5353351364123</v>
      </c>
      <c r="AH142" s="77"/>
      <c r="AI142" s="77"/>
      <c r="AJ142" s="77"/>
      <c r="AK142" s="52">
        <f t="shared" si="42"/>
        <v>29.776560740894567</v>
      </c>
      <c r="AL142" s="52">
        <f t="shared" si="43"/>
        <v>51.199460613635139</v>
      </c>
      <c r="AM142" s="52">
        <f t="shared" si="44"/>
        <v>77.978085454560869</v>
      </c>
      <c r="AN142" s="52">
        <f t="shared" si="45"/>
        <v>131.5353351364123</v>
      </c>
      <c r="AO142" s="96"/>
    </row>
    <row r="143" spans="3:41" x14ac:dyDescent="0.3">
      <c r="C143" s="95"/>
      <c r="D143" s="270">
        <f t="shared" si="34"/>
        <v>8.3679721771267914</v>
      </c>
      <c r="E143" s="270"/>
      <c r="F143" s="270">
        <f t="shared" si="35"/>
        <v>22.381158245524958</v>
      </c>
      <c r="G143" s="270"/>
      <c r="H143" s="77">
        <v>139</v>
      </c>
      <c r="I143" s="77"/>
      <c r="J143" s="77"/>
      <c r="K143" s="283">
        <f t="shared" si="39"/>
        <v>24.881158245524958</v>
      </c>
      <c r="L143" s="283"/>
      <c r="M143" s="52"/>
      <c r="N143" s="270">
        <f t="shared" si="40"/>
        <v>5.3380468187190324</v>
      </c>
      <c r="O143" s="270"/>
      <c r="P143" s="52"/>
      <c r="Q143" s="52"/>
      <c r="R143" s="52"/>
      <c r="S143" s="52"/>
      <c r="T143" s="52"/>
      <c r="U143" s="77">
        <f t="shared" si="41"/>
        <v>30.21920506424399</v>
      </c>
      <c r="V143" s="77"/>
      <c r="W143" s="77"/>
      <c r="X143" s="77"/>
      <c r="Y143" s="77">
        <f t="shared" si="36"/>
        <v>51.571392339120123</v>
      </c>
      <c r="Z143" s="77"/>
      <c r="AA143" s="77"/>
      <c r="AB143" s="77"/>
      <c r="AC143" s="77">
        <f t="shared" si="37"/>
        <v>78.261626432715275</v>
      </c>
      <c r="AD143" s="77"/>
      <c r="AE143" s="77"/>
      <c r="AF143" s="77"/>
      <c r="AG143" s="77">
        <f t="shared" si="38"/>
        <v>131.64209461990561</v>
      </c>
      <c r="AH143" s="77"/>
      <c r="AI143" s="77"/>
      <c r="AJ143" s="77"/>
      <c r="AK143" s="52">
        <f t="shared" si="42"/>
        <v>30.21920506424399</v>
      </c>
      <c r="AL143" s="52">
        <f t="shared" si="43"/>
        <v>51.571392339120123</v>
      </c>
      <c r="AM143" s="52">
        <f t="shared" si="44"/>
        <v>78.261626432715275</v>
      </c>
      <c r="AN143" s="52">
        <f t="shared" si="45"/>
        <v>131.64209461990561</v>
      </c>
      <c r="AO143" s="96"/>
    </row>
    <row r="144" spans="3:41" x14ac:dyDescent="0.3">
      <c r="C144" s="95"/>
      <c r="D144" s="270">
        <f t="shared" si="34"/>
        <v>8.3228160883487519</v>
      </c>
      <c r="E144" s="270"/>
      <c r="F144" s="270">
        <f t="shared" si="35"/>
        <v>22.866749269011837</v>
      </c>
      <c r="G144" s="270"/>
      <c r="H144" s="77">
        <v>140</v>
      </c>
      <c r="I144" s="77"/>
      <c r="J144" s="77"/>
      <c r="K144" s="283">
        <f t="shared" si="39"/>
        <v>25.366749269011837</v>
      </c>
      <c r="L144" s="283"/>
      <c r="M144" s="52"/>
      <c r="N144" s="270">
        <f t="shared" si="40"/>
        <v>5.3208888623795607</v>
      </c>
      <c r="O144" s="270"/>
      <c r="P144" s="52"/>
      <c r="Q144" s="52"/>
      <c r="R144" s="52"/>
      <c r="S144" s="52"/>
      <c r="T144" s="52"/>
      <c r="U144" s="77">
        <f t="shared" si="41"/>
        <v>30.687638131391399</v>
      </c>
      <c r="V144" s="77"/>
      <c r="W144" s="77"/>
      <c r="X144" s="77"/>
      <c r="Y144" s="77">
        <f t="shared" si="36"/>
        <v>51.971193580909642</v>
      </c>
      <c r="Z144" s="77"/>
      <c r="AA144" s="77"/>
      <c r="AB144" s="77"/>
      <c r="AC144" s="77">
        <f t="shared" si="37"/>
        <v>78.57563789280745</v>
      </c>
      <c r="AD144" s="77"/>
      <c r="AE144" s="77"/>
      <c r="AF144" s="77"/>
      <c r="AG144" s="77">
        <f t="shared" si="38"/>
        <v>131.78452651660305</v>
      </c>
      <c r="AH144" s="77"/>
      <c r="AI144" s="77"/>
      <c r="AJ144" s="77"/>
      <c r="AK144" s="52">
        <f t="shared" si="42"/>
        <v>30.687638131391399</v>
      </c>
      <c r="AL144" s="52">
        <f t="shared" si="43"/>
        <v>51.971193580909642</v>
      </c>
      <c r="AM144" s="52">
        <f t="shared" si="44"/>
        <v>78.57563789280745</v>
      </c>
      <c r="AN144" s="52">
        <f t="shared" si="45"/>
        <v>131.78452651660305</v>
      </c>
      <c r="AO144" s="96"/>
    </row>
    <row r="145" spans="3:41" x14ac:dyDescent="0.3">
      <c r="C145" s="95"/>
      <c r="D145" s="270">
        <f t="shared" si="34"/>
        <v>8.2791215660183894</v>
      </c>
      <c r="E145" s="270"/>
      <c r="F145" s="270">
        <f t="shared" si="35"/>
        <v>23.379518071734811</v>
      </c>
      <c r="G145" s="270"/>
      <c r="H145" s="77">
        <v>141</v>
      </c>
      <c r="I145" s="77"/>
      <c r="J145" s="77"/>
      <c r="K145" s="283">
        <f t="shared" si="39"/>
        <v>25.879518071734811</v>
      </c>
      <c r="L145" s="283"/>
      <c r="M145" s="52"/>
      <c r="N145" s="270">
        <f t="shared" si="40"/>
        <v>5.3042434979249853</v>
      </c>
      <c r="O145" s="270"/>
      <c r="P145" s="52"/>
      <c r="Q145" s="52"/>
      <c r="R145" s="52"/>
      <c r="S145" s="52"/>
      <c r="T145" s="52"/>
      <c r="U145" s="77">
        <f t="shared" si="41"/>
        <v>31.183761569659797</v>
      </c>
      <c r="V145" s="77"/>
      <c r="W145" s="77"/>
      <c r="X145" s="77"/>
      <c r="Y145" s="77">
        <f t="shared" si="36"/>
        <v>52.400735561359738</v>
      </c>
      <c r="Z145" s="77"/>
      <c r="AA145" s="77"/>
      <c r="AB145" s="77"/>
      <c r="AC145" s="77">
        <f t="shared" si="37"/>
        <v>78.921953050984669</v>
      </c>
      <c r="AD145" s="77"/>
      <c r="AE145" s="77"/>
      <c r="AF145" s="77"/>
      <c r="AG145" s="77">
        <f t="shared" si="38"/>
        <v>131.96438803023452</v>
      </c>
      <c r="AH145" s="77"/>
      <c r="AI145" s="77"/>
      <c r="AJ145" s="77"/>
      <c r="AK145" s="52">
        <f t="shared" si="42"/>
        <v>31.183761569659797</v>
      </c>
      <c r="AL145" s="52">
        <f t="shared" si="43"/>
        <v>52.400735561359738</v>
      </c>
      <c r="AM145" s="52">
        <f t="shared" si="44"/>
        <v>78.921953050984669</v>
      </c>
      <c r="AN145" s="52">
        <f t="shared" si="45"/>
        <v>131.96438803023452</v>
      </c>
      <c r="AO145" s="96"/>
    </row>
    <row r="146" spans="3:41" x14ac:dyDescent="0.3">
      <c r="C146" s="95"/>
      <c r="D146" s="270">
        <f t="shared" si="34"/>
        <v>8.2368592293354652</v>
      </c>
      <c r="E146" s="270"/>
      <c r="F146" s="270">
        <f t="shared" si="35"/>
        <v>23.921576171720542</v>
      </c>
      <c r="G146" s="270"/>
      <c r="H146" s="77">
        <v>142</v>
      </c>
      <c r="I146" s="77"/>
      <c r="J146" s="77"/>
      <c r="K146" s="283">
        <f t="shared" si="39"/>
        <v>26.421576171720542</v>
      </c>
      <c r="L146" s="283"/>
      <c r="M146" s="52"/>
      <c r="N146" s="270">
        <f t="shared" si="40"/>
        <v>5.288103405933354</v>
      </c>
      <c r="O146" s="270"/>
      <c r="P146" s="52"/>
      <c r="Q146" s="52"/>
      <c r="R146" s="52"/>
      <c r="S146" s="52"/>
      <c r="T146" s="52"/>
      <c r="U146" s="77">
        <f t="shared" si="41"/>
        <v>31.709679577653894</v>
      </c>
      <c r="V146" s="77"/>
      <c r="W146" s="77"/>
      <c r="X146" s="77"/>
      <c r="Y146" s="77">
        <f t="shared" si="36"/>
        <v>52.86209320138731</v>
      </c>
      <c r="Z146" s="77"/>
      <c r="AA146" s="77"/>
      <c r="AB146" s="77"/>
      <c r="AC146" s="77">
        <f t="shared" si="37"/>
        <v>79.302610231054089</v>
      </c>
      <c r="AD146" s="77"/>
      <c r="AE146" s="77"/>
      <c r="AF146" s="77"/>
      <c r="AG146" s="77">
        <f t="shared" si="38"/>
        <v>132.18364429038763</v>
      </c>
      <c r="AH146" s="77"/>
      <c r="AI146" s="77"/>
      <c r="AJ146" s="77"/>
      <c r="AK146" s="52">
        <f t="shared" si="42"/>
        <v>31.709679577653894</v>
      </c>
      <c r="AL146" s="52">
        <f t="shared" si="43"/>
        <v>52.86209320138731</v>
      </c>
      <c r="AM146" s="52">
        <f t="shared" si="44"/>
        <v>79.302610231054089</v>
      </c>
      <c r="AN146" s="52">
        <f t="shared" si="45"/>
        <v>132.18364429038763</v>
      </c>
      <c r="AO146" s="96"/>
    </row>
    <row r="147" spans="3:41" x14ac:dyDescent="0.3">
      <c r="C147" s="95"/>
      <c r="D147" s="270">
        <f t="shared" si="34"/>
        <v>8.1960009094023647</v>
      </c>
      <c r="E147" s="270"/>
      <c r="F147" s="270">
        <f t="shared" si="35"/>
        <v>24.495264672557926</v>
      </c>
      <c r="G147" s="270"/>
      <c r="H147" s="77">
        <v>143</v>
      </c>
      <c r="I147" s="77"/>
      <c r="J147" s="77"/>
      <c r="K147" s="283">
        <f t="shared" si="39"/>
        <v>26.995264672557926</v>
      </c>
      <c r="L147" s="283"/>
      <c r="M147" s="52"/>
      <c r="N147" s="270">
        <f t="shared" si="40"/>
        <v>5.2724615404777833</v>
      </c>
      <c r="O147" s="270"/>
      <c r="P147" s="52"/>
      <c r="Q147" s="52"/>
      <c r="R147" s="52"/>
      <c r="S147" s="52"/>
      <c r="T147" s="52"/>
      <c r="U147" s="77">
        <f t="shared" si="41"/>
        <v>32.267726213035708</v>
      </c>
      <c r="V147" s="77"/>
      <c r="W147" s="77"/>
      <c r="X147" s="77"/>
      <c r="Y147" s="77">
        <f t="shared" si="36"/>
        <v>53.357572374946841</v>
      </c>
      <c r="Z147" s="77"/>
      <c r="AA147" s="77"/>
      <c r="AB147" s="77"/>
      <c r="AC147" s="77">
        <f t="shared" si="37"/>
        <v>79.719880077335759</v>
      </c>
      <c r="AD147" s="77"/>
      <c r="AE147" s="77"/>
      <c r="AF147" s="77"/>
      <c r="AG147" s="77">
        <f t="shared" si="38"/>
        <v>132.44449548211361</v>
      </c>
      <c r="AH147" s="77"/>
      <c r="AI147" s="77"/>
      <c r="AJ147" s="77"/>
      <c r="AK147" s="52">
        <f t="shared" si="42"/>
        <v>32.267726213035708</v>
      </c>
      <c r="AL147" s="52">
        <f t="shared" si="43"/>
        <v>53.357572374946841</v>
      </c>
      <c r="AM147" s="52">
        <f t="shared" si="44"/>
        <v>79.719880077335759</v>
      </c>
      <c r="AN147" s="52">
        <f t="shared" si="45"/>
        <v>132.44449548211361</v>
      </c>
      <c r="AO147" s="96"/>
    </row>
    <row r="148" spans="3:41" x14ac:dyDescent="0.3">
      <c r="C148" s="95"/>
      <c r="D148" s="270">
        <f t="shared" si="34"/>
        <v>8.15651960559609</v>
      </c>
      <c r="E148" s="270"/>
      <c r="F148" s="270">
        <f t="shared" si="35"/>
        <v>25.103186110790269</v>
      </c>
      <c r="G148" s="270"/>
      <c r="H148" s="77">
        <v>144</v>
      </c>
      <c r="I148" s="77"/>
      <c r="J148" s="77"/>
      <c r="K148" s="283">
        <f t="shared" si="39"/>
        <v>27.603186110790269</v>
      </c>
      <c r="L148" s="283"/>
      <c r="M148" s="52"/>
      <c r="N148" s="270">
        <f t="shared" si="40"/>
        <v>5.2573111211913366</v>
      </c>
      <c r="O148" s="270"/>
      <c r="P148" s="52"/>
      <c r="Q148" s="52"/>
      <c r="R148" s="52"/>
      <c r="S148" s="52"/>
      <c r="T148" s="52"/>
      <c r="U148" s="77">
        <f t="shared" si="41"/>
        <v>32.860497231981604</v>
      </c>
      <c r="V148" s="77"/>
      <c r="W148" s="77"/>
      <c r="X148" s="77"/>
      <c r="Y148" s="77">
        <f t="shared" si="36"/>
        <v>53.889741716746954</v>
      </c>
      <c r="Z148" s="77"/>
      <c r="AA148" s="77"/>
      <c r="AB148" s="77"/>
      <c r="AC148" s="77">
        <f t="shared" si="37"/>
        <v>80.176297322703633</v>
      </c>
      <c r="AD148" s="77"/>
      <c r="AE148" s="77"/>
      <c r="AF148" s="77"/>
      <c r="AG148" s="77">
        <f t="shared" si="38"/>
        <v>132.749408534617</v>
      </c>
      <c r="AH148" s="77"/>
      <c r="AI148" s="77"/>
      <c r="AJ148" s="77"/>
      <c r="AK148" s="52">
        <f t="shared" si="42"/>
        <v>32.860497231981604</v>
      </c>
      <c r="AL148" s="52">
        <f t="shared" si="43"/>
        <v>53.889741716746954</v>
      </c>
      <c r="AM148" s="52">
        <f t="shared" si="44"/>
        <v>80.176297322703633</v>
      </c>
      <c r="AN148" s="52">
        <f t="shared" si="45"/>
        <v>132.749408534617</v>
      </c>
      <c r="AO148" s="96"/>
    </row>
    <row r="149" spans="3:41" x14ac:dyDescent="0.3">
      <c r="C149" s="95"/>
      <c r="D149" s="270">
        <f t="shared" si="34"/>
        <v>8.1183894441947952</v>
      </c>
      <c r="E149" s="270"/>
      <c r="F149" s="270">
        <f t="shared" si="35"/>
        <v>25.74824176476859</v>
      </c>
      <c r="G149" s="270"/>
      <c r="H149" s="77">
        <v>145</v>
      </c>
      <c r="I149" s="77"/>
      <c r="J149" s="77"/>
      <c r="K149" s="283">
        <f t="shared" si="39"/>
        <v>28.24824176476859</v>
      </c>
      <c r="L149" s="283"/>
      <c r="M149" s="52"/>
      <c r="N149" s="270">
        <f t="shared" si="40"/>
        <v>5.2426456257040535</v>
      </c>
      <c r="O149" s="270"/>
      <c r="P149" s="52"/>
      <c r="Q149" s="52"/>
      <c r="R149" s="52"/>
      <c r="S149" s="52"/>
      <c r="T149" s="52"/>
      <c r="U149" s="77">
        <f t="shared" si="41"/>
        <v>33.490887390472643</v>
      </c>
      <c r="V149" s="77"/>
      <c r="W149" s="77"/>
      <c r="X149" s="77"/>
      <c r="Y149" s="77">
        <f t="shared" si="36"/>
        <v>54.461469893288857</v>
      </c>
      <c r="Z149" s="77"/>
      <c r="AA149" s="77"/>
      <c r="AB149" s="77"/>
      <c r="AC149" s="77">
        <f t="shared" si="37"/>
        <v>80.674698021809121</v>
      </c>
      <c r="AD149" s="77"/>
      <c r="AE149" s="77"/>
      <c r="AF149" s="77"/>
      <c r="AG149" s="77">
        <f t="shared" si="38"/>
        <v>133.10115427884966</v>
      </c>
      <c r="AH149" s="77"/>
      <c r="AI149" s="77"/>
      <c r="AJ149" s="77"/>
      <c r="AK149" s="52">
        <f t="shared" si="42"/>
        <v>33.490887390472643</v>
      </c>
      <c r="AL149" s="52">
        <f t="shared" si="43"/>
        <v>54.461469893288857</v>
      </c>
      <c r="AM149" s="52">
        <f t="shared" si="44"/>
        <v>80.674698021809121</v>
      </c>
      <c r="AN149" s="52">
        <f t="shared" si="45"/>
        <v>133.10115427884966</v>
      </c>
      <c r="AO149" s="96"/>
    </row>
    <row r="150" spans="3:41" x14ac:dyDescent="0.3">
      <c r="C150" s="95"/>
      <c r="D150" s="270">
        <f t="shared" si="34"/>
        <v>8.0815856391437553</v>
      </c>
      <c r="E150" s="270"/>
      <c r="F150" s="270">
        <f t="shared" si="35"/>
        <v>26.433675549297174</v>
      </c>
      <c r="G150" s="270"/>
      <c r="H150" s="77">
        <v>146</v>
      </c>
      <c r="I150" s="77"/>
      <c r="J150" s="77"/>
      <c r="K150" s="283">
        <f t="shared" si="39"/>
        <v>28.933675549297174</v>
      </c>
      <c r="L150" s="283"/>
      <c r="M150" s="52"/>
      <c r="N150" s="270">
        <f t="shared" si="40"/>
        <v>5.22845878243574</v>
      </c>
      <c r="O150" s="270"/>
      <c r="P150" s="52"/>
      <c r="Q150" s="52"/>
      <c r="R150" s="52"/>
      <c r="S150" s="52"/>
      <c r="T150" s="52"/>
      <c r="U150" s="77">
        <f t="shared" si="41"/>
        <v>34.162134331732915</v>
      </c>
      <c r="V150" s="77"/>
      <c r="W150" s="77"/>
      <c r="X150" s="77"/>
      <c r="Y150" s="77">
        <f t="shared" si="36"/>
        <v>55.075969461475879</v>
      </c>
      <c r="Z150" s="77"/>
      <c r="AA150" s="77"/>
      <c r="AB150" s="77"/>
      <c r="AC150" s="77">
        <f t="shared" si="37"/>
        <v>81.21826337365458</v>
      </c>
      <c r="AD150" s="77"/>
      <c r="AE150" s="77"/>
      <c r="AF150" s="77"/>
      <c r="AG150" s="77">
        <f t="shared" si="38"/>
        <v>133.50285119801197</v>
      </c>
      <c r="AH150" s="77"/>
      <c r="AI150" s="77"/>
      <c r="AJ150" s="77"/>
      <c r="AK150" s="52">
        <f t="shared" si="42"/>
        <v>34.162134331732915</v>
      </c>
      <c r="AL150" s="52">
        <f t="shared" si="43"/>
        <v>55.075969461475879</v>
      </c>
      <c r="AM150" s="52">
        <f t="shared" si="44"/>
        <v>81.21826337365458</v>
      </c>
      <c r="AN150" s="52">
        <f t="shared" si="45"/>
        <v>133.50285119801197</v>
      </c>
      <c r="AO150" s="96"/>
    </row>
    <row r="151" spans="3:41" x14ac:dyDescent="0.3">
      <c r="C151" s="95"/>
      <c r="D151" s="270">
        <f t="shared" si="34"/>
        <v>8.0460844548527568</v>
      </c>
      <c r="E151" s="270"/>
      <c r="F151" s="270">
        <f t="shared" si="35"/>
        <v>27.163125892973824</v>
      </c>
      <c r="G151" s="270"/>
      <c r="H151" s="77">
        <v>147</v>
      </c>
      <c r="I151" s="77"/>
      <c r="J151" s="77"/>
      <c r="K151" s="283">
        <f t="shared" si="39"/>
        <v>29.663125892973824</v>
      </c>
      <c r="L151" s="283"/>
      <c r="M151" s="52"/>
      <c r="N151" s="270">
        <f t="shared" si="40"/>
        <v>5.2147445637290097</v>
      </c>
      <c r="O151" s="270"/>
      <c r="P151" s="52"/>
      <c r="Q151" s="52"/>
      <c r="R151" s="52"/>
      <c r="S151" s="52"/>
      <c r="T151" s="52"/>
      <c r="U151" s="77">
        <f t="shared" si="41"/>
        <v>34.877870456702837</v>
      </c>
      <c r="V151" s="77"/>
      <c r="W151" s="77"/>
      <c r="X151" s="77"/>
      <c r="Y151" s="77">
        <f t="shared" si="36"/>
        <v>55.736848711618876</v>
      </c>
      <c r="Z151" s="77"/>
      <c r="AA151" s="77"/>
      <c r="AB151" s="77"/>
      <c r="AC151" s="77">
        <f t="shared" si="37"/>
        <v>81.810571530263928</v>
      </c>
      <c r="AD151" s="77"/>
      <c r="AE151" s="77"/>
      <c r="AF151" s="77"/>
      <c r="AG151" s="77">
        <f t="shared" si="38"/>
        <v>133.95801716755403</v>
      </c>
      <c r="AH151" s="77"/>
      <c r="AI151" s="77"/>
      <c r="AJ151" s="77"/>
      <c r="AK151" s="52">
        <f t="shared" si="42"/>
        <v>34.877870456702837</v>
      </c>
      <c r="AL151" s="52">
        <f t="shared" si="43"/>
        <v>55.736848711618876</v>
      </c>
      <c r="AM151" s="52">
        <f t="shared" si="44"/>
        <v>81.810571530263928</v>
      </c>
      <c r="AN151" s="52">
        <f t="shared" si="45"/>
        <v>133.95801716755403</v>
      </c>
      <c r="AO151" s="96"/>
    </row>
    <row r="152" spans="3:41" x14ac:dyDescent="0.3">
      <c r="C152" s="95"/>
      <c r="D152" s="270">
        <f t="shared" si="34"/>
        <v>8.0118631709238421</v>
      </c>
      <c r="E152" s="270"/>
      <c r="F152" s="270">
        <f t="shared" si="35"/>
        <v>27.940687344356839</v>
      </c>
      <c r="G152" s="270"/>
      <c r="H152" s="77">
        <v>148</v>
      </c>
      <c r="I152" s="77"/>
      <c r="J152" s="77"/>
      <c r="K152" s="283">
        <f t="shared" si="39"/>
        <v>30.440687344356839</v>
      </c>
      <c r="L152" s="283"/>
      <c r="M152" s="52"/>
      <c r="N152" s="270">
        <f t="shared" si="40"/>
        <v>5.20149717930801</v>
      </c>
      <c r="O152" s="270"/>
      <c r="P152" s="52"/>
      <c r="Q152" s="52"/>
      <c r="R152" s="52"/>
      <c r="S152" s="52"/>
      <c r="T152" s="52"/>
      <c r="U152" s="77">
        <f t="shared" si="41"/>
        <v>35.642184523664852</v>
      </c>
      <c r="V152" s="77"/>
      <c r="W152" s="77"/>
      <c r="X152" s="77"/>
      <c r="Y152" s="77">
        <f t="shared" si="36"/>
        <v>56.448173240896892</v>
      </c>
      <c r="Z152" s="77"/>
      <c r="AA152" s="77"/>
      <c r="AB152" s="77"/>
      <c r="AC152" s="77">
        <f t="shared" si="37"/>
        <v>82.455659137436939</v>
      </c>
      <c r="AD152" s="77"/>
      <c r="AE152" s="77"/>
      <c r="AF152" s="77"/>
      <c r="AG152" s="77">
        <f t="shared" si="38"/>
        <v>134.47063093051705</v>
      </c>
      <c r="AH152" s="77"/>
      <c r="AI152" s="77"/>
      <c r="AJ152" s="77"/>
      <c r="AK152" s="52">
        <f t="shared" si="42"/>
        <v>35.642184523664852</v>
      </c>
      <c r="AL152" s="52">
        <f t="shared" si="43"/>
        <v>56.448173240896892</v>
      </c>
      <c r="AM152" s="52">
        <f t="shared" si="44"/>
        <v>82.455659137436939</v>
      </c>
      <c r="AN152" s="52">
        <f t="shared" si="45"/>
        <v>134.47063093051705</v>
      </c>
      <c r="AO152" s="96"/>
    </row>
    <row r="153" spans="3:41" x14ac:dyDescent="0.3">
      <c r="C153" s="95"/>
      <c r="D153" s="270">
        <f t="shared" si="34"/>
        <v>7.9789000487145296</v>
      </c>
      <c r="E153" s="270"/>
      <c r="F153" s="270">
        <f t="shared" si="35"/>
        <v>28.770984103711051</v>
      </c>
      <c r="G153" s="270"/>
      <c r="H153" s="77">
        <v>149</v>
      </c>
      <c r="I153" s="77"/>
      <c r="J153" s="77"/>
      <c r="K153" s="283">
        <f t="shared" si="39"/>
        <v>31.270984103711051</v>
      </c>
      <c r="L153" s="283"/>
      <c r="M153" s="52"/>
      <c r="N153" s="270">
        <f t="shared" si="40"/>
        <v>5.1887110700490862</v>
      </c>
      <c r="O153" s="270"/>
      <c r="P153" s="52"/>
      <c r="Q153" s="52"/>
      <c r="R153" s="52"/>
      <c r="S153" s="52"/>
      <c r="T153" s="52"/>
      <c r="U153" s="77">
        <f t="shared" si="41"/>
        <v>36.459695173760139</v>
      </c>
      <c r="V153" s="77"/>
      <c r="W153" s="77"/>
      <c r="X153" s="77"/>
      <c r="Y153" s="77">
        <f t="shared" si="36"/>
        <v>57.214539453956483</v>
      </c>
      <c r="Z153" s="77"/>
      <c r="AA153" s="77"/>
      <c r="AB153" s="77"/>
      <c r="AC153" s="77">
        <f t="shared" si="37"/>
        <v>83.158094804201909</v>
      </c>
      <c r="AD153" s="77"/>
      <c r="AE153" s="77"/>
      <c r="AF153" s="77"/>
      <c r="AG153" s="77">
        <f t="shared" si="38"/>
        <v>135.04520550469277</v>
      </c>
      <c r="AH153" s="77"/>
      <c r="AI153" s="77"/>
      <c r="AJ153" s="77"/>
      <c r="AK153" s="52">
        <f t="shared" si="42"/>
        <v>36.459695173760139</v>
      </c>
      <c r="AL153" s="52">
        <f t="shared" si="43"/>
        <v>57.214539453956483</v>
      </c>
      <c r="AM153" s="52">
        <f t="shared" si="44"/>
        <v>83.158094804201909</v>
      </c>
      <c r="AN153" s="52">
        <f t="shared" si="45"/>
        <v>135.04520550469277</v>
      </c>
      <c r="AO153" s="96"/>
    </row>
    <row r="154" spans="3:41" x14ac:dyDescent="0.3">
      <c r="C154" s="95"/>
      <c r="D154" s="270">
        <f t="shared" si="34"/>
        <v>7.9471742996476609</v>
      </c>
      <c r="E154" s="270"/>
      <c r="F154" s="270">
        <f t="shared" si="35"/>
        <v>29.659258262890688</v>
      </c>
      <c r="G154" s="270"/>
      <c r="H154" s="77">
        <v>150</v>
      </c>
      <c r="I154" s="77"/>
      <c r="J154" s="77"/>
      <c r="K154" s="283">
        <f t="shared" si="39"/>
        <v>32.159258262890688</v>
      </c>
      <c r="L154" s="283"/>
      <c r="M154" s="52"/>
      <c r="N154" s="270">
        <f t="shared" si="40"/>
        <v>5.1763809020504148</v>
      </c>
      <c r="O154" s="270"/>
      <c r="P154" s="52"/>
      <c r="Q154" s="52"/>
      <c r="R154" s="52"/>
      <c r="S154" s="52"/>
      <c r="T154" s="52"/>
      <c r="U154" s="77">
        <f t="shared" si="41"/>
        <v>37.335639164941099</v>
      </c>
      <c r="V154" s="77"/>
      <c r="W154" s="77"/>
      <c r="X154" s="77"/>
      <c r="Y154" s="77">
        <f t="shared" si="36"/>
        <v>58.041162773142759</v>
      </c>
      <c r="Z154" s="77"/>
      <c r="AA154" s="77"/>
      <c r="AB154" s="77"/>
      <c r="AC154" s="77">
        <f t="shared" si="37"/>
        <v>83.923067283394829</v>
      </c>
      <c r="AD154" s="77"/>
      <c r="AE154" s="77"/>
      <c r="AF154" s="77"/>
      <c r="AG154" s="77">
        <f t="shared" si="38"/>
        <v>135.686876303899</v>
      </c>
      <c r="AH154" s="77"/>
      <c r="AI154" s="77"/>
      <c r="AJ154" s="77"/>
      <c r="AK154" s="52">
        <f t="shared" si="42"/>
        <v>37.335639164941099</v>
      </c>
      <c r="AL154" s="52">
        <f t="shared" si="43"/>
        <v>58.041162773142759</v>
      </c>
      <c r="AM154" s="52">
        <f t="shared" si="44"/>
        <v>83.923067283394829</v>
      </c>
      <c r="AN154" s="52">
        <f t="shared" si="45"/>
        <v>135.686876303899</v>
      </c>
      <c r="AO154" s="96"/>
    </row>
    <row r="155" spans="3:41" x14ac:dyDescent="0.3">
      <c r="C155" s="95"/>
      <c r="D155" s="270">
        <f t="shared" si="34"/>
        <v>7.916666055184594</v>
      </c>
      <c r="E155" s="270"/>
      <c r="F155" s="270">
        <f t="shared" si="35"/>
        <v>30.611476303522597</v>
      </c>
      <c r="G155" s="270"/>
      <c r="H155" s="77">
        <v>151</v>
      </c>
      <c r="I155" s="77"/>
      <c r="J155" s="77"/>
      <c r="K155" s="283">
        <f t="shared" si="39"/>
        <v>33.111476303522593</v>
      </c>
      <c r="L155" s="283"/>
      <c r="M155" s="52"/>
      <c r="N155" s="270">
        <f t="shared" si="40"/>
        <v>5.1645015609884277</v>
      </c>
      <c r="O155" s="270"/>
      <c r="P155" s="52"/>
      <c r="Q155" s="52"/>
      <c r="R155" s="52"/>
      <c r="S155" s="52"/>
      <c r="T155" s="52"/>
      <c r="U155" s="77">
        <f t="shared" si="41"/>
        <v>38.27597786451102</v>
      </c>
      <c r="V155" s="77"/>
      <c r="W155" s="77"/>
      <c r="X155" s="77"/>
      <c r="Y155" s="77">
        <f t="shared" si="36"/>
        <v>58.933984108464728</v>
      </c>
      <c r="Z155" s="77"/>
      <c r="AA155" s="77"/>
      <c r="AB155" s="77"/>
      <c r="AC155" s="77">
        <f t="shared" si="37"/>
        <v>84.756491913406876</v>
      </c>
      <c r="AD155" s="77"/>
      <c r="AE155" s="77"/>
      <c r="AF155" s="77"/>
      <c r="AG155" s="77">
        <f t="shared" si="38"/>
        <v>136.40150752329114</v>
      </c>
      <c r="AH155" s="77"/>
      <c r="AI155" s="77"/>
      <c r="AJ155" s="77"/>
      <c r="AK155" s="52">
        <f t="shared" si="42"/>
        <v>38.27597786451102</v>
      </c>
      <c r="AL155" s="52">
        <f t="shared" si="43"/>
        <v>58.933984108464728</v>
      </c>
      <c r="AM155" s="52">
        <f t="shared" si="44"/>
        <v>84.756491913406876</v>
      </c>
      <c r="AN155" s="52">
        <f t="shared" si="45"/>
        <v>136.40150752329114</v>
      </c>
      <c r="AO155" s="96"/>
    </row>
    <row r="156" spans="3:41" x14ac:dyDescent="0.3">
      <c r="C156" s="95"/>
      <c r="D156" s="270">
        <f t="shared" si="34"/>
        <v>7.8873563383835901</v>
      </c>
      <c r="E156" s="270"/>
      <c r="F156" s="270">
        <f t="shared" si="35"/>
        <v>31.634458417992004</v>
      </c>
      <c r="G156" s="270"/>
      <c r="H156" s="77">
        <v>152</v>
      </c>
      <c r="I156" s="77"/>
      <c r="J156" s="77"/>
      <c r="K156" s="283">
        <f t="shared" si="39"/>
        <v>34.134458417992008</v>
      </c>
      <c r="L156" s="283"/>
      <c r="M156" s="52"/>
      <c r="N156" s="270">
        <f t="shared" si="40"/>
        <v>5.1530681467494901</v>
      </c>
      <c r="O156" s="270"/>
      <c r="P156" s="52"/>
      <c r="Q156" s="52"/>
      <c r="R156" s="52"/>
      <c r="S156" s="52"/>
      <c r="T156" s="52"/>
      <c r="U156" s="77">
        <f t="shared" si="41"/>
        <v>39.287526564741498</v>
      </c>
      <c r="V156" s="77"/>
      <c r="W156" s="77"/>
      <c r="X156" s="77"/>
      <c r="Y156" s="77">
        <f t="shared" si="36"/>
        <v>59.899799151739458</v>
      </c>
      <c r="Z156" s="77"/>
      <c r="AA156" s="77"/>
      <c r="AB156" s="77"/>
      <c r="AC156" s="77">
        <f t="shared" si="37"/>
        <v>85.665139885486909</v>
      </c>
      <c r="AD156" s="77"/>
      <c r="AE156" s="77"/>
      <c r="AF156" s="77"/>
      <c r="AG156" s="77">
        <f t="shared" si="38"/>
        <v>137.1958213529818</v>
      </c>
      <c r="AH156" s="77"/>
      <c r="AI156" s="77"/>
      <c r="AJ156" s="77"/>
      <c r="AK156" s="52">
        <f t="shared" si="42"/>
        <v>39.287526564741498</v>
      </c>
      <c r="AL156" s="52">
        <f t="shared" si="43"/>
        <v>59.899799151739458</v>
      </c>
      <c r="AM156" s="52">
        <f t="shared" si="44"/>
        <v>85.665139885486909</v>
      </c>
      <c r="AN156" s="52">
        <f t="shared" si="45"/>
        <v>137.1958213529818</v>
      </c>
      <c r="AO156" s="96"/>
    </row>
    <row r="157" spans="3:41" x14ac:dyDescent="0.3">
      <c r="C157" s="95"/>
      <c r="D157" s="270">
        <f t="shared" si="34"/>
        <v>7.8592270369702639</v>
      </c>
      <c r="E157" s="270"/>
      <c r="F157" s="270">
        <f t="shared" si="35"/>
        <v>32.736036570180623</v>
      </c>
      <c r="G157" s="270"/>
      <c r="H157" s="77">
        <v>153</v>
      </c>
      <c r="I157" s="77"/>
      <c r="J157" s="77"/>
      <c r="K157" s="283">
        <f t="shared" si="39"/>
        <v>35.236036570180623</v>
      </c>
      <c r="L157" s="283"/>
      <c r="M157" s="52"/>
      <c r="N157" s="270">
        <f t="shared" si="40"/>
        <v>5.1420759683260426</v>
      </c>
      <c r="O157" s="270"/>
      <c r="P157" s="52"/>
      <c r="Q157" s="52"/>
      <c r="R157" s="52"/>
      <c r="S157" s="52"/>
      <c r="T157" s="52"/>
      <c r="U157" s="77">
        <f t="shared" si="41"/>
        <v>40.378112538506663</v>
      </c>
      <c r="V157" s="77"/>
      <c r="W157" s="77"/>
      <c r="X157" s="77"/>
      <c r="Y157" s="77">
        <f t="shared" si="36"/>
        <v>60.946416411810837</v>
      </c>
      <c r="Z157" s="77"/>
      <c r="AA157" s="77"/>
      <c r="AB157" s="77"/>
      <c r="AC157" s="77">
        <f t="shared" si="37"/>
        <v>86.656796253441058</v>
      </c>
      <c r="AD157" s="77"/>
      <c r="AE157" s="77"/>
      <c r="AF157" s="77"/>
      <c r="AG157" s="77">
        <f t="shared" si="38"/>
        <v>138.07755593670149</v>
      </c>
      <c r="AH157" s="77"/>
      <c r="AI157" s="77"/>
      <c r="AJ157" s="77"/>
      <c r="AK157" s="52">
        <f t="shared" si="42"/>
        <v>40.378112538506663</v>
      </c>
      <c r="AL157" s="52">
        <f t="shared" si="43"/>
        <v>60.946416411810837</v>
      </c>
      <c r="AM157" s="52">
        <f t="shared" si="44"/>
        <v>86.656796253441058</v>
      </c>
      <c r="AN157" s="52">
        <f t="shared" si="45"/>
        <v>138.07755593670149</v>
      </c>
      <c r="AO157" s="96"/>
    </row>
    <row r="158" spans="3:41" x14ac:dyDescent="0.3">
      <c r="C158" s="95"/>
      <c r="D158" s="270">
        <f t="shared" si="34"/>
        <v>7.8322608778514269</v>
      </c>
      <c r="E158" s="270"/>
      <c r="F158" s="270">
        <f t="shared" si="35"/>
        <v>33.925249033513111</v>
      </c>
      <c r="G158" s="270"/>
      <c r="H158" s="77">
        <v>154</v>
      </c>
      <c r="I158" s="77"/>
      <c r="J158" s="77"/>
      <c r="K158" s="283">
        <f t="shared" si="39"/>
        <v>36.425249033513111</v>
      </c>
      <c r="L158" s="283"/>
      <c r="M158" s="52"/>
      <c r="N158" s="270">
        <f t="shared" si="40"/>
        <v>5.1315205389669583</v>
      </c>
      <c r="O158" s="270"/>
      <c r="P158" s="52"/>
      <c r="Q158" s="52"/>
      <c r="R158" s="52"/>
      <c r="S158" s="52"/>
      <c r="T158" s="52"/>
      <c r="U158" s="77">
        <f t="shared" si="41"/>
        <v>41.556769572480071</v>
      </c>
      <c r="V158" s="77"/>
      <c r="W158" s="77"/>
      <c r="X158" s="77"/>
      <c r="Y158" s="77">
        <f t="shared" si="36"/>
        <v>62.082851728347904</v>
      </c>
      <c r="Z158" s="77"/>
      <c r="AA158" s="77"/>
      <c r="AB158" s="77"/>
      <c r="AC158" s="77">
        <f t="shared" si="37"/>
        <v>87.740454423182697</v>
      </c>
      <c r="AD158" s="77"/>
      <c r="AE158" s="77"/>
      <c r="AF158" s="77"/>
      <c r="AG158" s="77">
        <f t="shared" si="38"/>
        <v>139.0556598128523</v>
      </c>
      <c r="AH158" s="77"/>
      <c r="AI158" s="77"/>
      <c r="AJ158" s="77"/>
      <c r="AK158" s="52">
        <f t="shared" si="42"/>
        <v>41.556769572480071</v>
      </c>
      <c r="AL158" s="52">
        <f t="shared" si="43"/>
        <v>62.082851728347904</v>
      </c>
      <c r="AM158" s="52">
        <f t="shared" si="44"/>
        <v>87.740454423182697</v>
      </c>
      <c r="AN158" s="52">
        <f t="shared" si="45"/>
        <v>139.0556598128523</v>
      </c>
      <c r="AO158" s="96"/>
    </row>
    <row r="159" spans="3:41" x14ac:dyDescent="0.3">
      <c r="C159" s="95"/>
      <c r="D159" s="270">
        <f t="shared" si="34"/>
        <v>7.8064414030081082</v>
      </c>
      <c r="E159" s="270"/>
      <c r="F159" s="270">
        <f t="shared" si="35"/>
        <v>35.212581619888226</v>
      </c>
      <c r="G159" s="270"/>
      <c r="H159" s="77">
        <v>155</v>
      </c>
      <c r="I159" s="77"/>
      <c r="J159" s="77"/>
      <c r="K159" s="283">
        <f t="shared" si="39"/>
        <v>37.712581619888226</v>
      </c>
      <c r="L159" s="283"/>
      <c r="M159" s="52"/>
      <c r="N159" s="270">
        <f t="shared" si="40"/>
        <v>5.1213975715725466</v>
      </c>
      <c r="O159" s="270"/>
      <c r="P159" s="52"/>
      <c r="Q159" s="52"/>
      <c r="R159" s="52"/>
      <c r="S159" s="52"/>
      <c r="T159" s="52"/>
      <c r="U159" s="77">
        <f t="shared" si="41"/>
        <v>42.83397919146077</v>
      </c>
      <c r="V159" s="77"/>
      <c r="W159" s="77"/>
      <c r="X159" s="77"/>
      <c r="Y159" s="77">
        <f t="shared" si="36"/>
        <v>63.31956947775096</v>
      </c>
      <c r="Z159" s="77"/>
      <c r="AA159" s="77"/>
      <c r="AB159" s="77"/>
      <c r="AC159" s="77">
        <f t="shared" si="37"/>
        <v>88.926557335613694</v>
      </c>
      <c r="AD159" s="77"/>
      <c r="AE159" s="77"/>
      <c r="AF159" s="77"/>
      <c r="AG159" s="77">
        <f t="shared" si="38"/>
        <v>140.14053305133916</v>
      </c>
      <c r="AH159" s="77"/>
      <c r="AI159" s="77"/>
      <c r="AJ159" s="77"/>
      <c r="AK159" s="52">
        <f t="shared" si="42"/>
        <v>42.83397919146077</v>
      </c>
      <c r="AL159" s="52">
        <f t="shared" si="43"/>
        <v>63.31956947775096</v>
      </c>
      <c r="AM159" s="52">
        <f t="shared" si="44"/>
        <v>88.926557335613694</v>
      </c>
      <c r="AN159" s="52">
        <f t="shared" si="45"/>
        <v>140.14053305133916</v>
      </c>
      <c r="AO159" s="96"/>
    </row>
    <row r="160" spans="3:41" x14ac:dyDescent="0.3">
      <c r="C160" s="95"/>
      <c r="D160" s="270">
        <f t="shared" si="34"/>
        <v>7.7817529467074831</v>
      </c>
      <c r="E160" s="270"/>
      <c r="F160" s="270">
        <f t="shared" si="35"/>
        <v>36.610269217602692</v>
      </c>
      <c r="G160" s="270"/>
      <c r="H160" s="77">
        <v>156</v>
      </c>
      <c r="I160" s="77"/>
      <c r="J160" s="77"/>
      <c r="K160" s="283">
        <f t="shared" si="39"/>
        <v>39.110269217602692</v>
      </c>
      <c r="L160" s="283"/>
      <c r="M160" s="52"/>
      <c r="N160" s="270">
        <f t="shared" si="40"/>
        <v>5.111702974325147</v>
      </c>
      <c r="O160" s="270"/>
      <c r="P160" s="52"/>
      <c r="Q160" s="52"/>
      <c r="R160" s="52"/>
      <c r="S160" s="52"/>
      <c r="T160" s="52"/>
      <c r="U160" s="77">
        <f t="shared" si="41"/>
        <v>44.22197219192784</v>
      </c>
      <c r="V160" s="77"/>
      <c r="W160" s="77"/>
      <c r="X160" s="77"/>
      <c r="Y160" s="77">
        <f t="shared" si="36"/>
        <v>64.668784089228424</v>
      </c>
      <c r="Z160" s="77"/>
      <c r="AA160" s="77"/>
      <c r="AB160" s="77"/>
      <c r="AC160" s="77">
        <f t="shared" si="37"/>
        <v>90.227298960854171</v>
      </c>
      <c r="AD160" s="77"/>
      <c r="AE160" s="77"/>
      <c r="AF160" s="77"/>
      <c r="AG160" s="77">
        <f t="shared" si="38"/>
        <v>141.34432870410564</v>
      </c>
      <c r="AH160" s="77"/>
      <c r="AI160" s="77"/>
      <c r="AJ160" s="77"/>
      <c r="AK160" s="52">
        <f t="shared" si="42"/>
        <v>44.22197219192784</v>
      </c>
      <c r="AL160" s="52">
        <f t="shared" si="43"/>
        <v>64.668784089228424</v>
      </c>
      <c r="AM160" s="52">
        <f t="shared" si="44"/>
        <v>90.227298960854171</v>
      </c>
      <c r="AN160" s="52">
        <f t="shared" si="45"/>
        <v>141.34432870410564</v>
      </c>
      <c r="AO160" s="96"/>
    </row>
    <row r="161" spans="3:41" x14ac:dyDescent="0.3">
      <c r="C161" s="95"/>
      <c r="D161" s="270">
        <f t="shared" si="34"/>
        <v>7.7581806139773573</v>
      </c>
      <c r="E161" s="270"/>
      <c r="F161" s="270">
        <f t="shared" si="35"/>
        <v>38.132675993111121</v>
      </c>
      <c r="G161" s="270"/>
      <c r="H161" s="77">
        <v>157</v>
      </c>
      <c r="I161" s="77"/>
      <c r="J161" s="77"/>
      <c r="K161" s="283">
        <f t="shared" si="39"/>
        <v>40.632675993111121</v>
      </c>
      <c r="L161" s="283"/>
      <c r="M161" s="52"/>
      <c r="N161" s="270">
        <f t="shared" si="40"/>
        <v>5.1024328465468081</v>
      </c>
      <c r="O161" s="270"/>
      <c r="P161" s="52"/>
      <c r="Q161" s="52"/>
      <c r="R161" s="52"/>
      <c r="S161" s="52"/>
      <c r="T161" s="52"/>
      <c r="U161" s="77">
        <f t="shared" si="41"/>
        <v>45.735108839657926</v>
      </c>
      <c r="V161" s="77"/>
      <c r="W161" s="77"/>
      <c r="X161" s="77"/>
      <c r="Y161" s="77">
        <f t="shared" si="36"/>
        <v>66.144840225845158</v>
      </c>
      <c r="Z161" s="77"/>
      <c r="AA161" s="77"/>
      <c r="AB161" s="77"/>
      <c r="AC161" s="77">
        <f t="shared" si="37"/>
        <v>91.657004458579195</v>
      </c>
      <c r="AD161" s="77"/>
      <c r="AE161" s="77"/>
      <c r="AF161" s="77"/>
      <c r="AG161" s="77">
        <f t="shared" si="38"/>
        <v>142.6813329240473</v>
      </c>
      <c r="AH161" s="77"/>
      <c r="AI161" s="77"/>
      <c r="AJ161" s="77"/>
      <c r="AK161" s="52">
        <f t="shared" si="42"/>
        <v>45.735108839657926</v>
      </c>
      <c r="AL161" s="52">
        <f t="shared" si="43"/>
        <v>66.144840225845158</v>
      </c>
      <c r="AM161" s="52">
        <f t="shared" si="44"/>
        <v>91.657004458579195</v>
      </c>
      <c r="AN161" s="52">
        <f t="shared" si="45"/>
        <v>142.6813329240473</v>
      </c>
      <c r="AO161" s="96"/>
    </row>
    <row r="162" spans="3:41" x14ac:dyDescent="0.3">
      <c r="C162" s="95"/>
      <c r="D162" s="270">
        <f t="shared" si="34"/>
        <v>7.7357102602904106</v>
      </c>
      <c r="E162" s="270"/>
      <c r="F162" s="270">
        <f t="shared" si="35"/>
        <v>39.796779285959744</v>
      </c>
      <c r="G162" s="270"/>
      <c r="H162" s="77">
        <v>158</v>
      </c>
      <c r="I162" s="77"/>
      <c r="J162" s="77"/>
      <c r="K162" s="283">
        <f t="shared" si="39"/>
        <v>42.296779285959744</v>
      </c>
      <c r="L162" s="283"/>
      <c r="M162" s="52"/>
      <c r="N162" s="270">
        <f t="shared" si="40"/>
        <v>5.0935834747760707</v>
      </c>
      <c r="O162" s="270"/>
      <c r="P162" s="52"/>
      <c r="Q162" s="52"/>
      <c r="R162" s="52"/>
      <c r="S162" s="52"/>
      <c r="T162" s="52"/>
      <c r="U162" s="77">
        <f t="shared" si="41"/>
        <v>47.390362760735812</v>
      </c>
      <c r="V162" s="77"/>
      <c r="W162" s="77"/>
      <c r="X162" s="77"/>
      <c r="Y162" s="77">
        <f t="shared" si="36"/>
        <v>67.764696659840098</v>
      </c>
      <c r="Z162" s="77"/>
      <c r="AA162" s="77"/>
      <c r="AB162" s="77"/>
      <c r="AC162" s="77">
        <f t="shared" si="37"/>
        <v>93.232614033720452</v>
      </c>
      <c r="AD162" s="77"/>
      <c r="AE162" s="77"/>
      <c r="AF162" s="77"/>
      <c r="AG162" s="77">
        <f t="shared" si="38"/>
        <v>144.16844878148117</v>
      </c>
      <c r="AH162" s="77"/>
      <c r="AI162" s="77"/>
      <c r="AJ162" s="77"/>
      <c r="AK162" s="52">
        <f t="shared" si="42"/>
        <v>47.390362760735812</v>
      </c>
      <c r="AL162" s="52">
        <f t="shared" si="43"/>
        <v>67.764696659840098</v>
      </c>
      <c r="AM162" s="52">
        <f t="shared" si="44"/>
        <v>93.232614033720452</v>
      </c>
      <c r="AN162" s="52">
        <f t="shared" si="45"/>
        <v>144.16844878148117</v>
      </c>
      <c r="AO162" s="96"/>
    </row>
    <row r="163" spans="3:41" x14ac:dyDescent="0.3">
      <c r="C163" s="95"/>
      <c r="D163" s="270">
        <f t="shared" si="34"/>
        <v>7.7143284724088295</v>
      </c>
      <c r="E163" s="270"/>
      <c r="F163" s="270">
        <f t="shared" si="35"/>
        <v>41.622791761220967</v>
      </c>
      <c r="G163" s="270"/>
      <c r="H163" s="77">
        <v>159</v>
      </c>
      <c r="I163" s="77"/>
      <c r="J163" s="77"/>
      <c r="K163" s="283">
        <f t="shared" si="39"/>
        <v>44.122791761220967</v>
      </c>
      <c r="L163" s="283"/>
      <c r="M163" s="52"/>
      <c r="N163" s="270">
        <f t="shared" si="40"/>
        <v>5.0851513290563268</v>
      </c>
      <c r="O163" s="270"/>
      <c r="P163" s="52"/>
      <c r="Q163" s="52"/>
      <c r="R163" s="52"/>
      <c r="S163" s="52"/>
      <c r="T163" s="52"/>
      <c r="U163" s="77">
        <f t="shared" si="41"/>
        <v>49.207943090277297</v>
      </c>
      <c r="V163" s="77"/>
      <c r="W163" s="77"/>
      <c r="X163" s="77"/>
      <c r="Y163" s="77">
        <f t="shared" si="36"/>
        <v>69.548548406502604</v>
      </c>
      <c r="Z163" s="77"/>
      <c r="AA163" s="77"/>
      <c r="AB163" s="77"/>
      <c r="AC163" s="77">
        <f t="shared" si="37"/>
        <v>94.974305051784228</v>
      </c>
      <c r="AD163" s="77"/>
      <c r="AE163" s="77"/>
      <c r="AF163" s="77"/>
      <c r="AG163" s="77">
        <f t="shared" si="38"/>
        <v>145.8258183423475</v>
      </c>
      <c r="AH163" s="77"/>
      <c r="AI163" s="77"/>
      <c r="AJ163" s="77"/>
      <c r="AK163" s="52">
        <f t="shared" si="42"/>
        <v>49.207943090277297</v>
      </c>
      <c r="AL163" s="52">
        <f t="shared" si="43"/>
        <v>69.548548406502604</v>
      </c>
      <c r="AM163" s="52">
        <f t="shared" si="44"/>
        <v>94.974305051784228</v>
      </c>
      <c r="AN163" s="52">
        <f t="shared" si="45"/>
        <v>145.8258183423475</v>
      </c>
      <c r="AO163" s="96"/>
    </row>
    <row r="164" spans="3:41" x14ac:dyDescent="0.3">
      <c r="C164" s="95"/>
      <c r="D164" s="270">
        <f t="shared" si="34"/>
        <v>7.6940225503431803</v>
      </c>
      <c r="E164" s="270"/>
      <c r="F164" s="270">
        <f t="shared" si="35"/>
        <v>43.634970209489936</v>
      </c>
      <c r="G164" s="270"/>
      <c r="H164" s="77">
        <v>160</v>
      </c>
      <c r="I164" s="77"/>
      <c r="J164" s="77"/>
      <c r="K164" s="283">
        <f t="shared" si="39"/>
        <v>46.134970209489936</v>
      </c>
      <c r="L164" s="283"/>
      <c r="M164" s="52"/>
      <c r="N164" s="270">
        <f t="shared" si="40"/>
        <v>5.0771330594287249</v>
      </c>
      <c r="O164" s="270"/>
      <c r="P164" s="52"/>
      <c r="Q164" s="52"/>
      <c r="R164" s="52"/>
      <c r="S164" s="52"/>
      <c r="T164" s="52"/>
      <c r="U164" s="77">
        <f t="shared" si="41"/>
        <v>51.212103268918661</v>
      </c>
      <c r="V164" s="77"/>
      <c r="W164" s="77"/>
      <c r="X164" s="77"/>
      <c r="Y164" s="77">
        <f t="shared" si="36"/>
        <v>71.520635506633568</v>
      </c>
      <c r="Z164" s="77"/>
      <c r="AA164" s="77"/>
      <c r="AB164" s="77"/>
      <c r="AC164" s="77">
        <f t="shared" si="37"/>
        <v>96.906300803777185</v>
      </c>
      <c r="AD164" s="77"/>
      <c r="AE164" s="77"/>
      <c r="AF164" s="77"/>
      <c r="AG164" s="77">
        <f t="shared" si="38"/>
        <v>147.67763139806442</v>
      </c>
      <c r="AH164" s="77"/>
      <c r="AI164" s="77"/>
      <c r="AJ164" s="77"/>
      <c r="AK164" s="52">
        <f t="shared" si="42"/>
        <v>51.212103268918661</v>
      </c>
      <c r="AL164" s="52">
        <f t="shared" si="43"/>
        <v>71.520635506633568</v>
      </c>
      <c r="AM164" s="52">
        <f t="shared" si="44"/>
        <v>96.906300803777185</v>
      </c>
      <c r="AN164" s="52">
        <f t="shared" si="45"/>
        <v>147.67763139806442</v>
      </c>
      <c r="AO164" s="96"/>
    </row>
    <row r="165" spans="3:41" x14ac:dyDescent="0.3">
      <c r="C165" s="95"/>
      <c r="D165" s="270">
        <f t="shared" ref="D165:D183" si="46">($P$5/((SIN(RADIANS((H165)/2)))^2))+($P$5/(2*(SIN(RADIANS((H165)/2)))))</f>
        <v>7.6747804903823802</v>
      </c>
      <c r="E165" s="270"/>
      <c r="F165" s="270">
        <f t="shared" ref="F165:F183" si="47">((2*$P$5)/(SIN(RADIANS(H165))))+($P$5/(2*(COS(RADIANS((H165)/2)))))</f>
        <v>45.862679759273171</v>
      </c>
      <c r="G165" s="270"/>
      <c r="H165" s="77">
        <v>161</v>
      </c>
      <c r="I165" s="77"/>
      <c r="J165" s="77"/>
      <c r="K165" s="283">
        <f t="shared" si="39"/>
        <v>48.362679759273171</v>
      </c>
      <c r="L165" s="283"/>
      <c r="M165" s="52"/>
      <c r="N165" s="270">
        <f t="shared" si="40"/>
        <v>5.0695254926229945</v>
      </c>
      <c r="O165" s="270"/>
      <c r="P165" s="52"/>
      <c r="Q165" s="52"/>
      <c r="R165" s="52"/>
      <c r="S165" s="52"/>
      <c r="T165" s="52"/>
      <c r="U165" s="77">
        <f t="shared" si="41"/>
        <v>53.432205251896164</v>
      </c>
      <c r="V165" s="77"/>
      <c r="W165" s="77"/>
      <c r="X165" s="77"/>
      <c r="Y165" s="77">
        <f t="shared" ref="Y165:Y183" si="48">K165+($R$6*N165)</f>
        <v>73.710307222388138</v>
      </c>
      <c r="Z165" s="77"/>
      <c r="AA165" s="77"/>
      <c r="AB165" s="77"/>
      <c r="AC165" s="77">
        <f t="shared" ref="AC165:AC183" si="49">K165+($R$7*N165)</f>
        <v>99.057934685503113</v>
      </c>
      <c r="AD165" s="77"/>
      <c r="AE165" s="77"/>
      <c r="AF165" s="77"/>
      <c r="AG165" s="77">
        <f t="shared" ref="AG165:AG183" si="50">K165+($R$8*N165)</f>
        <v>149.75318961173306</v>
      </c>
      <c r="AH165" s="77"/>
      <c r="AI165" s="77"/>
      <c r="AJ165" s="77"/>
      <c r="AK165" s="52">
        <f t="shared" si="42"/>
        <v>53.432205251896164</v>
      </c>
      <c r="AL165" s="52">
        <f t="shared" si="43"/>
        <v>73.710307222388138</v>
      </c>
      <c r="AM165" s="52">
        <f t="shared" si="44"/>
        <v>99.057934685503113</v>
      </c>
      <c r="AN165" s="52">
        <f t="shared" si="45"/>
        <v>149.75318961173306</v>
      </c>
      <c r="AO165" s="96"/>
    </row>
    <row r="166" spans="3:41" x14ac:dyDescent="0.3">
      <c r="C166" s="95"/>
      <c r="D166" s="270">
        <f t="shared" si="46"/>
        <v>7.6565909691545899</v>
      </c>
      <c r="E166" s="270"/>
      <c r="F166" s="270">
        <f t="shared" si="47"/>
        <v>48.341812828747038</v>
      </c>
      <c r="G166" s="270"/>
      <c r="H166" s="77">
        <v>162</v>
      </c>
      <c r="I166" s="77"/>
      <c r="J166" s="77"/>
      <c r="K166" s="283">
        <f t="shared" si="39"/>
        <v>50.841812828747038</v>
      </c>
      <c r="L166" s="283"/>
      <c r="M166" s="52"/>
      <c r="N166" s="270">
        <f t="shared" si="40"/>
        <v>5.0623256289400143</v>
      </c>
      <c r="O166" s="270"/>
      <c r="P166" s="52"/>
      <c r="Q166" s="52"/>
      <c r="R166" s="52"/>
      <c r="S166" s="52"/>
      <c r="T166" s="52"/>
      <c r="U166" s="77">
        <f t="shared" si="41"/>
        <v>55.904138457687054</v>
      </c>
      <c r="V166" s="77"/>
      <c r="W166" s="77"/>
      <c r="X166" s="77"/>
      <c r="Y166" s="77">
        <f t="shared" si="48"/>
        <v>76.153440973447118</v>
      </c>
      <c r="Z166" s="77"/>
      <c r="AA166" s="77"/>
      <c r="AB166" s="77"/>
      <c r="AC166" s="77">
        <f t="shared" si="49"/>
        <v>101.46506911814718</v>
      </c>
      <c r="AD166" s="77"/>
      <c r="AE166" s="77"/>
      <c r="AF166" s="77"/>
      <c r="AG166" s="77">
        <f t="shared" si="50"/>
        <v>152.08832540754733</v>
      </c>
      <c r="AH166" s="77"/>
      <c r="AI166" s="77"/>
      <c r="AJ166" s="77"/>
      <c r="AK166" s="52">
        <f t="shared" si="42"/>
        <v>55.904138457687054</v>
      </c>
      <c r="AL166" s="52">
        <f t="shared" si="43"/>
        <v>76.153440973447118</v>
      </c>
      <c r="AM166" s="52">
        <f t="shared" si="44"/>
        <v>101.46506911814718</v>
      </c>
      <c r="AN166" s="52">
        <f t="shared" si="45"/>
        <v>152.08832540754733</v>
      </c>
      <c r="AO166" s="96"/>
    </row>
    <row r="167" spans="3:41" x14ac:dyDescent="0.3">
      <c r="C167" s="95"/>
      <c r="D167" s="270">
        <f t="shared" si="46"/>
        <v>7.6394433286814394</v>
      </c>
      <c r="E167" s="270"/>
      <c r="F167" s="270">
        <f t="shared" si="47"/>
        <v>51.116708885979165</v>
      </c>
      <c r="G167" s="270"/>
      <c r="H167" s="77">
        <v>163</v>
      </c>
      <c r="I167" s="77"/>
      <c r="J167" s="77"/>
      <c r="K167" s="283">
        <f t="shared" si="39"/>
        <v>53.616708885979165</v>
      </c>
      <c r="L167" s="283"/>
      <c r="M167" s="52"/>
      <c r="N167" s="270">
        <f t="shared" si="40"/>
        <v>5.0555306393203105</v>
      </c>
      <c r="O167" s="270"/>
      <c r="P167" s="52"/>
      <c r="Q167" s="52"/>
      <c r="R167" s="52"/>
      <c r="S167" s="52"/>
      <c r="T167" s="52"/>
      <c r="U167" s="77">
        <f t="shared" si="41"/>
        <v>58.672239525299474</v>
      </c>
      <c r="V167" s="77"/>
      <c r="W167" s="77"/>
      <c r="X167" s="77"/>
      <c r="Y167" s="77">
        <f t="shared" si="48"/>
        <v>78.894362082580713</v>
      </c>
      <c r="Z167" s="77"/>
      <c r="AA167" s="77"/>
      <c r="AB167" s="77"/>
      <c r="AC167" s="77">
        <f t="shared" si="49"/>
        <v>104.17201527918226</v>
      </c>
      <c r="AD167" s="77"/>
      <c r="AE167" s="77"/>
      <c r="AF167" s="77"/>
      <c r="AG167" s="77">
        <f t="shared" si="50"/>
        <v>154.72732167238536</v>
      </c>
      <c r="AH167" s="77"/>
      <c r="AI167" s="77"/>
      <c r="AJ167" s="77"/>
      <c r="AK167" s="52">
        <f t="shared" si="42"/>
        <v>58.672239525299474</v>
      </c>
      <c r="AL167" s="52">
        <f t="shared" si="43"/>
        <v>78.894362082580713</v>
      </c>
      <c r="AM167" s="52">
        <f t="shared" si="44"/>
        <v>104.17201527918226</v>
      </c>
      <c r="AN167" s="52">
        <f t="shared" si="45"/>
        <v>154.72732167238536</v>
      </c>
      <c r="AO167" s="96"/>
    </row>
    <row r="168" spans="3:41" x14ac:dyDescent="0.3">
      <c r="C168" s="95"/>
      <c r="D168" s="270">
        <f t="shared" si="46"/>
        <v>7.6233275623907693</v>
      </c>
      <c r="E168" s="270"/>
      <c r="F168" s="270">
        <f t="shared" si="47"/>
        <v>54.242794121252288</v>
      </c>
      <c r="G168" s="270"/>
      <c r="H168" s="77">
        <v>164</v>
      </c>
      <c r="I168" s="77"/>
      <c r="J168" s="77"/>
      <c r="K168" s="283">
        <f t="shared" si="39"/>
        <v>56.742794121252288</v>
      </c>
      <c r="L168" s="283"/>
      <c r="M168" s="52"/>
      <c r="N168" s="270">
        <f t="shared" si="40"/>
        <v>5.0491378625930903</v>
      </c>
      <c r="O168" s="270"/>
      <c r="P168" s="52"/>
      <c r="Q168" s="52"/>
      <c r="R168" s="52"/>
      <c r="S168" s="52"/>
      <c r="T168" s="52"/>
      <c r="U168" s="77">
        <f t="shared" si="41"/>
        <v>61.79193198384538</v>
      </c>
      <c r="V168" s="77"/>
      <c r="W168" s="77"/>
      <c r="X168" s="77"/>
      <c r="Y168" s="77">
        <f t="shared" si="48"/>
        <v>81.988483434217741</v>
      </c>
      <c r="Z168" s="77"/>
      <c r="AA168" s="77"/>
      <c r="AB168" s="77"/>
      <c r="AC168" s="77">
        <f t="shared" si="49"/>
        <v>107.23417274718319</v>
      </c>
      <c r="AD168" s="77"/>
      <c r="AE168" s="77"/>
      <c r="AF168" s="77"/>
      <c r="AG168" s="77">
        <f t="shared" si="50"/>
        <v>157.72555137311411</v>
      </c>
      <c r="AH168" s="77"/>
      <c r="AI168" s="77"/>
      <c r="AJ168" s="77"/>
      <c r="AK168" s="52">
        <f t="shared" si="42"/>
        <v>61.79193198384538</v>
      </c>
      <c r="AL168" s="52">
        <f t="shared" si="43"/>
        <v>81.988483434217741</v>
      </c>
      <c r="AM168" s="52">
        <f t="shared" si="44"/>
        <v>107.23417274718319</v>
      </c>
      <c r="AN168" s="52">
        <f t="shared" si="45"/>
        <v>157.72555137311411</v>
      </c>
      <c r="AO168" s="96"/>
    </row>
    <row r="169" spans="3:41" x14ac:dyDescent="0.3">
      <c r="C169" s="95"/>
      <c r="D169" s="270">
        <f t="shared" si="46"/>
        <v>7.6082343020553775</v>
      </c>
      <c r="E169" s="270"/>
      <c r="F169" s="270">
        <f t="shared" si="47"/>
        <v>57.790276990413645</v>
      </c>
      <c r="G169" s="270"/>
      <c r="H169" s="77">
        <v>165</v>
      </c>
      <c r="I169" s="77"/>
      <c r="J169" s="77"/>
      <c r="K169" s="283">
        <f t="shared" si="39"/>
        <v>60.290276990413645</v>
      </c>
      <c r="L169" s="283"/>
      <c r="M169" s="52"/>
      <c r="N169" s="270">
        <f t="shared" si="40"/>
        <v>5.0431448029007635</v>
      </c>
      <c r="O169" s="270"/>
      <c r="P169" s="52"/>
      <c r="Q169" s="52"/>
      <c r="R169" s="52"/>
      <c r="S169" s="52"/>
      <c r="T169" s="52"/>
      <c r="U169" s="77">
        <f t="shared" si="41"/>
        <v>65.333421793314415</v>
      </c>
      <c r="V169" s="77"/>
      <c r="W169" s="77"/>
      <c r="X169" s="77"/>
      <c r="Y169" s="77">
        <f t="shared" si="48"/>
        <v>85.506001004917465</v>
      </c>
      <c r="Z169" s="77"/>
      <c r="AA169" s="77"/>
      <c r="AB169" s="77"/>
      <c r="AC169" s="77">
        <f t="shared" si="49"/>
        <v>110.72172501942129</v>
      </c>
      <c r="AD169" s="77"/>
      <c r="AE169" s="77"/>
      <c r="AF169" s="77"/>
      <c r="AG169" s="77">
        <f t="shared" si="50"/>
        <v>161.15317304842893</v>
      </c>
      <c r="AH169" s="77"/>
      <c r="AI169" s="77"/>
      <c r="AJ169" s="77"/>
      <c r="AK169" s="52">
        <f t="shared" si="42"/>
        <v>65.333421793314415</v>
      </c>
      <c r="AL169" s="52">
        <f t="shared" si="43"/>
        <v>85.506001004917465</v>
      </c>
      <c r="AM169" s="52">
        <f t="shared" si="44"/>
        <v>110.72172501942129</v>
      </c>
      <c r="AN169" s="52">
        <f t="shared" si="45"/>
        <v>161.15317304842893</v>
      </c>
      <c r="AO169" s="96"/>
    </row>
    <row r="170" spans="3:41" x14ac:dyDescent="0.3">
      <c r="C170" s="95"/>
      <c r="D170" s="270">
        <f t="shared" si="46"/>
        <v>7.5941548056277171</v>
      </c>
      <c r="E170" s="270"/>
      <c r="F170" s="270">
        <f t="shared" si="47"/>
        <v>61.849427564700186</v>
      </c>
      <c r="G170" s="270"/>
      <c r="H170" s="77">
        <v>166</v>
      </c>
      <c r="I170" s="77"/>
      <c r="J170" s="77"/>
      <c r="K170" s="283">
        <f t="shared" si="39"/>
        <v>64.349427564700193</v>
      </c>
      <c r="L170" s="283"/>
      <c r="M170" s="52"/>
      <c r="N170" s="270">
        <f t="shared" si="40"/>
        <v>5.0375491272942421</v>
      </c>
      <c r="O170" s="270"/>
      <c r="P170" s="52"/>
      <c r="Q170" s="52"/>
      <c r="R170" s="52"/>
      <c r="S170" s="52"/>
      <c r="T170" s="52"/>
      <c r="U170" s="77">
        <f t="shared" si="41"/>
        <v>69.386976691994434</v>
      </c>
      <c r="V170" s="77"/>
      <c r="W170" s="77"/>
      <c r="X170" s="77"/>
      <c r="Y170" s="77">
        <f t="shared" si="48"/>
        <v>89.537173201171399</v>
      </c>
      <c r="Z170" s="77"/>
      <c r="AA170" s="77"/>
      <c r="AB170" s="77"/>
      <c r="AC170" s="77">
        <f t="shared" si="49"/>
        <v>114.7249188376426</v>
      </c>
      <c r="AD170" s="77"/>
      <c r="AE170" s="77"/>
      <c r="AF170" s="77"/>
      <c r="AG170" s="77">
        <f t="shared" si="50"/>
        <v>165.10041011058502</v>
      </c>
      <c r="AH170" s="77"/>
      <c r="AI170" s="77"/>
      <c r="AJ170" s="77"/>
      <c r="AK170" s="52">
        <f t="shared" si="42"/>
        <v>69.386976691994434</v>
      </c>
      <c r="AL170" s="52">
        <f t="shared" si="43"/>
        <v>89.537173201171399</v>
      </c>
      <c r="AM170" s="52">
        <f t="shared" si="44"/>
        <v>114.7249188376426</v>
      </c>
      <c r="AN170" s="52">
        <f t="shared" si="45"/>
        <v>165.10041011058502</v>
      </c>
      <c r="AO170" s="96"/>
    </row>
    <row r="171" spans="3:41" x14ac:dyDescent="0.3">
      <c r="C171" s="95"/>
      <c r="D171" s="270">
        <f t="shared" si="46"/>
        <v>7.5810809459426682</v>
      </c>
      <c r="E171" s="270"/>
      <c r="F171" s="270">
        <f t="shared" si="47"/>
        <v>66.538293505851868</v>
      </c>
      <c r="G171" s="270"/>
      <c r="H171" s="77">
        <v>167</v>
      </c>
      <c r="I171" s="77"/>
      <c r="J171" s="77"/>
      <c r="K171" s="283">
        <f t="shared" si="39"/>
        <v>69.038293505851868</v>
      </c>
      <c r="L171" s="283"/>
      <c r="M171" s="52"/>
      <c r="N171" s="270">
        <f t="shared" si="40"/>
        <v>5.0323486634946759</v>
      </c>
      <c r="O171" s="270"/>
      <c r="P171" s="52"/>
      <c r="Q171" s="52"/>
      <c r="R171" s="52"/>
      <c r="S171" s="52"/>
      <c r="T171" s="52"/>
      <c r="U171" s="77">
        <f t="shared" si="41"/>
        <v>74.070642169346542</v>
      </c>
      <c r="V171" s="77"/>
      <c r="W171" s="77"/>
      <c r="X171" s="77"/>
      <c r="Y171" s="77">
        <f t="shared" si="48"/>
        <v>94.200036823325249</v>
      </c>
      <c r="Z171" s="77"/>
      <c r="AA171" s="77"/>
      <c r="AB171" s="77"/>
      <c r="AC171" s="77">
        <f t="shared" si="49"/>
        <v>119.36178014079863</v>
      </c>
      <c r="AD171" s="77"/>
      <c r="AE171" s="77"/>
      <c r="AF171" s="77"/>
      <c r="AG171" s="77">
        <f t="shared" si="50"/>
        <v>169.68526677574539</v>
      </c>
      <c r="AH171" s="77"/>
      <c r="AI171" s="77"/>
      <c r="AJ171" s="77"/>
      <c r="AK171" s="52">
        <f t="shared" si="42"/>
        <v>74.070642169346542</v>
      </c>
      <c r="AL171" s="52">
        <f t="shared" si="43"/>
        <v>94.200036823325249</v>
      </c>
      <c r="AM171" s="52">
        <f t="shared" si="44"/>
        <v>119.36178014079863</v>
      </c>
      <c r="AN171" s="52">
        <f t="shared" si="45"/>
        <v>169.68526677574539</v>
      </c>
      <c r="AO171" s="96"/>
    </row>
    <row r="172" spans="3:41" x14ac:dyDescent="0.3">
      <c r="C172" s="95"/>
      <c r="D172" s="270">
        <f t="shared" si="46"/>
        <v>7.5690052002627048</v>
      </c>
      <c r="E172" s="270"/>
      <c r="F172" s="270">
        <f t="shared" si="47"/>
        <v>72.014274031205375</v>
      </c>
      <c r="G172" s="270"/>
      <c r="H172" s="77">
        <v>168</v>
      </c>
      <c r="I172" s="77"/>
      <c r="J172" s="77"/>
      <c r="K172" s="283">
        <f t="shared" si="39"/>
        <v>74.514274031205375</v>
      </c>
      <c r="L172" s="283"/>
      <c r="M172" s="52"/>
      <c r="N172" s="270">
        <f t="shared" si="40"/>
        <v>5.0275413978175827</v>
      </c>
      <c r="O172" s="270"/>
      <c r="P172" s="52"/>
      <c r="Q172" s="52"/>
      <c r="R172" s="52"/>
      <c r="S172" s="52"/>
      <c r="T172" s="52"/>
      <c r="U172" s="77">
        <f t="shared" si="41"/>
        <v>79.541815429022961</v>
      </c>
      <c r="V172" s="77"/>
      <c r="W172" s="77"/>
      <c r="X172" s="77"/>
      <c r="Y172" s="77">
        <f t="shared" si="48"/>
        <v>99.651981020293292</v>
      </c>
      <c r="Z172" s="77"/>
      <c r="AA172" s="77"/>
      <c r="AB172" s="77"/>
      <c r="AC172" s="77">
        <f t="shared" si="49"/>
        <v>124.78968800938119</v>
      </c>
      <c r="AD172" s="77"/>
      <c r="AE172" s="77"/>
      <c r="AF172" s="77"/>
      <c r="AG172" s="77">
        <f t="shared" si="50"/>
        <v>175.06510198755703</v>
      </c>
      <c r="AH172" s="77"/>
      <c r="AI172" s="77"/>
      <c r="AJ172" s="77"/>
      <c r="AK172" s="52">
        <f t="shared" si="42"/>
        <v>79.541815429022961</v>
      </c>
      <c r="AL172" s="52">
        <f t="shared" si="43"/>
        <v>99.651981020293292</v>
      </c>
      <c r="AM172" s="52">
        <f t="shared" si="44"/>
        <v>124.78968800938119</v>
      </c>
      <c r="AN172" s="52">
        <f t="shared" si="45"/>
        <v>175.06510198755703</v>
      </c>
      <c r="AO172" s="96"/>
    </row>
    <row r="173" spans="3:41" x14ac:dyDescent="0.3">
      <c r="C173" s="95"/>
      <c r="D173" s="270">
        <f t="shared" si="46"/>
        <v>7.5579206406417594</v>
      </c>
      <c r="E173" s="270"/>
      <c r="F173" s="270">
        <f t="shared" si="47"/>
        <v>78.492006953236796</v>
      </c>
      <c r="G173" s="270"/>
      <c r="H173" s="77">
        <v>169</v>
      </c>
      <c r="I173" s="77"/>
      <c r="J173" s="77"/>
      <c r="K173" s="283">
        <f t="shared" si="39"/>
        <v>80.992006953236796</v>
      </c>
      <c r="L173" s="283"/>
      <c r="M173" s="52"/>
      <c r="N173" s="270">
        <f t="shared" si="40"/>
        <v>5.0231254732556403</v>
      </c>
      <c r="O173" s="270"/>
      <c r="P173" s="52"/>
      <c r="Q173" s="52"/>
      <c r="R173" s="52"/>
      <c r="S173" s="52"/>
      <c r="T173" s="52"/>
      <c r="U173" s="77">
        <f t="shared" si="41"/>
        <v>86.015132426492443</v>
      </c>
      <c r="V173" s="77"/>
      <c r="W173" s="77"/>
      <c r="X173" s="77"/>
      <c r="Y173" s="77">
        <f t="shared" si="48"/>
        <v>106.107634319515</v>
      </c>
      <c r="Z173" s="77"/>
      <c r="AA173" s="77"/>
      <c r="AB173" s="77"/>
      <c r="AC173" s="77">
        <f t="shared" si="49"/>
        <v>131.2232616857932</v>
      </c>
      <c r="AD173" s="77"/>
      <c r="AE173" s="77"/>
      <c r="AF173" s="77"/>
      <c r="AG173" s="77">
        <f t="shared" si="50"/>
        <v>181.45451641834961</v>
      </c>
      <c r="AH173" s="77"/>
      <c r="AI173" s="77"/>
      <c r="AJ173" s="77"/>
      <c r="AK173" s="52">
        <f t="shared" si="42"/>
        <v>86.015132426492443</v>
      </c>
      <c r="AL173" s="52">
        <f t="shared" si="43"/>
        <v>106.107634319515</v>
      </c>
      <c r="AM173" s="52">
        <f t="shared" si="44"/>
        <v>131.2232616857932</v>
      </c>
      <c r="AN173" s="52">
        <f t="shared" si="45"/>
        <v>181.45451641834961</v>
      </c>
      <c r="AO173" s="96"/>
    </row>
    <row r="174" spans="3:41" x14ac:dyDescent="0.3">
      <c r="C174" s="95"/>
      <c r="D174" s="270">
        <f t="shared" si="46"/>
        <v>7.5478209250861301</v>
      </c>
      <c r="E174" s="270"/>
      <c r="F174" s="270">
        <f t="shared" si="47"/>
        <v>86.271987945611016</v>
      </c>
      <c r="G174" s="270"/>
      <c r="H174" s="77">
        <v>170</v>
      </c>
      <c r="I174" s="77"/>
      <c r="J174" s="77"/>
      <c r="K174" s="283">
        <f t="shared" si="39"/>
        <v>88.771987945611016</v>
      </c>
      <c r="L174" s="283"/>
      <c r="M174" s="52"/>
      <c r="N174" s="270">
        <f t="shared" si="40"/>
        <v>5.019099187716737</v>
      </c>
      <c r="O174" s="270"/>
      <c r="P174" s="52"/>
      <c r="Q174" s="52"/>
      <c r="R174" s="52"/>
      <c r="S174" s="52"/>
      <c r="T174" s="52"/>
      <c r="U174" s="77">
        <f t="shared" si="41"/>
        <v>93.79108713332775</v>
      </c>
      <c r="V174" s="77"/>
      <c r="W174" s="77"/>
      <c r="X174" s="77"/>
      <c r="Y174" s="77">
        <f t="shared" si="48"/>
        <v>113.8674838841947</v>
      </c>
      <c r="Z174" s="77"/>
      <c r="AA174" s="77"/>
      <c r="AB174" s="77"/>
      <c r="AC174" s="77">
        <f t="shared" si="49"/>
        <v>138.96297982277838</v>
      </c>
      <c r="AD174" s="77"/>
      <c r="AE174" s="77"/>
      <c r="AF174" s="77"/>
      <c r="AG174" s="77">
        <f t="shared" si="50"/>
        <v>189.15397169994577</v>
      </c>
      <c r="AH174" s="77"/>
      <c r="AI174" s="77"/>
      <c r="AJ174" s="77"/>
      <c r="AK174" s="52">
        <f t="shared" si="42"/>
        <v>93.79108713332775</v>
      </c>
      <c r="AL174" s="52">
        <f t="shared" si="43"/>
        <v>113.8674838841947</v>
      </c>
      <c r="AM174" s="52">
        <f t="shared" si="44"/>
        <v>138.96297982277838</v>
      </c>
      <c r="AN174" s="52">
        <f t="shared" si="45"/>
        <v>189.15397169994577</v>
      </c>
      <c r="AO174" s="96"/>
    </row>
    <row r="175" spans="3:41" x14ac:dyDescent="0.3">
      <c r="C175" s="95"/>
      <c r="D175" s="270">
        <f t="shared" si="46"/>
        <v>7.5387002894926045</v>
      </c>
      <c r="E175" s="270"/>
      <c r="F175" s="270">
        <f t="shared" si="47"/>
        <v>95.788269322952488</v>
      </c>
      <c r="G175" s="270"/>
      <c r="H175" s="77">
        <v>171</v>
      </c>
      <c r="I175" s="77"/>
      <c r="J175" s="77"/>
      <c r="K175" s="283">
        <f t="shared" si="39"/>
        <v>98.288269322952488</v>
      </c>
      <c r="L175" s="283"/>
      <c r="M175" s="52"/>
      <c r="N175" s="270">
        <f t="shared" si="40"/>
        <v>5.0154609924141278</v>
      </c>
      <c r="O175" s="270"/>
      <c r="P175" s="52"/>
      <c r="Q175" s="52"/>
      <c r="R175" s="52"/>
      <c r="S175" s="52"/>
      <c r="T175" s="52"/>
      <c r="U175" s="77">
        <f t="shared" si="41"/>
        <v>103.30373031536662</v>
      </c>
      <c r="V175" s="77"/>
      <c r="W175" s="77"/>
      <c r="X175" s="77"/>
      <c r="Y175" s="77">
        <f t="shared" si="48"/>
        <v>123.36557428502313</v>
      </c>
      <c r="Z175" s="77"/>
      <c r="AA175" s="77"/>
      <c r="AB175" s="77"/>
      <c r="AC175" s="77">
        <f t="shared" si="49"/>
        <v>148.44287924709377</v>
      </c>
      <c r="AD175" s="77"/>
      <c r="AE175" s="77"/>
      <c r="AF175" s="77"/>
      <c r="AG175" s="77">
        <f t="shared" si="50"/>
        <v>198.59748917123505</v>
      </c>
      <c r="AH175" s="77"/>
      <c r="AI175" s="77"/>
      <c r="AJ175" s="77"/>
      <c r="AK175" s="52">
        <f t="shared" si="42"/>
        <v>103.30373031536662</v>
      </c>
      <c r="AL175" s="52">
        <f t="shared" si="43"/>
        <v>123.36557428502313</v>
      </c>
      <c r="AM175" s="52">
        <f t="shared" si="44"/>
        <v>148.44287924709377</v>
      </c>
      <c r="AN175" s="52">
        <f t="shared" si="45"/>
        <v>198.59748917123505</v>
      </c>
      <c r="AO175" s="96"/>
    </row>
    <row r="176" spans="3:41" x14ac:dyDescent="0.3">
      <c r="C176" s="95"/>
      <c r="D176" s="270">
        <f t="shared" si="46"/>
        <v>7.5305535403458457</v>
      </c>
      <c r="E176" s="270"/>
      <c r="F176" s="270">
        <f t="shared" si="47"/>
        <v>107.69193290878647</v>
      </c>
      <c r="G176" s="270"/>
      <c r="H176" s="77">
        <v>172</v>
      </c>
      <c r="I176" s="77"/>
      <c r="J176" s="77"/>
      <c r="K176" s="283">
        <f t="shared" si="39"/>
        <v>110.19193290878647</v>
      </c>
      <c r="L176" s="283"/>
      <c r="M176" s="52"/>
      <c r="N176" s="270">
        <f t="shared" si="40"/>
        <v>5.0122094904058612</v>
      </c>
      <c r="O176" s="270"/>
      <c r="P176" s="52"/>
      <c r="Q176" s="52"/>
      <c r="R176" s="52"/>
      <c r="S176" s="52"/>
      <c r="T176" s="52"/>
      <c r="U176" s="77">
        <f t="shared" si="41"/>
        <v>115.20414239919234</v>
      </c>
      <c r="V176" s="77"/>
      <c r="W176" s="77"/>
      <c r="X176" s="77"/>
      <c r="Y176" s="77">
        <f t="shared" si="48"/>
        <v>135.25298036081577</v>
      </c>
      <c r="Z176" s="77"/>
      <c r="AA176" s="77"/>
      <c r="AB176" s="77"/>
      <c r="AC176" s="77">
        <f t="shared" si="49"/>
        <v>160.3140278128451</v>
      </c>
      <c r="AD176" s="77"/>
      <c r="AE176" s="77"/>
      <c r="AF176" s="77"/>
      <c r="AG176" s="77">
        <f t="shared" si="50"/>
        <v>210.4361227169037</v>
      </c>
      <c r="AH176" s="77"/>
      <c r="AI176" s="77"/>
      <c r="AJ176" s="77"/>
      <c r="AK176" s="52">
        <f t="shared" si="42"/>
        <v>115.20414239919234</v>
      </c>
      <c r="AL176" s="52">
        <f t="shared" si="43"/>
        <v>135.25298036081577</v>
      </c>
      <c r="AM176" s="52">
        <f t="shared" si="44"/>
        <v>160.3140278128451</v>
      </c>
      <c r="AN176" s="52">
        <f t="shared" si="45"/>
        <v>210.4361227169037</v>
      </c>
      <c r="AO176" s="96"/>
    </row>
    <row r="177" spans="3:41" x14ac:dyDescent="0.3">
      <c r="C177" s="95"/>
      <c r="D177" s="270">
        <f t="shared" si="46"/>
        <v>7.523376048158811</v>
      </c>
      <c r="E177" s="270"/>
      <c r="F177" s="270">
        <f t="shared" si="47"/>
        <v>123.00611107974638</v>
      </c>
      <c r="G177" s="270"/>
      <c r="H177" s="77">
        <v>173</v>
      </c>
      <c r="I177" s="77"/>
      <c r="J177" s="77"/>
      <c r="K177" s="283">
        <f t="shared" si="39"/>
        <v>125.50611107974638</v>
      </c>
      <c r="L177" s="283"/>
      <c r="M177" s="52"/>
      <c r="N177" s="270">
        <f t="shared" si="40"/>
        <v>5.0093434352808961</v>
      </c>
      <c r="O177" s="270"/>
      <c r="P177" s="52"/>
      <c r="Q177" s="52"/>
      <c r="R177" s="52"/>
      <c r="S177" s="52"/>
      <c r="T177" s="52"/>
      <c r="U177" s="77">
        <f t="shared" si="41"/>
        <v>130.51545451502727</v>
      </c>
      <c r="V177" s="77"/>
      <c r="W177" s="77"/>
      <c r="X177" s="77"/>
      <c r="Y177" s="77">
        <f t="shared" si="48"/>
        <v>150.55282825615086</v>
      </c>
      <c r="Z177" s="77"/>
      <c r="AA177" s="77"/>
      <c r="AB177" s="77"/>
      <c r="AC177" s="77">
        <f t="shared" si="49"/>
        <v>175.59954543255535</v>
      </c>
      <c r="AD177" s="77"/>
      <c r="AE177" s="77"/>
      <c r="AF177" s="77"/>
      <c r="AG177" s="77">
        <f t="shared" si="50"/>
        <v>225.69297978536429</v>
      </c>
      <c r="AH177" s="77"/>
      <c r="AI177" s="77"/>
      <c r="AJ177" s="77"/>
      <c r="AK177" s="52">
        <f t="shared" si="42"/>
        <v>130.51545451502727</v>
      </c>
      <c r="AL177" s="52">
        <f t="shared" si="43"/>
        <v>150.55282825615086</v>
      </c>
      <c r="AM177" s="52">
        <f t="shared" si="44"/>
        <v>175.59954543255535</v>
      </c>
      <c r="AN177" s="52">
        <f t="shared" si="45"/>
        <v>225.69297978536429</v>
      </c>
      <c r="AO177" s="96"/>
    </row>
    <row r="178" spans="3:41" x14ac:dyDescent="0.3">
      <c r="C178" s="95"/>
      <c r="D178" s="270">
        <f t="shared" si="46"/>
        <v>7.5171637416417036</v>
      </c>
      <c r="E178" s="270"/>
      <c r="F178" s="270">
        <f t="shared" si="47"/>
        <v>143.43602885829941</v>
      </c>
      <c r="G178" s="270"/>
      <c r="H178" s="77">
        <v>174</v>
      </c>
      <c r="I178" s="77"/>
      <c r="J178" s="77"/>
      <c r="K178" s="283">
        <f t="shared" si="39"/>
        <v>145.93602885829941</v>
      </c>
      <c r="L178" s="283"/>
      <c r="M178" s="52"/>
      <c r="N178" s="270">
        <f t="shared" si="40"/>
        <v>5.0068617299896054</v>
      </c>
      <c r="O178" s="270"/>
      <c r="P178" s="52"/>
      <c r="Q178" s="52"/>
      <c r="R178" s="52"/>
      <c r="S178" s="52"/>
      <c r="T178" s="52"/>
      <c r="U178" s="77">
        <f t="shared" si="41"/>
        <v>150.942890588289</v>
      </c>
      <c r="V178" s="77"/>
      <c r="W178" s="77"/>
      <c r="X178" s="77"/>
      <c r="Y178" s="77">
        <f t="shared" si="48"/>
        <v>170.97033750824744</v>
      </c>
      <c r="Z178" s="77"/>
      <c r="AA178" s="77"/>
      <c r="AB178" s="77"/>
      <c r="AC178" s="77">
        <f t="shared" si="49"/>
        <v>196.00464615819547</v>
      </c>
      <c r="AD178" s="77"/>
      <c r="AE178" s="77"/>
      <c r="AF178" s="77"/>
      <c r="AG178" s="77">
        <f t="shared" si="50"/>
        <v>246.0732634580915</v>
      </c>
      <c r="AH178" s="77"/>
      <c r="AI178" s="77"/>
      <c r="AJ178" s="77"/>
      <c r="AK178" s="52">
        <f t="shared" si="42"/>
        <v>150.942890588289</v>
      </c>
      <c r="AL178" s="52">
        <f t="shared" si="43"/>
        <v>170.97033750824744</v>
      </c>
      <c r="AM178" s="52">
        <f t="shared" si="44"/>
        <v>196.00464615819547</v>
      </c>
      <c r="AN178" s="52">
        <f t="shared" si="45"/>
        <v>246.0732634580915</v>
      </c>
      <c r="AO178" s="96"/>
    </row>
    <row r="179" spans="3:41" x14ac:dyDescent="0.3">
      <c r="C179" s="95"/>
      <c r="D179" s="270">
        <f t="shared" si="46"/>
        <v>7.5119131025866004</v>
      </c>
      <c r="E179" s="270"/>
      <c r="F179" s="270">
        <f t="shared" si="47"/>
        <v>172.05109652183188</v>
      </c>
      <c r="G179" s="270"/>
      <c r="H179" s="77">
        <v>175</v>
      </c>
      <c r="I179" s="77"/>
      <c r="J179" s="77"/>
      <c r="K179" s="283">
        <f t="shared" si="39"/>
        <v>174.55109652183188</v>
      </c>
      <c r="L179" s="283"/>
      <c r="M179" s="52"/>
      <c r="N179" s="270">
        <f t="shared" si="40"/>
        <v>5.0047634258165994</v>
      </c>
      <c r="O179" s="270"/>
      <c r="P179" s="52"/>
      <c r="Q179" s="52"/>
      <c r="R179" s="52"/>
      <c r="S179" s="52"/>
      <c r="T179" s="52"/>
      <c r="U179" s="77">
        <f t="shared" si="41"/>
        <v>179.55585994764849</v>
      </c>
      <c r="V179" s="77"/>
      <c r="W179" s="77"/>
      <c r="X179" s="77"/>
      <c r="Y179" s="77">
        <f t="shared" si="48"/>
        <v>199.57491365091488</v>
      </c>
      <c r="Z179" s="77"/>
      <c r="AA179" s="77"/>
      <c r="AB179" s="77"/>
      <c r="AC179" s="77">
        <f t="shared" si="49"/>
        <v>224.59873077999788</v>
      </c>
      <c r="AD179" s="77"/>
      <c r="AE179" s="77"/>
      <c r="AF179" s="77"/>
      <c r="AG179" s="77">
        <f t="shared" si="50"/>
        <v>274.64636503816388</v>
      </c>
      <c r="AH179" s="77"/>
      <c r="AI179" s="77"/>
      <c r="AJ179" s="77"/>
      <c r="AK179" s="52">
        <f t="shared" si="42"/>
        <v>179.55585994764849</v>
      </c>
      <c r="AL179" s="52">
        <f t="shared" si="43"/>
        <v>199.57491365091488</v>
      </c>
      <c r="AM179" s="52">
        <f t="shared" si="44"/>
        <v>224.59873077999788</v>
      </c>
      <c r="AN179" s="52">
        <f t="shared" si="45"/>
        <v>274.64636503816388</v>
      </c>
      <c r="AO179" s="96"/>
    </row>
    <row r="180" spans="3:41" x14ac:dyDescent="0.3">
      <c r="C180" s="95"/>
      <c r="D180" s="270">
        <f t="shared" si="46"/>
        <v>7.507621161456532</v>
      </c>
      <c r="E180" s="270"/>
      <c r="F180" s="270">
        <f t="shared" si="47"/>
        <v>214.9901411316456</v>
      </c>
      <c r="G180" s="270"/>
      <c r="H180" s="77">
        <v>176</v>
      </c>
      <c r="I180" s="77"/>
      <c r="J180" s="77"/>
      <c r="K180" s="283">
        <f t="shared" si="39"/>
        <v>217.4901411316456</v>
      </c>
      <c r="L180" s="283"/>
      <c r="M180" s="52"/>
      <c r="N180" s="270">
        <f t="shared" si="40"/>
        <v>5.0030477214941085</v>
      </c>
      <c r="O180" s="270"/>
      <c r="P180" s="52"/>
      <c r="Q180" s="52"/>
      <c r="R180" s="52"/>
      <c r="S180" s="52"/>
      <c r="T180" s="52"/>
      <c r="U180" s="77">
        <f t="shared" si="41"/>
        <v>222.49318885313971</v>
      </c>
      <c r="V180" s="77"/>
      <c r="W180" s="77"/>
      <c r="X180" s="77"/>
      <c r="Y180" s="77">
        <f t="shared" si="48"/>
        <v>242.50537973911614</v>
      </c>
      <c r="Z180" s="77"/>
      <c r="AA180" s="77"/>
      <c r="AB180" s="77"/>
      <c r="AC180" s="77">
        <f t="shared" si="49"/>
        <v>267.52061834658667</v>
      </c>
      <c r="AD180" s="77"/>
      <c r="AE180" s="77"/>
      <c r="AF180" s="77"/>
      <c r="AG180" s="77">
        <f t="shared" si="50"/>
        <v>317.55109556152775</v>
      </c>
      <c r="AH180" s="77"/>
      <c r="AI180" s="77"/>
      <c r="AJ180" s="77"/>
      <c r="AK180" s="52">
        <f t="shared" si="42"/>
        <v>222.49318885313971</v>
      </c>
      <c r="AL180" s="52">
        <f t="shared" si="43"/>
        <v>242.50537973911614</v>
      </c>
      <c r="AM180" s="52">
        <f t="shared" si="44"/>
        <v>267.52061834658667</v>
      </c>
      <c r="AN180" s="52">
        <f t="shared" si="45"/>
        <v>317.55109556152775</v>
      </c>
      <c r="AO180" s="96"/>
    </row>
    <row r="181" spans="3:41" x14ac:dyDescent="0.3">
      <c r="C181" s="95"/>
      <c r="D181" s="270">
        <f t="shared" si="46"/>
        <v>7.5042854936693075</v>
      </c>
      <c r="E181" s="270"/>
      <c r="F181" s="270">
        <f t="shared" si="47"/>
        <v>286.57710112825021</v>
      </c>
      <c r="G181" s="270"/>
      <c r="H181" s="77">
        <v>177</v>
      </c>
      <c r="I181" s="77"/>
      <c r="J181" s="77"/>
      <c r="K181" s="283">
        <f t="shared" si="39"/>
        <v>289.07710112825021</v>
      </c>
      <c r="L181" s="283"/>
      <c r="M181" s="52"/>
      <c r="N181" s="270">
        <f t="shared" si="40"/>
        <v>5.0017139624543399</v>
      </c>
      <c r="O181" s="270"/>
      <c r="P181" s="52"/>
      <c r="Q181" s="52"/>
      <c r="R181" s="52"/>
      <c r="S181" s="52"/>
      <c r="T181" s="52"/>
      <c r="U181" s="77">
        <f t="shared" si="41"/>
        <v>294.07881509070455</v>
      </c>
      <c r="V181" s="77"/>
      <c r="W181" s="77"/>
      <c r="X181" s="77"/>
      <c r="Y181" s="77">
        <f t="shared" si="48"/>
        <v>314.08567094052188</v>
      </c>
      <c r="Z181" s="77"/>
      <c r="AA181" s="77"/>
      <c r="AB181" s="77"/>
      <c r="AC181" s="77">
        <f t="shared" si="49"/>
        <v>339.09424075279361</v>
      </c>
      <c r="AD181" s="77"/>
      <c r="AE181" s="77"/>
      <c r="AF181" s="77"/>
      <c r="AG181" s="77">
        <f t="shared" si="50"/>
        <v>389.11138037733701</v>
      </c>
      <c r="AH181" s="77"/>
      <c r="AI181" s="77"/>
      <c r="AJ181" s="77"/>
      <c r="AK181" s="52">
        <f t="shared" si="42"/>
        <v>294.07881509070455</v>
      </c>
      <c r="AL181" s="52">
        <f t="shared" si="43"/>
        <v>314.08567094052188</v>
      </c>
      <c r="AM181" s="52">
        <f t="shared" si="44"/>
        <v>339.09424075279361</v>
      </c>
      <c r="AN181" s="52">
        <f t="shared" si="45"/>
        <v>389.11138037733701</v>
      </c>
      <c r="AO181" s="96"/>
    </row>
    <row r="182" spans="3:41" x14ac:dyDescent="0.3">
      <c r="C182" s="95"/>
      <c r="D182" s="270">
        <f t="shared" si="46"/>
        <v>7.5019042165680103</v>
      </c>
      <c r="E182" s="270"/>
      <c r="F182" s="270">
        <f t="shared" si="47"/>
        <v>429.78380472481155</v>
      </c>
      <c r="G182" s="270"/>
      <c r="H182" s="77">
        <v>178</v>
      </c>
      <c r="I182" s="77"/>
      <c r="J182" s="77"/>
      <c r="K182" s="283">
        <f t="shared" si="39"/>
        <v>432.28380472481155</v>
      </c>
      <c r="L182" s="283"/>
      <c r="M182" s="52"/>
      <c r="N182" s="270">
        <f t="shared" si="40"/>
        <v>5.0007616402195385</v>
      </c>
      <c r="O182" s="270"/>
      <c r="P182" s="52"/>
      <c r="Q182" s="52"/>
      <c r="R182" s="52"/>
      <c r="S182" s="52"/>
      <c r="T182" s="52"/>
      <c r="U182" s="77">
        <f t="shared" si="41"/>
        <v>437.28456636503108</v>
      </c>
      <c r="V182" s="77"/>
      <c r="W182" s="77"/>
      <c r="X182" s="77"/>
      <c r="Y182" s="77">
        <f t="shared" si="48"/>
        <v>457.28761292590923</v>
      </c>
      <c r="Z182" s="77"/>
      <c r="AA182" s="77"/>
      <c r="AB182" s="77"/>
      <c r="AC182" s="77">
        <f t="shared" si="49"/>
        <v>482.29142112700691</v>
      </c>
      <c r="AD182" s="77"/>
      <c r="AE182" s="77"/>
      <c r="AF182" s="77"/>
      <c r="AG182" s="77">
        <f t="shared" si="50"/>
        <v>532.29903752920234</v>
      </c>
      <c r="AH182" s="77"/>
      <c r="AI182" s="77"/>
      <c r="AJ182" s="77"/>
      <c r="AK182" s="52">
        <f t="shared" si="42"/>
        <v>437.28456636503108</v>
      </c>
      <c r="AL182" s="52">
        <f t="shared" si="43"/>
        <v>457.28761292590923</v>
      </c>
      <c r="AM182" s="52">
        <f t="shared" si="44"/>
        <v>482.29142112700691</v>
      </c>
      <c r="AN182" s="52">
        <f t="shared" si="45"/>
        <v>532.29903752920234</v>
      </c>
      <c r="AO182" s="96"/>
    </row>
    <row r="183" spans="3:41" x14ac:dyDescent="0.3">
      <c r="C183" s="95"/>
      <c r="D183" s="270">
        <f t="shared" si="46"/>
        <v>7.5004759870715292</v>
      </c>
      <c r="E183" s="270"/>
      <c r="F183" s="270">
        <f t="shared" si="47"/>
        <v>859.46941868583133</v>
      </c>
      <c r="G183" s="270"/>
      <c r="H183" s="77">
        <v>179</v>
      </c>
      <c r="I183" s="77"/>
      <c r="J183" s="77"/>
      <c r="K183" s="283">
        <f t="shared" si="39"/>
        <v>861.96941868583133</v>
      </c>
      <c r="L183" s="283"/>
      <c r="M183" s="52"/>
      <c r="N183" s="270">
        <f t="shared" si="40"/>
        <v>5.000190391928685</v>
      </c>
      <c r="O183" s="270"/>
      <c r="P183" s="52"/>
      <c r="Q183" s="52"/>
      <c r="R183" s="52"/>
      <c r="S183" s="52"/>
      <c r="T183" s="52"/>
      <c r="U183" s="77">
        <f t="shared" si="41"/>
        <v>866.96960907775997</v>
      </c>
      <c r="V183" s="77"/>
      <c r="W183" s="77"/>
      <c r="X183" s="77"/>
      <c r="Y183" s="77">
        <f t="shared" si="48"/>
        <v>886.97037064547476</v>
      </c>
      <c r="Z183" s="77"/>
      <c r="AA183" s="77"/>
      <c r="AB183" s="77"/>
      <c r="AC183" s="77">
        <f t="shared" si="49"/>
        <v>911.97132260511819</v>
      </c>
      <c r="AD183" s="77"/>
      <c r="AE183" s="77"/>
      <c r="AF183" s="77"/>
      <c r="AG183" s="77">
        <f t="shared" si="50"/>
        <v>961.97322652440505</v>
      </c>
      <c r="AH183" s="77"/>
      <c r="AI183" s="77"/>
      <c r="AJ183" s="77"/>
      <c r="AK183" s="52">
        <f t="shared" si="42"/>
        <v>866.96960907775997</v>
      </c>
      <c r="AL183" s="52">
        <f t="shared" si="43"/>
        <v>886.97037064547476</v>
      </c>
      <c r="AM183" s="52">
        <f t="shared" si="44"/>
        <v>911.97132260511819</v>
      </c>
      <c r="AN183" s="52">
        <f t="shared" si="45"/>
        <v>961.97322652440505</v>
      </c>
      <c r="AO183" s="96"/>
    </row>
    <row r="184" spans="3:41" x14ac:dyDescent="0.3">
      <c r="C184" s="95"/>
      <c r="D184" s="270"/>
      <c r="E184" s="270"/>
      <c r="F184" s="270"/>
      <c r="G184" s="270"/>
      <c r="H184" s="52"/>
      <c r="I184" s="52"/>
      <c r="J184" s="283"/>
      <c r="K184" s="283"/>
      <c r="L184" s="283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96"/>
    </row>
    <row r="185" spans="3:41" x14ac:dyDescent="0.3">
      <c r="C185" s="95"/>
      <c r="D185" s="52"/>
      <c r="E185" s="52"/>
      <c r="F185" s="52"/>
      <c r="G185" s="52"/>
      <c r="H185" s="52"/>
      <c r="I185" s="52"/>
      <c r="J185" s="77"/>
      <c r="K185" s="77"/>
      <c r="L185" s="77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283"/>
      <c r="Z185" s="283"/>
      <c r="AA185" s="283"/>
      <c r="AB185" s="283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96"/>
    </row>
    <row r="186" spans="3:41" ht="15" thickBot="1" x14ac:dyDescent="0.35">
      <c r="C186" s="97"/>
      <c r="D186" s="8"/>
      <c r="E186" s="8"/>
      <c r="F186" s="8"/>
      <c r="G186" s="8"/>
      <c r="H186" s="8"/>
      <c r="I186" s="8"/>
      <c r="J186" s="146"/>
      <c r="K186" s="146"/>
      <c r="L186" s="146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98"/>
    </row>
    <row r="187" spans="3:41" x14ac:dyDescent="0.3">
      <c r="J187" s="1"/>
      <c r="K187" s="1"/>
      <c r="L187" s="1"/>
    </row>
    <row r="188" spans="3:41" x14ac:dyDescent="0.3">
      <c r="J188" s="1"/>
      <c r="K188" s="1"/>
      <c r="L188" s="1"/>
    </row>
    <row r="189" spans="3:41" x14ac:dyDescent="0.3">
      <c r="J189" s="1"/>
      <c r="K189" s="1"/>
      <c r="L189" s="1"/>
    </row>
    <row r="190" spans="3:41" x14ac:dyDescent="0.3">
      <c r="J190" s="1"/>
      <c r="K190" s="1"/>
      <c r="L190" s="1"/>
    </row>
  </sheetData>
  <sheetProtection algorithmName="SHA-512" hashValue="QdauqHbOOkJQhNYDSPjHYXuqZMiARoe5rAT3GnR1ymaVv0xH3YdhI+Cq5/R9RqJdYUmzQ2bcOKwNRkXpjxx5WA==" saltValue="gDI0VT82VvdXkIWk5ONX+g==" spinCount="100000" sheet="1" formatCells="0" formatColumns="0" formatRows="0" insertColumns="0" insertRows="0" insertHyperlinks="0" deleteColumns="0" deleteRows="0" sort="0" autoFilter="0" pivotTables="0"/>
  <mergeCells count="744">
    <mergeCell ref="F15:G15"/>
    <mergeCell ref="F16:G16"/>
    <mergeCell ref="D15:E15"/>
    <mergeCell ref="D16:E16"/>
    <mergeCell ref="P5:Q5"/>
    <mergeCell ref="P2:Q4"/>
    <mergeCell ref="R2:T4"/>
    <mergeCell ref="R6:T6"/>
    <mergeCell ref="D3:E4"/>
    <mergeCell ref="F3:G4"/>
    <mergeCell ref="D5:E5"/>
    <mergeCell ref="F5:G5"/>
    <mergeCell ref="D2:E2"/>
    <mergeCell ref="F2:G2"/>
    <mergeCell ref="N2:O4"/>
    <mergeCell ref="N5:O5"/>
    <mergeCell ref="D6:E6"/>
    <mergeCell ref="K14:L14"/>
    <mergeCell ref="K15:L15"/>
    <mergeCell ref="K16:L16"/>
    <mergeCell ref="K8:L8"/>
    <mergeCell ref="K9:L9"/>
    <mergeCell ref="K10:L10"/>
    <mergeCell ref="K11:L11"/>
    <mergeCell ref="K12:L12"/>
    <mergeCell ref="K13:L13"/>
    <mergeCell ref="K86:L86"/>
    <mergeCell ref="K87:L87"/>
    <mergeCell ref="K59:L59"/>
    <mergeCell ref="K60:L60"/>
    <mergeCell ref="K61:L61"/>
    <mergeCell ref="K62:L62"/>
    <mergeCell ref="K20:L20"/>
    <mergeCell ref="K21:L21"/>
    <mergeCell ref="K63:L63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44:L44"/>
    <mergeCell ref="K45:L45"/>
    <mergeCell ref="K46:L46"/>
    <mergeCell ref="K47:L47"/>
    <mergeCell ref="K6:L6"/>
    <mergeCell ref="K7:L7"/>
    <mergeCell ref="K17:L17"/>
    <mergeCell ref="K18:L18"/>
    <mergeCell ref="K19:L19"/>
    <mergeCell ref="K42:L42"/>
    <mergeCell ref="K43:L43"/>
    <mergeCell ref="K31:L31"/>
    <mergeCell ref="K32:L32"/>
    <mergeCell ref="K33:L33"/>
    <mergeCell ref="K22:L22"/>
    <mergeCell ref="K23:L23"/>
    <mergeCell ref="K24:L24"/>
    <mergeCell ref="K25:L25"/>
    <mergeCell ref="K26:L26"/>
    <mergeCell ref="K27:L27"/>
    <mergeCell ref="K39:L39"/>
    <mergeCell ref="K40:L40"/>
    <mergeCell ref="K41:L41"/>
    <mergeCell ref="K28:L28"/>
    <mergeCell ref="K29:L29"/>
    <mergeCell ref="K30:L30"/>
    <mergeCell ref="K34:L34"/>
    <mergeCell ref="K35:L35"/>
    <mergeCell ref="D7:E7"/>
    <mergeCell ref="D8:E8"/>
    <mergeCell ref="D9:E9"/>
    <mergeCell ref="D10:E10"/>
    <mergeCell ref="D23:E23"/>
    <mergeCell ref="D24:E24"/>
    <mergeCell ref="D29:E29"/>
    <mergeCell ref="D30:E30"/>
    <mergeCell ref="D31:E31"/>
    <mergeCell ref="D25:E25"/>
    <mergeCell ref="D26:E26"/>
    <mergeCell ref="D27:E27"/>
    <mergeCell ref="D28:E28"/>
    <mergeCell ref="D17:E17"/>
    <mergeCell ref="D18:E18"/>
    <mergeCell ref="D19:E19"/>
    <mergeCell ref="D20:E20"/>
    <mergeCell ref="D21:E21"/>
    <mergeCell ref="D22:E22"/>
    <mergeCell ref="D11:E11"/>
    <mergeCell ref="D12:E12"/>
    <mergeCell ref="D13:E13"/>
    <mergeCell ref="D14:E14"/>
    <mergeCell ref="D32:E32"/>
    <mergeCell ref="D33:E33"/>
    <mergeCell ref="D34:E34"/>
    <mergeCell ref="D47:E47"/>
    <mergeCell ref="D48:E48"/>
    <mergeCell ref="D49:E49"/>
    <mergeCell ref="D41:E41"/>
    <mergeCell ref="D42:E42"/>
    <mergeCell ref="D43:E43"/>
    <mergeCell ref="D44:E44"/>
    <mergeCell ref="D45:E45"/>
    <mergeCell ref="D46:E46"/>
    <mergeCell ref="D35:E35"/>
    <mergeCell ref="D36:E36"/>
    <mergeCell ref="D37:E37"/>
    <mergeCell ref="D38:E38"/>
    <mergeCell ref="D39:E39"/>
    <mergeCell ref="D40:E40"/>
    <mergeCell ref="J184:L184"/>
    <mergeCell ref="K178:L178"/>
    <mergeCell ref="K179:L179"/>
    <mergeCell ref="K164:L164"/>
    <mergeCell ref="K165:L165"/>
    <mergeCell ref="D50:E50"/>
    <mergeCell ref="D51:E51"/>
    <mergeCell ref="D52:E52"/>
    <mergeCell ref="K128:L128"/>
    <mergeCell ref="K129:L129"/>
    <mergeCell ref="K114:L114"/>
    <mergeCell ref="K115:L115"/>
    <mergeCell ref="K106:L106"/>
    <mergeCell ref="K107:L107"/>
    <mergeCell ref="K92:L92"/>
    <mergeCell ref="K93:L93"/>
    <mergeCell ref="K100:L100"/>
    <mergeCell ref="K101:L101"/>
    <mergeCell ref="D71:E71"/>
    <mergeCell ref="D72:E72"/>
    <mergeCell ref="D73:E73"/>
    <mergeCell ref="D74:E74"/>
    <mergeCell ref="D75:E75"/>
    <mergeCell ref="D76:E76"/>
    <mergeCell ref="D53:E53"/>
    <mergeCell ref="D54:E54"/>
    <mergeCell ref="D55:E55"/>
    <mergeCell ref="D56:E56"/>
    <mergeCell ref="D57:E57"/>
    <mergeCell ref="D58:E58"/>
    <mergeCell ref="D70:E70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91:E91"/>
    <mergeCell ref="D92:E92"/>
    <mergeCell ref="D93:E93"/>
    <mergeCell ref="D94:E94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124:E124"/>
    <mergeCell ref="D113:E113"/>
    <mergeCell ref="D114:E114"/>
    <mergeCell ref="D115:E115"/>
    <mergeCell ref="D116:E116"/>
    <mergeCell ref="D117:E117"/>
    <mergeCell ref="D118:E118"/>
    <mergeCell ref="D77:E77"/>
    <mergeCell ref="D78:E78"/>
    <mergeCell ref="D79:E79"/>
    <mergeCell ref="D104:E104"/>
    <mergeCell ref="D105:E105"/>
    <mergeCell ref="D106:E106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89:E89"/>
    <mergeCell ref="D90:E90"/>
    <mergeCell ref="D107:E107"/>
    <mergeCell ref="D108:E108"/>
    <mergeCell ref="D109:E109"/>
    <mergeCell ref="D110:E110"/>
    <mergeCell ref="D111:E111"/>
    <mergeCell ref="D112:E112"/>
    <mergeCell ref="D146:E146"/>
    <mergeCell ref="D147:E147"/>
    <mergeCell ref="D148:E148"/>
    <mergeCell ref="D137:E137"/>
    <mergeCell ref="D138:E138"/>
    <mergeCell ref="D139:E139"/>
    <mergeCell ref="D140:E140"/>
    <mergeCell ref="D141:E141"/>
    <mergeCell ref="D142:E142"/>
    <mergeCell ref="D131:E131"/>
    <mergeCell ref="D132:E132"/>
    <mergeCell ref="D133:E133"/>
    <mergeCell ref="D134:E134"/>
    <mergeCell ref="D135:E135"/>
    <mergeCell ref="D136:E136"/>
    <mergeCell ref="D125:E125"/>
    <mergeCell ref="D122:E122"/>
    <mergeCell ref="D123:E123"/>
    <mergeCell ref="D181:E181"/>
    <mergeCell ref="D182:E182"/>
    <mergeCell ref="D183:E183"/>
    <mergeCell ref="D184:E184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43:E143"/>
    <mergeCell ref="D144:E144"/>
    <mergeCell ref="D145:E145"/>
    <mergeCell ref="F17:G17"/>
    <mergeCell ref="F18:G18"/>
    <mergeCell ref="F19:G19"/>
    <mergeCell ref="F20:G20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D128:E128"/>
    <mergeCell ref="D129:E129"/>
    <mergeCell ref="D130:E130"/>
    <mergeCell ref="D126:E126"/>
    <mergeCell ref="D127:E127"/>
    <mergeCell ref="D119:E119"/>
    <mergeCell ref="D120:E120"/>
    <mergeCell ref="D121:E121"/>
    <mergeCell ref="D155:E155"/>
    <mergeCell ref="D156:E156"/>
    <mergeCell ref="D157:E157"/>
    <mergeCell ref="D158:E158"/>
    <mergeCell ref="D159:E159"/>
    <mergeCell ref="D160:E160"/>
    <mergeCell ref="D149:E149"/>
    <mergeCell ref="D150:E150"/>
    <mergeCell ref="D151:E151"/>
    <mergeCell ref="D152:E152"/>
    <mergeCell ref="D153:E153"/>
    <mergeCell ref="D154:E154"/>
    <mergeCell ref="D166:E166"/>
    <mergeCell ref="D167:E167"/>
    <mergeCell ref="D168:E168"/>
    <mergeCell ref="D169:E169"/>
    <mergeCell ref="D170:E170"/>
    <mergeCell ref="D171:E171"/>
    <mergeCell ref="D172:E172"/>
    <mergeCell ref="D161:E161"/>
    <mergeCell ref="D162:E162"/>
    <mergeCell ref="D163:E163"/>
    <mergeCell ref="D164:E164"/>
    <mergeCell ref="D165:E165"/>
    <mergeCell ref="F39:G39"/>
    <mergeCell ref="F40:G40"/>
    <mergeCell ref="F41:G41"/>
    <mergeCell ref="F42:G42"/>
    <mergeCell ref="F43:G43"/>
    <mergeCell ref="F44:G44"/>
    <mergeCell ref="F21:G21"/>
    <mergeCell ref="F22:G22"/>
    <mergeCell ref="F23:G23"/>
    <mergeCell ref="F24:G24"/>
    <mergeCell ref="F25:G25"/>
    <mergeCell ref="F26:G26"/>
    <mergeCell ref="F38:G38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45:G45"/>
    <mergeCell ref="F46:G46"/>
    <mergeCell ref="F47:G47"/>
    <mergeCell ref="F69:G69"/>
    <mergeCell ref="F70:G70"/>
    <mergeCell ref="F71:G71"/>
    <mergeCell ref="F57:G57"/>
    <mergeCell ref="F58:G58"/>
    <mergeCell ref="F59:G59"/>
    <mergeCell ref="F60:G60"/>
    <mergeCell ref="F61:G61"/>
    <mergeCell ref="F62:G62"/>
    <mergeCell ref="F48:G48"/>
    <mergeCell ref="F49:G49"/>
    <mergeCell ref="F50:G50"/>
    <mergeCell ref="F75:G75"/>
    <mergeCell ref="F76:G76"/>
    <mergeCell ref="F77:G77"/>
    <mergeCell ref="F78:G78"/>
    <mergeCell ref="F79:G79"/>
    <mergeCell ref="F80:G80"/>
    <mergeCell ref="F51:G51"/>
    <mergeCell ref="F52:G52"/>
    <mergeCell ref="F53:G53"/>
    <mergeCell ref="F54:G54"/>
    <mergeCell ref="F55:G55"/>
    <mergeCell ref="F56:G56"/>
    <mergeCell ref="F72:G72"/>
    <mergeCell ref="F73:G73"/>
    <mergeCell ref="F74:G74"/>
    <mergeCell ref="F63:G63"/>
    <mergeCell ref="F64:G64"/>
    <mergeCell ref="F65:G65"/>
    <mergeCell ref="F66:G66"/>
    <mergeCell ref="F67:G67"/>
    <mergeCell ref="F68:G68"/>
    <mergeCell ref="F97:G97"/>
    <mergeCell ref="F98:G98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118:G118"/>
    <mergeCell ref="F119:G119"/>
    <mergeCell ref="F120:G120"/>
    <mergeCell ref="F121:G121"/>
    <mergeCell ref="F122:G122"/>
    <mergeCell ref="F81:G81"/>
    <mergeCell ref="F82:G82"/>
    <mergeCell ref="F83:G83"/>
    <mergeCell ref="F108:G108"/>
    <mergeCell ref="F109:G109"/>
    <mergeCell ref="F110:G110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93:G93"/>
    <mergeCell ref="F94:G94"/>
    <mergeCell ref="F95:G95"/>
    <mergeCell ref="F96:G96"/>
    <mergeCell ref="F167:G167"/>
    <mergeCell ref="F168:G168"/>
    <mergeCell ref="F144:G144"/>
    <mergeCell ref="F145:G145"/>
    <mergeCell ref="F146:G146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63:G163"/>
    <mergeCell ref="F164:G164"/>
    <mergeCell ref="F153:G153"/>
    <mergeCell ref="F154:G154"/>
    <mergeCell ref="F155:G155"/>
    <mergeCell ref="F156:G156"/>
    <mergeCell ref="F157:G157"/>
    <mergeCell ref="F158:G158"/>
    <mergeCell ref="F166:G166"/>
    <mergeCell ref="F147:G147"/>
    <mergeCell ref="F183:G183"/>
    <mergeCell ref="F184:G184"/>
    <mergeCell ref="K2:L4"/>
    <mergeCell ref="K5:L5"/>
    <mergeCell ref="H2:J4"/>
    <mergeCell ref="F177:G177"/>
    <mergeCell ref="F178:G178"/>
    <mergeCell ref="F179:G179"/>
    <mergeCell ref="F180:G180"/>
    <mergeCell ref="F181:G181"/>
    <mergeCell ref="F182:G182"/>
    <mergeCell ref="F171:G171"/>
    <mergeCell ref="F172:G172"/>
    <mergeCell ref="F173:G173"/>
    <mergeCell ref="F174:G174"/>
    <mergeCell ref="F175:G175"/>
    <mergeCell ref="F176:G176"/>
    <mergeCell ref="F165:G165"/>
    <mergeCell ref="F169:G169"/>
    <mergeCell ref="F170:G170"/>
    <mergeCell ref="F159:G159"/>
    <mergeCell ref="F160:G160"/>
    <mergeCell ref="F161:G161"/>
    <mergeCell ref="F162:G162"/>
    <mergeCell ref="F148:G148"/>
    <mergeCell ref="F149:G149"/>
    <mergeCell ref="F150:G150"/>
    <mergeCell ref="F151:G151"/>
    <mergeCell ref="F152:G152"/>
    <mergeCell ref="F111:G111"/>
    <mergeCell ref="F112:G112"/>
    <mergeCell ref="F113:G113"/>
    <mergeCell ref="F114:G114"/>
    <mergeCell ref="F115:G115"/>
    <mergeCell ref="F116:G116"/>
    <mergeCell ref="F129:G129"/>
    <mergeCell ref="F130:G130"/>
    <mergeCell ref="F131:G131"/>
    <mergeCell ref="F132:G132"/>
    <mergeCell ref="F133:G133"/>
    <mergeCell ref="F134:G134"/>
    <mergeCell ref="F123:G123"/>
    <mergeCell ref="F124:G124"/>
    <mergeCell ref="F125:G125"/>
    <mergeCell ref="F126:G126"/>
    <mergeCell ref="F127:G127"/>
    <mergeCell ref="F128:G128"/>
    <mergeCell ref="F117:G117"/>
    <mergeCell ref="K48:L48"/>
    <mergeCell ref="K49:L49"/>
    <mergeCell ref="K36:L36"/>
    <mergeCell ref="K37:L37"/>
    <mergeCell ref="K38:L38"/>
    <mergeCell ref="K80:L80"/>
    <mergeCell ref="K81:L81"/>
    <mergeCell ref="K82:L82"/>
    <mergeCell ref="K83:L83"/>
    <mergeCell ref="K84:L84"/>
    <mergeCell ref="K85:L85"/>
    <mergeCell ref="K72:L72"/>
    <mergeCell ref="K73:L73"/>
    <mergeCell ref="K74:L74"/>
    <mergeCell ref="K75:L75"/>
    <mergeCell ref="K76:L76"/>
    <mergeCell ref="K77:L77"/>
    <mergeCell ref="K64:L64"/>
    <mergeCell ref="K65:L65"/>
    <mergeCell ref="K66:L66"/>
    <mergeCell ref="K67:L67"/>
    <mergeCell ref="K68:L68"/>
    <mergeCell ref="K69:L69"/>
    <mergeCell ref="K78:L78"/>
    <mergeCell ref="K79:L79"/>
    <mergeCell ref="K70:L70"/>
    <mergeCell ref="K71:L71"/>
    <mergeCell ref="K88:L88"/>
    <mergeCell ref="K89:L89"/>
    <mergeCell ref="K90:L90"/>
    <mergeCell ref="K91:L91"/>
    <mergeCell ref="K122:L122"/>
    <mergeCell ref="K123:L123"/>
    <mergeCell ref="K124:L124"/>
    <mergeCell ref="K125:L125"/>
    <mergeCell ref="K126:L126"/>
    <mergeCell ref="K102:L102"/>
    <mergeCell ref="K103:L103"/>
    <mergeCell ref="K104:L104"/>
    <mergeCell ref="K105:L105"/>
    <mergeCell ref="K94:L94"/>
    <mergeCell ref="K95:L95"/>
    <mergeCell ref="K96:L96"/>
    <mergeCell ref="K97:L97"/>
    <mergeCell ref="K98:L98"/>
    <mergeCell ref="K99:L99"/>
    <mergeCell ref="K127:L127"/>
    <mergeCell ref="K116:L116"/>
    <mergeCell ref="K117:L117"/>
    <mergeCell ref="K118:L118"/>
    <mergeCell ref="K119:L119"/>
    <mergeCell ref="K120:L120"/>
    <mergeCell ref="K121:L121"/>
    <mergeCell ref="K108:L108"/>
    <mergeCell ref="K109:L109"/>
    <mergeCell ref="K110:L110"/>
    <mergeCell ref="K111:L111"/>
    <mergeCell ref="K112:L112"/>
    <mergeCell ref="K113:L113"/>
    <mergeCell ref="K157:L157"/>
    <mergeCell ref="K144:L144"/>
    <mergeCell ref="K145:L145"/>
    <mergeCell ref="K146:L146"/>
    <mergeCell ref="K147:L147"/>
    <mergeCell ref="K148:L148"/>
    <mergeCell ref="K149:L149"/>
    <mergeCell ref="K136:L136"/>
    <mergeCell ref="K137:L137"/>
    <mergeCell ref="K138:L138"/>
    <mergeCell ref="K139:L139"/>
    <mergeCell ref="K140:L140"/>
    <mergeCell ref="K141:L141"/>
    <mergeCell ref="K152:L152"/>
    <mergeCell ref="K153:L153"/>
    <mergeCell ref="K154:L154"/>
    <mergeCell ref="K155:L155"/>
    <mergeCell ref="K156:L156"/>
    <mergeCell ref="K130:L130"/>
    <mergeCell ref="K131:L131"/>
    <mergeCell ref="K132:L132"/>
    <mergeCell ref="K133:L133"/>
    <mergeCell ref="K134:L134"/>
    <mergeCell ref="K135:L135"/>
    <mergeCell ref="K150:L150"/>
    <mergeCell ref="K151:L151"/>
    <mergeCell ref="K142:L142"/>
    <mergeCell ref="K143:L143"/>
    <mergeCell ref="R7:T7"/>
    <mergeCell ref="Y2:AB4"/>
    <mergeCell ref="K180:L180"/>
    <mergeCell ref="K181:L181"/>
    <mergeCell ref="K182:L182"/>
    <mergeCell ref="K183:L183"/>
    <mergeCell ref="K172:L172"/>
    <mergeCell ref="K173:L173"/>
    <mergeCell ref="K174:L174"/>
    <mergeCell ref="K175:L175"/>
    <mergeCell ref="K176:L176"/>
    <mergeCell ref="K177:L177"/>
    <mergeCell ref="K166:L166"/>
    <mergeCell ref="K167:L167"/>
    <mergeCell ref="K168:L168"/>
    <mergeCell ref="K169:L169"/>
    <mergeCell ref="K170:L170"/>
    <mergeCell ref="K171:L171"/>
    <mergeCell ref="K158:L158"/>
    <mergeCell ref="K159:L159"/>
    <mergeCell ref="K160:L160"/>
    <mergeCell ref="K161:L161"/>
    <mergeCell ref="K162:L162"/>
    <mergeCell ref="K163:L163"/>
    <mergeCell ref="Y185:AB185"/>
    <mergeCell ref="AC2:AF4"/>
    <mergeCell ref="AG2:AJ4"/>
    <mergeCell ref="Q13:R13"/>
    <mergeCell ref="Q14:R14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27:O27"/>
    <mergeCell ref="N28:O28"/>
    <mergeCell ref="N29:O29"/>
    <mergeCell ref="N30:O30"/>
    <mergeCell ref="N31:O31"/>
    <mergeCell ref="N32:O32"/>
    <mergeCell ref="N21:O21"/>
    <mergeCell ref="N22:O22"/>
    <mergeCell ref="N23:O23"/>
    <mergeCell ref="N24:O24"/>
    <mergeCell ref="N25:O25"/>
    <mergeCell ref="N26:O26"/>
    <mergeCell ref="N15:O15"/>
    <mergeCell ref="N16:O16"/>
    <mergeCell ref="N17:O17"/>
    <mergeCell ref="N18:O18"/>
    <mergeCell ref="N19:O19"/>
    <mergeCell ref="N20:O20"/>
    <mergeCell ref="N45:O45"/>
    <mergeCell ref="N33:O33"/>
    <mergeCell ref="N34:O34"/>
    <mergeCell ref="N35:O35"/>
    <mergeCell ref="N36:O36"/>
    <mergeCell ref="N37:O37"/>
    <mergeCell ref="N38:O38"/>
    <mergeCell ref="N49:O49"/>
    <mergeCell ref="N50:O50"/>
    <mergeCell ref="N39:O39"/>
    <mergeCell ref="N40:O40"/>
    <mergeCell ref="N41:O41"/>
    <mergeCell ref="N42:O42"/>
    <mergeCell ref="N43:O43"/>
    <mergeCell ref="N44:O44"/>
    <mergeCell ref="N69:O69"/>
    <mergeCell ref="N57:O57"/>
    <mergeCell ref="N58:O58"/>
    <mergeCell ref="N59:O59"/>
    <mergeCell ref="N51:O51"/>
    <mergeCell ref="N52:O52"/>
    <mergeCell ref="N53:O53"/>
    <mergeCell ref="N54:O54"/>
    <mergeCell ref="N55:O55"/>
    <mergeCell ref="N56:O56"/>
    <mergeCell ref="N46:O46"/>
    <mergeCell ref="N47:O47"/>
    <mergeCell ref="N48:O48"/>
    <mergeCell ref="N70:O70"/>
    <mergeCell ref="N71:O71"/>
    <mergeCell ref="N72:O72"/>
    <mergeCell ref="N73:O73"/>
    <mergeCell ref="N74:O74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84:O84"/>
    <mergeCell ref="N85:O85"/>
    <mergeCell ref="N86:O86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117:O117"/>
    <mergeCell ref="N118:O118"/>
    <mergeCell ref="N119:O119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87:O87"/>
    <mergeCell ref="N88:O88"/>
    <mergeCell ref="N89:O89"/>
    <mergeCell ref="N90:O90"/>
    <mergeCell ref="N91:O91"/>
    <mergeCell ref="N92:O92"/>
    <mergeCell ref="N99:O99"/>
    <mergeCell ref="N100:O100"/>
    <mergeCell ref="N101:O101"/>
    <mergeCell ref="N102:O102"/>
    <mergeCell ref="N103:O103"/>
    <mergeCell ref="N104:O104"/>
    <mergeCell ref="N93:O93"/>
    <mergeCell ref="N94:O94"/>
    <mergeCell ref="N95:O95"/>
    <mergeCell ref="N96:O96"/>
    <mergeCell ref="N97:O97"/>
    <mergeCell ref="N98:O98"/>
    <mergeCell ref="N129:O129"/>
    <mergeCell ref="N130:O130"/>
    <mergeCell ref="N131:O131"/>
    <mergeCell ref="N132:O132"/>
    <mergeCell ref="N133:O133"/>
    <mergeCell ref="N134:O134"/>
    <mergeCell ref="N120:O120"/>
    <mergeCell ref="N121:O121"/>
    <mergeCell ref="N122:O122"/>
    <mergeCell ref="N149:O149"/>
    <mergeCell ref="N150:O150"/>
    <mergeCell ref="N151:O151"/>
    <mergeCell ref="N152:O152"/>
    <mergeCell ref="N141:O141"/>
    <mergeCell ref="N142:O142"/>
    <mergeCell ref="N143:O143"/>
    <mergeCell ref="N144:O144"/>
    <mergeCell ref="N135:O135"/>
    <mergeCell ref="N136:O136"/>
    <mergeCell ref="N137:O137"/>
    <mergeCell ref="N138:O138"/>
    <mergeCell ref="N139:O139"/>
    <mergeCell ref="N140:O140"/>
    <mergeCell ref="N183:O183"/>
    <mergeCell ref="Q9:R11"/>
    <mergeCell ref="S9:T10"/>
    <mergeCell ref="R8:T8"/>
    <mergeCell ref="R5:T5"/>
    <mergeCell ref="U2:X4"/>
    <mergeCell ref="N177:O177"/>
    <mergeCell ref="N178:O178"/>
    <mergeCell ref="N179:O179"/>
    <mergeCell ref="N180:O180"/>
    <mergeCell ref="N181:O181"/>
    <mergeCell ref="N182:O182"/>
    <mergeCell ref="N171:O171"/>
    <mergeCell ref="N172:O172"/>
    <mergeCell ref="N173:O173"/>
    <mergeCell ref="N174:O174"/>
    <mergeCell ref="N175:O175"/>
    <mergeCell ref="N176:O176"/>
    <mergeCell ref="N165:O165"/>
    <mergeCell ref="N166:O166"/>
    <mergeCell ref="N167:O167"/>
    <mergeCell ref="N168:O168"/>
    <mergeCell ref="N123:O123"/>
    <mergeCell ref="N124:O124"/>
    <mergeCell ref="N169:O169"/>
    <mergeCell ref="N170:O170"/>
    <mergeCell ref="N159:O159"/>
    <mergeCell ref="N160:O160"/>
    <mergeCell ref="N161:O161"/>
    <mergeCell ref="N162:O162"/>
    <mergeCell ref="Q15:R15"/>
    <mergeCell ref="Q12:R12"/>
    <mergeCell ref="N145:O145"/>
    <mergeCell ref="N146:O146"/>
    <mergeCell ref="N125:O125"/>
    <mergeCell ref="N126:O126"/>
    <mergeCell ref="N127:O127"/>
    <mergeCell ref="N128:O128"/>
    <mergeCell ref="N163:O163"/>
    <mergeCell ref="N164:O164"/>
    <mergeCell ref="N153:O153"/>
    <mergeCell ref="N154:O154"/>
    <mergeCell ref="N155:O155"/>
    <mergeCell ref="N156:O156"/>
    <mergeCell ref="N157:O157"/>
    <mergeCell ref="N158:O158"/>
    <mergeCell ref="N147:O147"/>
    <mergeCell ref="N148:O14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A1:L177"/>
  <sheetViews>
    <sheetView tabSelected="1" workbookViewId="0">
      <selection activeCell="A18" sqref="A18:XFD18"/>
    </sheetView>
  </sheetViews>
  <sheetFormatPr defaultRowHeight="14.4" x14ac:dyDescent="0.3"/>
  <cols>
    <col min="1" max="1" width="48.109375" bestFit="1" customWidth="1"/>
    <col min="2" max="2" width="36.33203125" bestFit="1" customWidth="1"/>
    <col min="5" max="5" width="0" hidden="1" customWidth="1"/>
    <col min="6" max="12" width="8.88671875" hidden="1" customWidth="1"/>
    <col min="13" max="13" width="0" hidden="1" customWidth="1"/>
  </cols>
  <sheetData>
    <row r="1" spans="1:11" ht="18" x14ac:dyDescent="0.35">
      <c r="A1" s="287" t="s">
        <v>209</v>
      </c>
      <c r="B1" s="288"/>
      <c r="H1">
        <v>0</v>
      </c>
      <c r="I1" t="s">
        <v>2</v>
      </c>
      <c r="K1">
        <v>0</v>
      </c>
    </row>
    <row r="2" spans="1:11" x14ac:dyDescent="0.3">
      <c r="A2" s="262" t="s">
        <v>210</v>
      </c>
      <c r="B2" s="263">
        <v>120</v>
      </c>
      <c r="H2">
        <v>90</v>
      </c>
      <c r="I2" t="s">
        <v>43</v>
      </c>
      <c r="K2">
        <v>1</v>
      </c>
    </row>
    <row r="3" spans="1:11" x14ac:dyDescent="0.3">
      <c r="A3" s="262" t="s">
        <v>211</v>
      </c>
      <c r="B3" s="263">
        <v>-10</v>
      </c>
      <c r="H3">
        <v>91</v>
      </c>
      <c r="I3" t="s">
        <v>44</v>
      </c>
      <c r="K3">
        <v>2</v>
      </c>
    </row>
    <row r="4" spans="1:11" x14ac:dyDescent="0.3">
      <c r="A4" s="262" t="s">
        <v>212</v>
      </c>
      <c r="B4" s="263">
        <v>10</v>
      </c>
      <c r="H4">
        <v>92</v>
      </c>
      <c r="I4" t="s">
        <v>45</v>
      </c>
      <c r="K4">
        <v>3</v>
      </c>
    </row>
    <row r="5" spans="1:11" x14ac:dyDescent="0.3">
      <c r="A5" s="262" t="s">
        <v>213</v>
      </c>
      <c r="B5" s="263">
        <v>95</v>
      </c>
      <c r="H5">
        <v>93</v>
      </c>
      <c r="K5">
        <v>4</v>
      </c>
    </row>
    <row r="6" spans="1:11" ht="15" thickBot="1" x14ac:dyDescent="0.35">
      <c r="A6" s="262" t="s">
        <v>214</v>
      </c>
      <c r="B6" s="263" t="s">
        <v>2</v>
      </c>
      <c r="H6">
        <v>94</v>
      </c>
      <c r="K6">
        <v>5</v>
      </c>
    </row>
    <row r="7" spans="1:11" ht="18" x14ac:dyDescent="0.35">
      <c r="A7" s="287" t="s">
        <v>215</v>
      </c>
      <c r="B7" s="288"/>
      <c r="H7">
        <v>95</v>
      </c>
      <c r="K7">
        <v>6</v>
      </c>
    </row>
    <row r="8" spans="1:11" x14ac:dyDescent="0.3">
      <c r="A8" s="262" t="s">
        <v>216</v>
      </c>
      <c r="B8" s="264">
        <f>'θ ϵ (90,180)'!Y2</f>
        <v>23.020374982285411</v>
      </c>
      <c r="H8">
        <v>96</v>
      </c>
      <c r="K8">
        <v>7</v>
      </c>
    </row>
    <row r="9" spans="1:11" x14ac:dyDescent="0.3">
      <c r="A9" s="262" t="s">
        <v>78</v>
      </c>
      <c r="B9" s="264">
        <f>'θ ϵ (90,180)'!U2</f>
        <v>96</v>
      </c>
      <c r="H9">
        <v>97</v>
      </c>
      <c r="K9">
        <v>8</v>
      </c>
    </row>
    <row r="10" spans="1:11" x14ac:dyDescent="0.3">
      <c r="A10" s="262" t="s">
        <v>217</v>
      </c>
      <c r="B10" s="264">
        <f>'θ ϵ (90,180)'!V2</f>
        <v>23.019437818328569</v>
      </c>
      <c r="H10">
        <v>98</v>
      </c>
      <c r="K10">
        <v>9</v>
      </c>
    </row>
    <row r="11" spans="1:11" x14ac:dyDescent="0.3">
      <c r="A11" s="262" t="s">
        <v>218</v>
      </c>
      <c r="B11" s="265" t="str">
        <f>'θ ϵ (90,180)'!W17</f>
        <v>MoveCZoptFurtherFromW.C.</v>
      </c>
      <c r="H11">
        <v>101</v>
      </c>
      <c r="K11">
        <v>12</v>
      </c>
    </row>
    <row r="12" spans="1:11" ht="15" thickBot="1" x14ac:dyDescent="0.35">
      <c r="A12" s="266" t="s">
        <v>112</v>
      </c>
      <c r="B12" s="267" t="str">
        <f>'θ ϵ (90,180)'!W37</f>
        <v xml:space="preserve"> Case 2 (Look Sheet: θopt tune case II)</v>
      </c>
      <c r="H12">
        <v>102</v>
      </c>
      <c r="K12">
        <v>13</v>
      </c>
    </row>
    <row r="13" spans="1:11" ht="18" x14ac:dyDescent="0.35">
      <c r="A13" s="287" t="s">
        <v>219</v>
      </c>
      <c r="B13" s="288"/>
      <c r="H13">
        <v>103</v>
      </c>
      <c r="K13">
        <v>14</v>
      </c>
    </row>
    <row r="14" spans="1:11" x14ac:dyDescent="0.3">
      <c r="A14" s="262" t="s">
        <v>220</v>
      </c>
      <c r="B14" s="263">
        <v>96</v>
      </c>
      <c r="H14">
        <v>104</v>
      </c>
      <c r="K14">
        <v>15</v>
      </c>
    </row>
    <row r="15" spans="1:11" ht="15" thickBot="1" x14ac:dyDescent="0.35">
      <c r="A15" s="266" t="s">
        <v>221</v>
      </c>
      <c r="B15" s="268" t="s">
        <v>2</v>
      </c>
      <c r="H15">
        <v>105</v>
      </c>
      <c r="K15">
        <v>16</v>
      </c>
    </row>
    <row r="16" spans="1:11" ht="18" x14ac:dyDescent="0.35">
      <c r="A16" s="287" t="s">
        <v>222</v>
      </c>
      <c r="B16" s="288"/>
      <c r="H16">
        <v>106</v>
      </c>
      <c r="K16">
        <v>17</v>
      </c>
    </row>
    <row r="17" spans="1:11" x14ac:dyDescent="0.3">
      <c r="A17" s="262" t="s">
        <v>223</v>
      </c>
      <c r="B17" s="265" t="str">
        <f>'θ ϵ (90,180)'!W47</f>
        <v>MoveCZnewFurtherFromW.C.</v>
      </c>
      <c r="H17">
        <v>107</v>
      </c>
      <c r="K17">
        <v>18</v>
      </c>
    </row>
    <row r="18" spans="1:11" x14ac:dyDescent="0.3">
      <c r="A18" s="262" t="s">
        <v>224</v>
      </c>
      <c r="B18" s="264">
        <f>'θ ϵ (90,180)'!W52</f>
        <v>1664.7127232672156</v>
      </c>
      <c r="H18">
        <v>109</v>
      </c>
      <c r="K18">
        <v>20</v>
      </c>
    </row>
    <row r="19" spans="1:11" x14ac:dyDescent="0.3">
      <c r="A19" s="262" t="s">
        <v>225</v>
      </c>
      <c r="B19" s="264">
        <f>'θ ϵ (90,180)'!W56</f>
        <v>1664.7127232672156</v>
      </c>
      <c r="H19">
        <v>110</v>
      </c>
      <c r="K19">
        <v>21</v>
      </c>
    </row>
    <row r="20" spans="1:11" ht="15" thickBot="1" x14ac:dyDescent="0.35">
      <c r="A20" s="266" t="s">
        <v>226</v>
      </c>
      <c r="B20" s="269">
        <f>'θ ϵ (90,180)'!W60</f>
        <v>0</v>
      </c>
      <c r="H20">
        <v>111</v>
      </c>
      <c r="K20">
        <v>22</v>
      </c>
    </row>
    <row r="21" spans="1:11" x14ac:dyDescent="0.3">
      <c r="H21">
        <v>112</v>
      </c>
      <c r="K21">
        <v>23</v>
      </c>
    </row>
    <row r="22" spans="1:11" x14ac:dyDescent="0.3">
      <c r="H22">
        <v>113</v>
      </c>
      <c r="K22">
        <v>24</v>
      </c>
    </row>
    <row r="23" spans="1:11" x14ac:dyDescent="0.3">
      <c r="H23">
        <v>114</v>
      </c>
      <c r="K23">
        <v>25</v>
      </c>
    </row>
    <row r="24" spans="1:11" x14ac:dyDescent="0.3">
      <c r="H24">
        <v>115</v>
      </c>
      <c r="K24">
        <v>26</v>
      </c>
    </row>
    <row r="25" spans="1:11" x14ac:dyDescent="0.3">
      <c r="H25">
        <v>116</v>
      </c>
      <c r="K25">
        <v>27</v>
      </c>
    </row>
    <row r="26" spans="1:11" x14ac:dyDescent="0.3">
      <c r="H26">
        <v>117</v>
      </c>
      <c r="K26">
        <v>28</v>
      </c>
    </row>
    <row r="27" spans="1:11" x14ac:dyDescent="0.3">
      <c r="H27">
        <v>118</v>
      </c>
      <c r="K27">
        <v>29</v>
      </c>
    </row>
    <row r="28" spans="1:11" x14ac:dyDescent="0.3">
      <c r="H28">
        <v>119</v>
      </c>
      <c r="K28">
        <v>30</v>
      </c>
    </row>
    <row r="29" spans="1:11" x14ac:dyDescent="0.3">
      <c r="H29">
        <v>120</v>
      </c>
      <c r="K29">
        <v>31</v>
      </c>
    </row>
    <row r="30" spans="1:11" x14ac:dyDescent="0.3">
      <c r="H30">
        <v>121</v>
      </c>
      <c r="K30">
        <v>32</v>
      </c>
    </row>
    <row r="31" spans="1:11" x14ac:dyDescent="0.3">
      <c r="H31">
        <v>122</v>
      </c>
      <c r="K31">
        <v>33</v>
      </c>
    </row>
    <row r="32" spans="1:11" x14ac:dyDescent="0.3">
      <c r="H32">
        <v>123</v>
      </c>
      <c r="K32">
        <v>34</v>
      </c>
    </row>
    <row r="33" spans="8:11" x14ac:dyDescent="0.3">
      <c r="H33">
        <v>124</v>
      </c>
      <c r="K33">
        <v>35</v>
      </c>
    </row>
    <row r="34" spans="8:11" x14ac:dyDescent="0.3">
      <c r="H34">
        <v>125</v>
      </c>
      <c r="K34">
        <v>36</v>
      </c>
    </row>
    <row r="35" spans="8:11" x14ac:dyDescent="0.3">
      <c r="H35">
        <v>126</v>
      </c>
      <c r="K35">
        <v>37</v>
      </c>
    </row>
    <row r="36" spans="8:11" x14ac:dyDescent="0.3">
      <c r="H36">
        <v>127</v>
      </c>
      <c r="K36">
        <v>38</v>
      </c>
    </row>
    <row r="37" spans="8:11" x14ac:dyDescent="0.3">
      <c r="H37">
        <v>128</v>
      </c>
      <c r="K37">
        <v>39</v>
      </c>
    </row>
    <row r="38" spans="8:11" x14ac:dyDescent="0.3">
      <c r="H38">
        <v>129</v>
      </c>
      <c r="K38">
        <v>40</v>
      </c>
    </row>
    <row r="39" spans="8:11" x14ac:dyDescent="0.3">
      <c r="H39">
        <v>130</v>
      </c>
      <c r="K39">
        <v>41</v>
      </c>
    </row>
    <row r="40" spans="8:11" x14ac:dyDescent="0.3">
      <c r="H40">
        <v>131</v>
      </c>
      <c r="K40">
        <v>42</v>
      </c>
    </row>
    <row r="41" spans="8:11" x14ac:dyDescent="0.3">
      <c r="H41">
        <v>132</v>
      </c>
      <c r="K41">
        <v>43</v>
      </c>
    </row>
    <row r="42" spans="8:11" x14ac:dyDescent="0.3">
      <c r="H42">
        <v>133</v>
      </c>
      <c r="K42">
        <v>44</v>
      </c>
    </row>
    <row r="43" spans="8:11" x14ac:dyDescent="0.3">
      <c r="H43">
        <v>134</v>
      </c>
      <c r="K43">
        <v>45</v>
      </c>
    </row>
    <row r="44" spans="8:11" x14ac:dyDescent="0.3">
      <c r="H44">
        <v>135</v>
      </c>
      <c r="K44">
        <v>46</v>
      </c>
    </row>
    <row r="45" spans="8:11" x14ac:dyDescent="0.3">
      <c r="H45">
        <v>136</v>
      </c>
      <c r="K45">
        <v>47</v>
      </c>
    </row>
    <row r="46" spans="8:11" x14ac:dyDescent="0.3">
      <c r="H46">
        <v>137</v>
      </c>
      <c r="K46">
        <v>48</v>
      </c>
    </row>
    <row r="47" spans="8:11" x14ac:dyDescent="0.3">
      <c r="H47">
        <v>138</v>
      </c>
      <c r="K47">
        <v>49</v>
      </c>
    </row>
    <row r="48" spans="8:11" x14ac:dyDescent="0.3">
      <c r="H48">
        <v>139</v>
      </c>
      <c r="K48">
        <v>50</v>
      </c>
    </row>
    <row r="49" spans="8:11" x14ac:dyDescent="0.3">
      <c r="H49">
        <v>140</v>
      </c>
      <c r="K49">
        <v>51</v>
      </c>
    </row>
    <row r="50" spans="8:11" x14ac:dyDescent="0.3">
      <c r="H50">
        <v>141</v>
      </c>
      <c r="K50">
        <v>52</v>
      </c>
    </row>
    <row r="51" spans="8:11" x14ac:dyDescent="0.3">
      <c r="H51">
        <v>142</v>
      </c>
      <c r="K51">
        <v>53</v>
      </c>
    </row>
    <row r="52" spans="8:11" x14ac:dyDescent="0.3">
      <c r="H52">
        <v>143</v>
      </c>
      <c r="K52">
        <v>54</v>
      </c>
    </row>
    <row r="53" spans="8:11" x14ac:dyDescent="0.3">
      <c r="H53">
        <v>144</v>
      </c>
      <c r="K53">
        <v>55</v>
      </c>
    </row>
    <row r="54" spans="8:11" x14ac:dyDescent="0.3">
      <c r="H54">
        <v>145</v>
      </c>
      <c r="K54">
        <v>56</v>
      </c>
    </row>
    <row r="55" spans="8:11" x14ac:dyDescent="0.3">
      <c r="H55">
        <v>146</v>
      </c>
      <c r="K55">
        <v>57</v>
      </c>
    </row>
    <row r="56" spans="8:11" x14ac:dyDescent="0.3">
      <c r="H56">
        <v>147</v>
      </c>
      <c r="K56">
        <v>58</v>
      </c>
    </row>
    <row r="57" spans="8:11" x14ac:dyDescent="0.3">
      <c r="H57">
        <v>148</v>
      </c>
      <c r="K57">
        <v>59</v>
      </c>
    </row>
    <row r="58" spans="8:11" x14ac:dyDescent="0.3">
      <c r="H58">
        <v>149</v>
      </c>
      <c r="K58">
        <v>60</v>
      </c>
    </row>
    <row r="59" spans="8:11" x14ac:dyDescent="0.3">
      <c r="H59">
        <v>150</v>
      </c>
      <c r="K59">
        <v>61</v>
      </c>
    </row>
    <row r="60" spans="8:11" x14ac:dyDescent="0.3">
      <c r="H60">
        <v>151</v>
      </c>
      <c r="K60">
        <v>62</v>
      </c>
    </row>
    <row r="61" spans="8:11" x14ac:dyDescent="0.3">
      <c r="H61">
        <v>152</v>
      </c>
      <c r="K61">
        <v>63</v>
      </c>
    </row>
    <row r="62" spans="8:11" x14ac:dyDescent="0.3">
      <c r="H62">
        <v>153</v>
      </c>
      <c r="K62">
        <v>64</v>
      </c>
    </row>
    <row r="63" spans="8:11" x14ac:dyDescent="0.3">
      <c r="H63">
        <v>154</v>
      </c>
      <c r="K63">
        <v>65</v>
      </c>
    </row>
    <row r="64" spans="8:11" x14ac:dyDescent="0.3">
      <c r="H64">
        <v>155</v>
      </c>
      <c r="K64">
        <v>66</v>
      </c>
    </row>
    <row r="65" spans="8:11" x14ac:dyDescent="0.3">
      <c r="H65">
        <v>156</v>
      </c>
      <c r="K65">
        <v>67</v>
      </c>
    </row>
    <row r="66" spans="8:11" x14ac:dyDescent="0.3">
      <c r="H66">
        <v>157</v>
      </c>
      <c r="K66">
        <v>68</v>
      </c>
    </row>
    <row r="67" spans="8:11" x14ac:dyDescent="0.3">
      <c r="H67">
        <v>158</v>
      </c>
      <c r="K67">
        <v>69</v>
      </c>
    </row>
    <row r="68" spans="8:11" x14ac:dyDescent="0.3">
      <c r="H68">
        <v>159</v>
      </c>
      <c r="K68">
        <v>70</v>
      </c>
    </row>
    <row r="69" spans="8:11" x14ac:dyDescent="0.3">
      <c r="H69">
        <v>160</v>
      </c>
      <c r="K69">
        <v>71</v>
      </c>
    </row>
    <row r="70" spans="8:11" x14ac:dyDescent="0.3">
      <c r="H70">
        <v>161</v>
      </c>
      <c r="K70">
        <v>72</v>
      </c>
    </row>
    <row r="71" spans="8:11" x14ac:dyDescent="0.3">
      <c r="H71">
        <v>162</v>
      </c>
      <c r="K71">
        <v>73</v>
      </c>
    </row>
    <row r="72" spans="8:11" x14ac:dyDescent="0.3">
      <c r="H72">
        <v>163</v>
      </c>
      <c r="K72">
        <v>74</v>
      </c>
    </row>
    <row r="73" spans="8:11" x14ac:dyDescent="0.3">
      <c r="H73">
        <v>164</v>
      </c>
      <c r="K73">
        <v>75</v>
      </c>
    </row>
    <row r="74" spans="8:11" x14ac:dyDescent="0.3">
      <c r="H74">
        <v>165</v>
      </c>
      <c r="K74">
        <v>76</v>
      </c>
    </row>
    <row r="75" spans="8:11" x14ac:dyDescent="0.3">
      <c r="H75">
        <v>166</v>
      </c>
      <c r="K75">
        <v>77</v>
      </c>
    </row>
    <row r="76" spans="8:11" x14ac:dyDescent="0.3">
      <c r="H76">
        <v>167</v>
      </c>
      <c r="K76">
        <v>78</v>
      </c>
    </row>
    <row r="77" spans="8:11" x14ac:dyDescent="0.3">
      <c r="H77">
        <v>168</v>
      </c>
      <c r="K77">
        <v>79</v>
      </c>
    </row>
    <row r="78" spans="8:11" x14ac:dyDescent="0.3">
      <c r="H78">
        <v>169</v>
      </c>
      <c r="K78">
        <v>80</v>
      </c>
    </row>
    <row r="79" spans="8:11" x14ac:dyDescent="0.3">
      <c r="H79">
        <v>170</v>
      </c>
      <c r="K79">
        <v>81</v>
      </c>
    </row>
    <row r="80" spans="8:11" x14ac:dyDescent="0.3">
      <c r="H80">
        <v>171</v>
      </c>
      <c r="K80">
        <v>82</v>
      </c>
    </row>
    <row r="81" spans="8:11" x14ac:dyDescent="0.3">
      <c r="H81">
        <v>172</v>
      </c>
      <c r="K81">
        <v>83</v>
      </c>
    </row>
    <row r="82" spans="8:11" x14ac:dyDescent="0.3">
      <c r="H82">
        <v>173</v>
      </c>
      <c r="K82">
        <v>84</v>
      </c>
    </row>
    <row r="83" spans="8:11" x14ac:dyDescent="0.3">
      <c r="H83">
        <v>174</v>
      </c>
      <c r="K83">
        <v>85</v>
      </c>
    </row>
    <row r="84" spans="8:11" x14ac:dyDescent="0.3">
      <c r="H84">
        <v>175</v>
      </c>
      <c r="K84">
        <v>86</v>
      </c>
    </row>
    <row r="85" spans="8:11" x14ac:dyDescent="0.3">
      <c r="H85">
        <v>176</v>
      </c>
      <c r="K85">
        <v>87</v>
      </c>
    </row>
    <row r="86" spans="8:11" x14ac:dyDescent="0.3">
      <c r="H86">
        <v>177</v>
      </c>
      <c r="K86">
        <v>88</v>
      </c>
    </row>
    <row r="87" spans="8:11" x14ac:dyDescent="0.3">
      <c r="H87">
        <v>178</v>
      </c>
      <c r="K87">
        <v>89</v>
      </c>
    </row>
    <row r="88" spans="8:11" x14ac:dyDescent="0.3">
      <c r="H88">
        <v>179</v>
      </c>
      <c r="K88">
        <v>90</v>
      </c>
    </row>
    <row r="89" spans="8:11" x14ac:dyDescent="0.3">
      <c r="K89">
        <v>91</v>
      </c>
    </row>
    <row r="90" spans="8:11" x14ac:dyDescent="0.3">
      <c r="K90">
        <v>92</v>
      </c>
    </row>
    <row r="91" spans="8:11" x14ac:dyDescent="0.3">
      <c r="K91">
        <v>93</v>
      </c>
    </row>
    <row r="92" spans="8:11" x14ac:dyDescent="0.3">
      <c r="K92">
        <v>94</v>
      </c>
    </row>
    <row r="93" spans="8:11" x14ac:dyDescent="0.3">
      <c r="K93">
        <v>95</v>
      </c>
    </row>
    <row r="94" spans="8:11" x14ac:dyDescent="0.3">
      <c r="K94">
        <v>96</v>
      </c>
    </row>
    <row r="95" spans="8:11" x14ac:dyDescent="0.3">
      <c r="K95">
        <v>97</v>
      </c>
    </row>
    <row r="96" spans="8:11" x14ac:dyDescent="0.3">
      <c r="K96">
        <v>98</v>
      </c>
    </row>
    <row r="97" spans="11:11" x14ac:dyDescent="0.3">
      <c r="K97">
        <v>99</v>
      </c>
    </row>
    <row r="98" spans="11:11" x14ac:dyDescent="0.3">
      <c r="K98">
        <v>100</v>
      </c>
    </row>
    <row r="99" spans="11:11" x14ac:dyDescent="0.3">
      <c r="K99">
        <v>101</v>
      </c>
    </row>
    <row r="100" spans="11:11" x14ac:dyDescent="0.3">
      <c r="K100">
        <v>102</v>
      </c>
    </row>
    <row r="101" spans="11:11" x14ac:dyDescent="0.3">
      <c r="K101">
        <v>103</v>
      </c>
    </row>
    <row r="102" spans="11:11" x14ac:dyDescent="0.3">
      <c r="K102">
        <v>104</v>
      </c>
    </row>
    <row r="103" spans="11:11" x14ac:dyDescent="0.3">
      <c r="K103">
        <v>105</v>
      </c>
    </row>
    <row r="104" spans="11:11" x14ac:dyDescent="0.3">
      <c r="K104">
        <v>106</v>
      </c>
    </row>
    <row r="105" spans="11:11" x14ac:dyDescent="0.3">
      <c r="K105">
        <v>107</v>
      </c>
    </row>
    <row r="106" spans="11:11" x14ac:dyDescent="0.3">
      <c r="K106">
        <v>108</v>
      </c>
    </row>
    <row r="107" spans="11:11" x14ac:dyDescent="0.3">
      <c r="K107">
        <v>109</v>
      </c>
    </row>
    <row r="108" spans="11:11" x14ac:dyDescent="0.3">
      <c r="K108">
        <v>110</v>
      </c>
    </row>
    <row r="109" spans="11:11" x14ac:dyDescent="0.3">
      <c r="K109">
        <v>111</v>
      </c>
    </row>
    <row r="110" spans="11:11" x14ac:dyDescent="0.3">
      <c r="K110">
        <v>112</v>
      </c>
    </row>
    <row r="111" spans="11:11" x14ac:dyDescent="0.3">
      <c r="K111">
        <v>113</v>
      </c>
    </row>
    <row r="112" spans="11:11" x14ac:dyDescent="0.3">
      <c r="K112">
        <v>114</v>
      </c>
    </row>
    <row r="113" spans="11:11" x14ac:dyDescent="0.3">
      <c r="K113">
        <v>115</v>
      </c>
    </row>
    <row r="114" spans="11:11" x14ac:dyDescent="0.3">
      <c r="K114">
        <v>116</v>
      </c>
    </row>
    <row r="115" spans="11:11" x14ac:dyDescent="0.3">
      <c r="K115">
        <v>117</v>
      </c>
    </row>
    <row r="116" spans="11:11" x14ac:dyDescent="0.3">
      <c r="K116">
        <v>118</v>
      </c>
    </row>
    <row r="117" spans="11:11" x14ac:dyDescent="0.3">
      <c r="K117">
        <v>119</v>
      </c>
    </row>
    <row r="118" spans="11:11" x14ac:dyDescent="0.3">
      <c r="K118">
        <v>120</v>
      </c>
    </row>
    <row r="119" spans="11:11" x14ac:dyDescent="0.3">
      <c r="K119">
        <v>121</v>
      </c>
    </row>
    <row r="120" spans="11:11" x14ac:dyDescent="0.3">
      <c r="K120">
        <v>122</v>
      </c>
    </row>
    <row r="121" spans="11:11" x14ac:dyDescent="0.3">
      <c r="K121">
        <v>123</v>
      </c>
    </row>
    <row r="122" spans="11:11" x14ac:dyDescent="0.3">
      <c r="K122">
        <v>124</v>
      </c>
    </row>
    <row r="123" spans="11:11" x14ac:dyDescent="0.3">
      <c r="K123">
        <v>125</v>
      </c>
    </row>
    <row r="124" spans="11:11" x14ac:dyDescent="0.3">
      <c r="K124">
        <v>126</v>
      </c>
    </row>
    <row r="125" spans="11:11" x14ac:dyDescent="0.3">
      <c r="K125">
        <v>127</v>
      </c>
    </row>
    <row r="126" spans="11:11" x14ac:dyDescent="0.3">
      <c r="K126">
        <v>128</v>
      </c>
    </row>
    <row r="127" spans="11:11" x14ac:dyDescent="0.3">
      <c r="K127">
        <v>129</v>
      </c>
    </row>
    <row r="128" spans="11:11" x14ac:dyDescent="0.3">
      <c r="K128">
        <v>130</v>
      </c>
    </row>
    <row r="129" spans="11:11" x14ac:dyDescent="0.3">
      <c r="K129">
        <v>131</v>
      </c>
    </row>
    <row r="130" spans="11:11" x14ac:dyDescent="0.3">
      <c r="K130">
        <v>132</v>
      </c>
    </row>
    <row r="131" spans="11:11" x14ac:dyDescent="0.3">
      <c r="K131">
        <v>133</v>
      </c>
    </row>
    <row r="132" spans="11:11" x14ac:dyDescent="0.3">
      <c r="K132">
        <v>134</v>
      </c>
    </row>
    <row r="133" spans="11:11" x14ac:dyDescent="0.3">
      <c r="K133">
        <v>135</v>
      </c>
    </row>
    <row r="134" spans="11:11" x14ac:dyDescent="0.3">
      <c r="K134">
        <v>136</v>
      </c>
    </row>
    <row r="135" spans="11:11" x14ac:dyDescent="0.3">
      <c r="K135">
        <v>137</v>
      </c>
    </row>
    <row r="136" spans="11:11" x14ac:dyDescent="0.3">
      <c r="K136">
        <v>138</v>
      </c>
    </row>
    <row r="137" spans="11:11" x14ac:dyDescent="0.3">
      <c r="K137">
        <v>139</v>
      </c>
    </row>
    <row r="138" spans="11:11" x14ac:dyDescent="0.3">
      <c r="K138">
        <v>140</v>
      </c>
    </row>
    <row r="139" spans="11:11" x14ac:dyDescent="0.3">
      <c r="K139">
        <v>141</v>
      </c>
    </row>
    <row r="140" spans="11:11" x14ac:dyDescent="0.3">
      <c r="K140">
        <v>142</v>
      </c>
    </row>
    <row r="141" spans="11:11" x14ac:dyDescent="0.3">
      <c r="K141">
        <v>143</v>
      </c>
    </row>
    <row r="142" spans="11:11" x14ac:dyDescent="0.3">
      <c r="K142">
        <v>144</v>
      </c>
    </row>
    <row r="143" spans="11:11" x14ac:dyDescent="0.3">
      <c r="K143">
        <v>145</v>
      </c>
    </row>
    <row r="144" spans="11:11" x14ac:dyDescent="0.3">
      <c r="K144">
        <v>146</v>
      </c>
    </row>
    <row r="145" spans="11:11" x14ac:dyDescent="0.3">
      <c r="K145">
        <v>147</v>
      </c>
    </row>
    <row r="146" spans="11:11" x14ac:dyDescent="0.3">
      <c r="K146">
        <v>148</v>
      </c>
    </row>
    <row r="147" spans="11:11" x14ac:dyDescent="0.3">
      <c r="K147">
        <v>149</v>
      </c>
    </row>
    <row r="148" spans="11:11" x14ac:dyDescent="0.3">
      <c r="K148">
        <v>150</v>
      </c>
    </row>
    <row r="149" spans="11:11" x14ac:dyDescent="0.3">
      <c r="K149">
        <v>151</v>
      </c>
    </row>
    <row r="150" spans="11:11" x14ac:dyDescent="0.3">
      <c r="K150">
        <v>152</v>
      </c>
    </row>
    <row r="151" spans="11:11" x14ac:dyDescent="0.3">
      <c r="K151">
        <v>153</v>
      </c>
    </row>
    <row r="152" spans="11:11" x14ac:dyDescent="0.3">
      <c r="K152">
        <v>154</v>
      </c>
    </row>
    <row r="153" spans="11:11" x14ac:dyDescent="0.3">
      <c r="K153">
        <v>155</v>
      </c>
    </row>
    <row r="154" spans="11:11" x14ac:dyDescent="0.3">
      <c r="K154">
        <v>156</v>
      </c>
    </row>
    <row r="155" spans="11:11" x14ac:dyDescent="0.3">
      <c r="K155">
        <v>157</v>
      </c>
    </row>
    <row r="156" spans="11:11" x14ac:dyDescent="0.3">
      <c r="K156">
        <v>158</v>
      </c>
    </row>
    <row r="157" spans="11:11" x14ac:dyDescent="0.3">
      <c r="K157">
        <v>159</v>
      </c>
    </row>
    <row r="158" spans="11:11" x14ac:dyDescent="0.3">
      <c r="K158">
        <v>160</v>
      </c>
    </row>
    <row r="159" spans="11:11" x14ac:dyDescent="0.3">
      <c r="K159">
        <v>161</v>
      </c>
    </row>
    <row r="160" spans="11:11" x14ac:dyDescent="0.3">
      <c r="K160">
        <v>162</v>
      </c>
    </row>
    <row r="161" spans="11:11" x14ac:dyDescent="0.3">
      <c r="K161">
        <v>163</v>
      </c>
    </row>
    <row r="162" spans="11:11" x14ac:dyDescent="0.3">
      <c r="K162">
        <v>164</v>
      </c>
    </row>
    <row r="163" spans="11:11" x14ac:dyDescent="0.3">
      <c r="K163">
        <v>165</v>
      </c>
    </row>
    <row r="164" spans="11:11" x14ac:dyDescent="0.3">
      <c r="K164">
        <v>166</v>
      </c>
    </row>
    <row r="165" spans="11:11" x14ac:dyDescent="0.3">
      <c r="K165">
        <v>167</v>
      </c>
    </row>
    <row r="166" spans="11:11" x14ac:dyDescent="0.3">
      <c r="K166">
        <v>168</v>
      </c>
    </row>
    <row r="167" spans="11:11" x14ac:dyDescent="0.3">
      <c r="K167">
        <v>169</v>
      </c>
    </row>
    <row r="168" spans="11:11" x14ac:dyDescent="0.3">
      <c r="K168">
        <v>170</v>
      </c>
    </row>
    <row r="169" spans="11:11" x14ac:dyDescent="0.3">
      <c r="K169">
        <v>171</v>
      </c>
    </row>
    <row r="170" spans="11:11" x14ac:dyDescent="0.3">
      <c r="K170">
        <v>172</v>
      </c>
    </row>
    <row r="171" spans="11:11" x14ac:dyDescent="0.3">
      <c r="K171">
        <v>173</v>
      </c>
    </row>
    <row r="172" spans="11:11" x14ac:dyDescent="0.3">
      <c r="K172">
        <v>174</v>
      </c>
    </row>
    <row r="173" spans="11:11" x14ac:dyDescent="0.3">
      <c r="K173">
        <v>175</v>
      </c>
    </row>
    <row r="174" spans="11:11" x14ac:dyDescent="0.3">
      <c r="K174">
        <v>176</v>
      </c>
    </row>
    <row r="175" spans="11:11" x14ac:dyDescent="0.3">
      <c r="K175">
        <v>177</v>
      </c>
    </row>
    <row r="176" spans="11:11" x14ac:dyDescent="0.3">
      <c r="K176">
        <v>178</v>
      </c>
    </row>
    <row r="177" spans="11:11" x14ac:dyDescent="0.3">
      <c r="K177">
        <v>179</v>
      </c>
    </row>
  </sheetData>
  <mergeCells count="4">
    <mergeCell ref="A1:B1"/>
    <mergeCell ref="A7:B7"/>
    <mergeCell ref="A13:B13"/>
    <mergeCell ref="A16:B16"/>
  </mergeCells>
  <dataValidations count="3">
    <dataValidation type="list" allowBlank="1" showInputMessage="1" showErrorMessage="1" sqref="B6 B15">
      <formula1>$I$1:$I$4</formula1>
    </dataValidation>
    <dataValidation type="list" allowBlank="1" showInputMessage="1" showErrorMessage="1" sqref="B14">
      <formula1>$K$2:$K$177</formula1>
    </dataValidation>
    <dataValidation type="list" allowBlank="1" showInputMessage="1" showErrorMessage="1" sqref="B5">
      <formula1>$H$2:$H$88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1"/>
  <sheetViews>
    <sheetView topLeftCell="AP111" zoomScale="41" zoomScaleNormal="41" workbookViewId="0">
      <selection activeCell="AK4" sqref="AK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</sheetPr>
  <dimension ref="A1"/>
  <sheetViews>
    <sheetView topLeftCell="A7" zoomScale="50" zoomScaleNormal="50" workbookViewId="0">
      <selection activeCell="A48" sqref="A4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50"/>
  </sheetPr>
  <dimension ref="A1"/>
  <sheetViews>
    <sheetView topLeftCell="B47" zoomScale="82" zoomScaleNormal="82" workbookViewId="0">
      <selection activeCell="W1" sqref="W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50"/>
  </sheetPr>
  <dimension ref="A1"/>
  <sheetViews>
    <sheetView topLeftCell="B47" zoomScale="84" zoomScaleNormal="84"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50"/>
  </sheetPr>
  <dimension ref="A1"/>
  <sheetViews>
    <sheetView topLeftCell="A56" zoomScale="90" zoomScaleNormal="90"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</sheetPr>
  <dimension ref="A1"/>
  <sheetViews>
    <sheetView zoomScale="60" zoomScaleNormal="60" workbookViewId="0">
      <selection activeCell="AK42" sqref="AK4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CW845"/>
  <sheetViews>
    <sheetView topLeftCell="A37" zoomScale="60" zoomScaleNormal="60" workbookViewId="0">
      <selection activeCell="T61" sqref="T61"/>
    </sheetView>
  </sheetViews>
  <sheetFormatPr defaultRowHeight="14.4" x14ac:dyDescent="0.3"/>
  <cols>
    <col min="4" max="4" width="9.6640625" customWidth="1"/>
    <col min="5" max="5" width="10.5546875" customWidth="1"/>
    <col min="6" max="6" width="11" customWidth="1"/>
    <col min="7" max="7" width="7.33203125" customWidth="1"/>
    <col min="9" max="9" width="9.6640625" customWidth="1"/>
    <col min="10" max="10" width="10.109375" customWidth="1"/>
    <col min="11" max="11" width="5.6640625" customWidth="1"/>
    <col min="12" max="12" width="9.6640625" customWidth="1"/>
    <col min="15" max="15" width="11.109375" customWidth="1"/>
    <col min="16" max="16" width="11.44140625" customWidth="1"/>
    <col min="17" max="17" width="7.44140625" customWidth="1"/>
    <col min="18" max="18" width="7" customWidth="1"/>
    <col min="19" max="19" width="10.6640625" customWidth="1"/>
    <col min="20" max="20" width="11.33203125" customWidth="1"/>
    <col min="21" max="21" width="9.88671875" customWidth="1"/>
    <col min="22" max="22" width="11.5546875" customWidth="1"/>
    <col min="23" max="23" width="29.33203125" customWidth="1"/>
    <col min="24" max="24" width="26.5546875" customWidth="1"/>
    <col min="25" max="25" width="36.109375" customWidth="1"/>
    <col min="26" max="26" width="10.6640625" customWidth="1"/>
    <col min="27" max="27" width="11.109375" customWidth="1"/>
    <col min="28" max="28" width="17.6640625" customWidth="1"/>
    <col min="29" max="29" width="16.109375" customWidth="1"/>
    <col min="34" max="34" width="13.44140625" customWidth="1"/>
    <col min="36" max="36" width="12.88671875" customWidth="1"/>
    <col min="38" max="38" width="12.33203125" customWidth="1"/>
    <col min="39" max="39" width="9.109375" customWidth="1"/>
    <col min="40" max="40" width="12" customWidth="1"/>
    <col min="45" max="45" width="15.6640625" customWidth="1"/>
    <col min="46" max="46" width="21.33203125" customWidth="1"/>
    <col min="47" max="47" width="14.6640625" bestFit="1" customWidth="1"/>
    <col min="53" max="53" width="15.6640625" customWidth="1"/>
    <col min="55" max="55" width="9.109375" customWidth="1"/>
    <col min="56" max="57" width="11.44140625" customWidth="1"/>
    <col min="58" max="58" width="11.33203125" customWidth="1"/>
    <col min="61" max="61" width="13.44140625" customWidth="1"/>
    <col min="72" max="72" width="15.44140625" bestFit="1" customWidth="1"/>
    <col min="74" max="74" width="11.109375" customWidth="1"/>
    <col min="75" max="75" width="10.109375" customWidth="1"/>
    <col min="76" max="76" width="12.5546875" customWidth="1"/>
    <col min="77" max="77" width="14" customWidth="1"/>
    <col min="78" max="78" width="17.44140625" customWidth="1"/>
    <col min="79" max="79" width="18.88671875" customWidth="1"/>
    <col min="92" max="92" width="14.6640625" bestFit="1" customWidth="1"/>
    <col min="99" max="99" width="16.33203125" customWidth="1"/>
    <col min="100" max="100" width="13.109375" customWidth="1"/>
  </cols>
  <sheetData>
    <row r="1" spans="1:101" ht="78.75" customHeight="1" thickTop="1" thickBot="1" x14ac:dyDescent="0.4">
      <c r="B1" s="93"/>
      <c r="C1" s="491" t="s">
        <v>62</v>
      </c>
      <c r="D1" s="491"/>
      <c r="E1" s="491"/>
      <c r="F1" s="491"/>
      <c r="G1" s="492" t="s">
        <v>63</v>
      </c>
      <c r="H1" s="492"/>
      <c r="I1" s="492"/>
      <c r="J1" s="492"/>
      <c r="K1" s="127"/>
      <c r="L1" s="127"/>
      <c r="M1" s="493" t="s">
        <v>64</v>
      </c>
      <c r="N1" s="493"/>
      <c r="O1" s="493"/>
      <c r="P1" s="493"/>
      <c r="Q1" s="141" t="s">
        <v>65</v>
      </c>
      <c r="R1" s="141"/>
      <c r="S1" s="141"/>
      <c r="T1" s="141"/>
      <c r="U1" s="163" t="s">
        <v>78</v>
      </c>
      <c r="V1" s="164" t="s">
        <v>79</v>
      </c>
      <c r="W1" s="164" t="s">
        <v>140</v>
      </c>
      <c r="X1" s="241" t="s">
        <v>139</v>
      </c>
      <c r="Y1" s="165" t="s">
        <v>46</v>
      </c>
      <c r="Z1" s="536" t="s">
        <v>137</v>
      </c>
      <c r="AA1" s="537"/>
      <c r="AB1" s="445" t="s">
        <v>138</v>
      </c>
      <c r="AC1" s="446"/>
      <c r="AD1" s="556" t="s">
        <v>13</v>
      </c>
      <c r="AE1" s="557"/>
      <c r="AF1" s="558"/>
      <c r="AG1" s="7"/>
      <c r="AH1" s="411" t="s">
        <v>67</v>
      </c>
      <c r="AI1" s="412"/>
      <c r="AJ1" s="412"/>
      <c r="AK1" s="412"/>
      <c r="AL1" s="412"/>
      <c r="AM1" s="413"/>
      <c r="AN1" s="7"/>
      <c r="AO1" s="7"/>
      <c r="AP1" s="7"/>
      <c r="AQ1" s="7"/>
      <c r="AR1" s="7"/>
      <c r="AS1" s="481" t="str">
        <f>IF(AND(F3&gt;0,P3&gt;0),AS2,IF(AND(F3&lt;0,P3&gt;0),AS3,IF(AND(F3&gt;0,P3&lt;0),AS4,IF(AND(F3&lt;0,P3&lt;0),AS5,"Error"))))</f>
        <v>CZnotTouchingW.C.(move it closer to the W.C.)</v>
      </c>
      <c r="AT1" s="482"/>
      <c r="AU1" s="7"/>
      <c r="AV1" s="7"/>
      <c r="AW1" s="7"/>
      <c r="AX1" s="289" t="s">
        <v>80</v>
      </c>
      <c r="AY1" s="289"/>
      <c r="AZ1" s="289" t="s">
        <v>81</v>
      </c>
      <c r="BA1" s="290"/>
    </row>
    <row r="2" spans="1:101" ht="31.5" customHeight="1" thickBot="1" x14ac:dyDescent="0.4">
      <c r="B2" s="95"/>
      <c r="C2" s="82" t="s">
        <v>14</v>
      </c>
      <c r="D2" s="21" t="s">
        <v>28</v>
      </c>
      <c r="E2" s="21" t="s">
        <v>16</v>
      </c>
      <c r="F2" s="19" t="s">
        <v>15</v>
      </c>
      <c r="G2" s="14" t="s">
        <v>21</v>
      </c>
      <c r="H2" s="15" t="s">
        <v>26</v>
      </c>
      <c r="I2" s="14" t="s">
        <v>24</v>
      </c>
      <c r="J2" s="14" t="s">
        <v>20</v>
      </c>
      <c r="K2" s="52"/>
      <c r="L2" s="52"/>
      <c r="M2" s="9" t="s">
        <v>19</v>
      </c>
      <c r="N2" s="10" t="s">
        <v>29</v>
      </c>
      <c r="O2" s="11" t="s">
        <v>17</v>
      </c>
      <c r="P2" s="11" t="s">
        <v>18</v>
      </c>
      <c r="Q2" s="78" t="s">
        <v>22</v>
      </c>
      <c r="R2" s="11" t="s">
        <v>27</v>
      </c>
      <c r="S2" s="11" t="s">
        <v>25</v>
      </c>
      <c r="T2" s="11" t="s">
        <v>23</v>
      </c>
      <c r="U2" s="160">
        <f>IF(Z4="B=1",MATCH(V2,Data!AK5:AK183,0),IF('θ ϵ (90,180)'!Z4="B=5",MATCH('θ ϵ (90,180)'!V2,Data!AL5:AL183,0),IF('θ ϵ (90,180)'!Z4="B=10",MATCH('θ ϵ (90,180)'!V2,Data!AM5:AM183,0),IF(Z4="B=20",MATCH(V2,Data!AN5:AN183,0),"Error"))))</f>
        <v>96</v>
      </c>
      <c r="V2" s="161">
        <f>IF(Z4="B=1",MIN(Data!AK5:AK183),IF('θ ϵ (90,180)'!Z4="B=5",MIN(Data!AL5:AL183),IF('θ ϵ (90,180)'!Z4="B=10",MIN(Data!AM5:AM183),IF('θ ϵ (90,180)'!Z4="B=20",MIN(Data!AN5:AN183),"Error"))))</f>
        <v>23.019437818328569</v>
      </c>
      <c r="W2" s="162">
        <f>MATCH(Z3,Data!H5:H183,0)</f>
        <v>95</v>
      </c>
      <c r="X2" s="162">
        <f>MATCH(Z4,Data!AK4:AN4,0)</f>
        <v>1</v>
      </c>
      <c r="Y2" s="166">
        <f>INDEX(Data!AK5:AN183,MATCH(Z3,Data!H5:H183,0),MATCH(Z4,Data!AK4:AN4,0))</f>
        <v>23.020374982285411</v>
      </c>
      <c r="Z2" s="534" t="s">
        <v>0</v>
      </c>
      <c r="AA2" s="535"/>
      <c r="AB2" s="541" t="s">
        <v>31</v>
      </c>
      <c r="AC2" s="542"/>
      <c r="AD2" s="40" t="s">
        <v>3</v>
      </c>
      <c r="AE2" s="41" t="s">
        <v>5</v>
      </c>
      <c r="AF2" s="42">
        <f>AB3</f>
        <v>65</v>
      </c>
      <c r="AG2" s="52"/>
      <c r="AH2" s="414"/>
      <c r="AI2" s="415"/>
      <c r="AJ2" s="415"/>
      <c r="AK2" s="415"/>
      <c r="AL2" s="415"/>
      <c r="AM2" s="416"/>
      <c r="AN2" s="52"/>
      <c r="AO2" s="52"/>
      <c r="AP2" s="52"/>
      <c r="AQ2" s="52"/>
      <c r="AR2" s="52"/>
      <c r="AS2" s="554" t="str">
        <f>IF(AND(F3&gt;0,P3&gt;0,AB11&gt;V6),"CZintersectsW.C.",IF(AND(F3&gt;0,P3&gt;0,AB11=V6),"Accepted",IF(AND(F3&gt;0,P3&gt;0,AB11&lt;V6),"CZnotTouchingW.C.(move it closer to the W.C.)","NotThisCase")))</f>
        <v>NotThisCase</v>
      </c>
      <c r="AT2" s="555"/>
      <c r="AU2" s="52"/>
      <c r="AV2" s="52"/>
      <c r="AW2" s="52"/>
      <c r="AX2" s="283" t="s">
        <v>82</v>
      </c>
      <c r="AY2" s="283"/>
      <c r="AZ2" s="283" t="s">
        <v>83</v>
      </c>
      <c r="BA2" s="309"/>
    </row>
    <row r="3" spans="1:101" ht="49.5" customHeight="1" thickTop="1" thickBot="1" x14ac:dyDescent="0.55000000000000004">
      <c r="B3" s="95"/>
      <c r="C3" s="22">
        <f>D3*E3+F3</f>
        <v>-695.80313816568014</v>
      </c>
      <c r="D3" s="13">
        <f>TAN($Z3*PI()/180)</f>
        <v>-11.430052302761336</v>
      </c>
      <c r="E3" s="13">
        <v>60</v>
      </c>
      <c r="F3" s="53">
        <f>'Input-Output Sheet'!B3</f>
        <v>-10</v>
      </c>
      <c r="G3" s="17">
        <f>H3*I3+J3</f>
        <v>-1603.0452836756403</v>
      </c>
      <c r="H3" s="17">
        <f>TAN(Z3*PI()/180)</f>
        <v>-11.430052302761336</v>
      </c>
      <c r="I3" s="91">
        <v>75</v>
      </c>
      <c r="J3" s="18">
        <f>IF(F3&lt;0,AB3/(COS($Z$3*PI()/180)),IF(F3&gt;0,-AB3/(COS($Z$3*PI()/180)),0))</f>
        <v>-745.79136096854006</v>
      </c>
      <c r="K3" s="52"/>
      <c r="L3" s="52"/>
      <c r="M3" s="12">
        <f>N3*O3+P3</f>
        <v>10</v>
      </c>
      <c r="N3" s="112">
        <f>0</f>
        <v>0</v>
      </c>
      <c r="O3" s="80">
        <v>100</v>
      </c>
      <c r="P3" s="53">
        <f>'Input-Output Sheet'!B4</f>
        <v>10</v>
      </c>
      <c r="Q3" s="80">
        <f>R3*S3+T3</f>
        <v>65</v>
      </c>
      <c r="R3" s="80">
        <f>N$3</f>
        <v>0</v>
      </c>
      <c r="S3" s="112">
        <v>80</v>
      </c>
      <c r="T3" s="159">
        <f>IF(P3&gt;0,$AB$3,IF(P3&lt;0,-$AB$3,0))</f>
        <v>65</v>
      </c>
      <c r="U3" s="409" t="s">
        <v>101</v>
      </c>
      <c r="V3" s="410"/>
      <c r="W3" s="410"/>
      <c r="X3" s="410"/>
      <c r="Y3" s="410"/>
      <c r="Z3" s="538">
        <f>'Input-Output Sheet'!B5</f>
        <v>95</v>
      </c>
      <c r="AA3" s="539"/>
      <c r="AB3" s="543">
        <f>AC43</f>
        <v>65</v>
      </c>
      <c r="AC3" s="544"/>
      <c r="AD3" s="40" t="s">
        <v>4</v>
      </c>
      <c r="AE3" s="41" t="s">
        <v>6</v>
      </c>
      <c r="AF3" s="42">
        <v>0</v>
      </c>
      <c r="AG3" s="52"/>
      <c r="AH3" s="417"/>
      <c r="AI3" s="418"/>
      <c r="AJ3" s="418"/>
      <c r="AK3" s="418"/>
      <c r="AL3" s="418"/>
      <c r="AM3" s="419"/>
      <c r="AN3" s="52"/>
      <c r="AO3" s="52"/>
      <c r="AP3" s="52"/>
      <c r="AQ3" s="52"/>
      <c r="AR3" s="52"/>
      <c r="AS3" s="477" t="str">
        <f>IF(AND(F3&lt;0,P3&gt;0,AB11&gt;V7),"CZintersectsW.C.",IF(AND(F3&lt;0,P3&gt;0,AB11=V7),"Accepted",IF(AND(F3&lt;0,P3&gt;0,AB11&lt;V7),"CZnotTouchingW.C.(move it closer to the W.C.)","NotThisCase")))</f>
        <v>CZnotTouchingW.C.(move it closer to the W.C.)</v>
      </c>
      <c r="AT3" s="478"/>
      <c r="AU3" s="52"/>
      <c r="AV3" s="52"/>
      <c r="AW3" s="52"/>
      <c r="AX3" s="283" t="s">
        <v>13</v>
      </c>
      <c r="AY3" s="283"/>
      <c r="AZ3" s="487" t="s">
        <v>85</v>
      </c>
      <c r="BA3" s="488"/>
    </row>
    <row r="4" spans="1:101" ht="25.5" customHeight="1" thickBot="1" x14ac:dyDescent="0.35">
      <c r="B4" s="95"/>
      <c r="C4" s="129">
        <f>D3*E4+F3</f>
        <v>-21.430052302761336</v>
      </c>
      <c r="D4" s="129"/>
      <c r="E4" s="129">
        <v>1</v>
      </c>
      <c r="F4" s="129">
        <v>0</v>
      </c>
      <c r="G4" s="124">
        <f>H3*I4+J3</f>
        <v>-757.22141327130134</v>
      </c>
      <c r="H4" s="124"/>
      <c r="I4" s="144">
        <v>1</v>
      </c>
      <c r="J4" s="125"/>
      <c r="K4" s="52"/>
      <c r="L4" s="52"/>
      <c r="M4" s="130">
        <f>N3*O4+P3</f>
        <v>10</v>
      </c>
      <c r="N4" s="131"/>
      <c r="O4" s="130">
        <v>-80</v>
      </c>
      <c r="P4" s="130"/>
      <c r="Q4" s="130">
        <f>R3*S4+T3</f>
        <v>65</v>
      </c>
      <c r="R4" s="130"/>
      <c r="S4" s="131">
        <v>-80</v>
      </c>
      <c r="T4" s="132"/>
      <c r="U4" s="429" t="str">
        <f>AS1</f>
        <v>CZnotTouchingW.C.(move it closer to the W.C.)</v>
      </c>
      <c r="V4" s="430"/>
      <c r="W4" s="430"/>
      <c r="X4" s="430"/>
      <c r="Y4" s="430"/>
      <c r="Z4" s="538" t="str">
        <f>'Input-Output Sheet'!B6</f>
        <v>B=1</v>
      </c>
      <c r="AA4" s="540"/>
      <c r="AB4" s="52"/>
      <c r="AC4" s="52"/>
      <c r="AD4" s="40"/>
      <c r="AE4" s="41" t="s">
        <v>7</v>
      </c>
      <c r="AF4" s="42">
        <v>0</v>
      </c>
      <c r="AG4" s="52"/>
      <c r="AH4" s="95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477" t="str">
        <f>IF(AND(F3&gt;0,P3&lt;0,AB11&gt;V7),"CZintersectsW.C.",IF(AND(F3&gt;0,P3&lt;0,AB11=V7),"Accepted",IF(AND(F3&gt;0,P3&lt;0,AB11&lt;V7),"CZnotTouchingW.C.(move it closer to the W.C.)","NotThisCase")))</f>
        <v>NotThisCase</v>
      </c>
      <c r="AT4" s="478"/>
      <c r="AU4" s="52"/>
      <c r="AV4" s="52"/>
      <c r="AW4" s="52"/>
      <c r="AX4" s="487" t="s">
        <v>86</v>
      </c>
      <c r="AY4" s="487"/>
      <c r="AZ4" s="487" t="s">
        <v>84</v>
      </c>
      <c r="BA4" s="488"/>
    </row>
    <row r="5" spans="1:101" ht="15.6" thickTop="1" thickBot="1" x14ac:dyDescent="0.35">
      <c r="B5" s="95"/>
      <c r="C5" s="129"/>
      <c r="D5" s="129"/>
      <c r="E5" s="559" t="s">
        <v>148</v>
      </c>
      <c r="F5" s="560"/>
      <c r="G5" s="124"/>
      <c r="H5" s="124"/>
      <c r="I5" s="569" t="s">
        <v>148</v>
      </c>
      <c r="J5" s="570"/>
      <c r="K5" s="52"/>
      <c r="L5" s="52"/>
      <c r="M5" s="130"/>
      <c r="N5" s="131"/>
      <c r="O5" s="565" t="s">
        <v>149</v>
      </c>
      <c r="P5" s="566"/>
      <c r="Q5" s="130"/>
      <c r="R5" s="130"/>
      <c r="S5" s="565" t="s">
        <v>149</v>
      </c>
      <c r="T5" s="566"/>
      <c r="U5" s="243" t="s">
        <v>32</v>
      </c>
      <c r="V5" s="171" t="s">
        <v>42</v>
      </c>
      <c r="W5" s="502" t="s">
        <v>54</v>
      </c>
      <c r="X5" s="502"/>
      <c r="Y5" s="503"/>
      <c r="Z5" s="106"/>
      <c r="AA5" s="52"/>
      <c r="AB5" s="52"/>
      <c r="AC5" s="52"/>
      <c r="AD5" s="40"/>
      <c r="AE5" s="43"/>
      <c r="AF5" s="42"/>
      <c r="AG5" s="52"/>
      <c r="AH5" s="95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479" t="str">
        <f>IF(AND(F3&lt;0,P3&lt;0,AB11&gt;V6),"CZintersectsW.C.",IF(AND(F3&lt;0,P3&lt;0,AB11=V6),"Accepted",IF(AND(F3&lt;0,P3&lt;0,AB11&lt;V6),"CZnotTouchingW.C.(move it closer to the W.C.)","NotThisCase")))</f>
        <v>NotThisCase</v>
      </c>
      <c r="AT5" s="480"/>
      <c r="AU5" s="52"/>
      <c r="AV5" s="52"/>
      <c r="AW5" s="52"/>
      <c r="AX5" s="283" t="s">
        <v>74</v>
      </c>
      <c r="AY5" s="283"/>
      <c r="AZ5" s="283"/>
      <c r="BA5" s="309"/>
    </row>
    <row r="6" spans="1:101" ht="16.2" thickBot="1" x14ac:dyDescent="0.35">
      <c r="B6" s="95"/>
      <c r="C6" s="129">
        <f>C3</f>
        <v>-695.80313816568014</v>
      </c>
      <c r="D6" s="129">
        <f>E3</f>
        <v>60</v>
      </c>
      <c r="E6" s="561"/>
      <c r="F6" s="562"/>
      <c r="G6" s="124">
        <f>G3</f>
        <v>-1603.0452836756403</v>
      </c>
      <c r="H6" s="124">
        <f>I3</f>
        <v>75</v>
      </c>
      <c r="I6" s="571"/>
      <c r="J6" s="572"/>
      <c r="K6" s="52"/>
      <c r="L6" s="52"/>
      <c r="M6" s="130">
        <f>M3</f>
        <v>10</v>
      </c>
      <c r="N6" s="131">
        <f>O3</f>
        <v>100</v>
      </c>
      <c r="O6" s="567"/>
      <c r="P6" s="568"/>
      <c r="Q6" s="130">
        <f>Q3</f>
        <v>65</v>
      </c>
      <c r="R6" s="130">
        <f>S3</f>
        <v>80</v>
      </c>
      <c r="S6" s="567"/>
      <c r="T6" s="568"/>
      <c r="U6" s="244">
        <f>AB3/SIN((Z3/2)*PI()/180)</f>
        <v>88.162210819101688</v>
      </c>
      <c r="V6" s="172">
        <f>U6-AB3</f>
        <v>23.162210819101688</v>
      </c>
      <c r="W6" s="450">
        <f>U6-AB11</f>
        <v>65.141835836816284</v>
      </c>
      <c r="X6" s="450"/>
      <c r="Y6" s="451"/>
      <c r="Z6" s="442" t="s">
        <v>89</v>
      </c>
      <c r="AA6" s="443"/>
      <c r="AB6" s="443"/>
      <c r="AC6" s="444"/>
      <c r="AD6" s="40"/>
      <c r="AE6" s="43"/>
      <c r="AF6" s="42"/>
      <c r="AG6" s="52"/>
      <c r="AH6" s="95"/>
      <c r="AI6" s="52"/>
      <c r="AJ6" s="52"/>
      <c r="AK6" s="52"/>
      <c r="AL6" s="52"/>
      <c r="AM6" s="52"/>
      <c r="AN6" s="52"/>
      <c r="AO6" s="52"/>
      <c r="AP6" s="52"/>
      <c r="AQ6" s="320" t="s">
        <v>47</v>
      </c>
      <c r="AR6" s="289"/>
      <c r="AS6" s="289"/>
      <c r="AT6" s="483" t="s">
        <v>51</v>
      </c>
      <c r="AU6" s="483"/>
      <c r="AV6" s="484"/>
      <c r="AW6" s="52"/>
      <c r="AX6" s="283" t="s">
        <v>87</v>
      </c>
      <c r="AY6" s="283"/>
      <c r="AZ6" s="283" t="s">
        <v>88</v>
      </c>
      <c r="BA6" s="309"/>
    </row>
    <row r="7" spans="1:101" ht="15" thickBot="1" x14ac:dyDescent="0.35">
      <c r="B7" s="95"/>
      <c r="C7" s="129">
        <f>C4</f>
        <v>-21.430052302761336</v>
      </c>
      <c r="D7" s="129">
        <f>E4</f>
        <v>1</v>
      </c>
      <c r="E7" s="563">
        <f>IF(AND(F3&gt;0,P3&gt;0),-F3/D3,IF(AND(F3&lt;0,P3&gt;0),-F3/D3,IF(AND(F3&gt;0,P3&lt;0),-F3/D3,IF(AND(F3&lt;0,P3&lt;0),-F3/D3,"error"))))</f>
        <v>-0.8748866352592406</v>
      </c>
      <c r="F7" s="564"/>
      <c r="G7" s="124">
        <f>G4</f>
        <v>-757.22141327130134</v>
      </c>
      <c r="H7" s="124">
        <f>I4</f>
        <v>1</v>
      </c>
      <c r="I7" s="573">
        <f>IF(AND(J3&gt;0,P3&gt;0),-J3/H3,IF(AND(J3&lt;0,P3&gt;0),-J3/H3,IF(AND(J3&gt;0,P3&lt;0),-J3/H3,IF(AND(J3&lt;0,P3&lt;0),-J3/H3,"error"))))</f>
        <v>-65.248289440317578</v>
      </c>
      <c r="J7" s="574"/>
      <c r="K7" s="52"/>
      <c r="L7" s="52"/>
      <c r="M7" s="130">
        <f>M4</f>
        <v>10</v>
      </c>
      <c r="N7" s="131">
        <f>O4</f>
        <v>-80</v>
      </c>
      <c r="O7" s="575">
        <f>P3</f>
        <v>10</v>
      </c>
      <c r="P7" s="576"/>
      <c r="Q7" s="130">
        <f>Q4</f>
        <v>65</v>
      </c>
      <c r="R7" s="130">
        <f>S4</f>
        <v>-80</v>
      </c>
      <c r="S7" s="575">
        <f>T3</f>
        <v>65</v>
      </c>
      <c r="T7" s="576"/>
      <c r="U7" s="245">
        <f>ABS(AB3/AN17)</f>
        <v>96.212170139946949</v>
      </c>
      <c r="V7" s="173">
        <f>U7-AB3</f>
        <v>31.212170139946949</v>
      </c>
      <c r="W7" s="452">
        <f>U7-AB11</f>
        <v>73.191795157661545</v>
      </c>
      <c r="X7" s="452"/>
      <c r="Y7" s="453"/>
      <c r="Z7" s="83" t="s">
        <v>34</v>
      </c>
      <c r="AA7" s="84" t="s">
        <v>35</v>
      </c>
      <c r="AB7" s="84" t="s">
        <v>36</v>
      </c>
      <c r="AC7" s="85" t="s">
        <v>37</v>
      </c>
      <c r="AD7" s="40" t="s">
        <v>8</v>
      </c>
      <c r="AE7" s="44" t="s">
        <v>11</v>
      </c>
      <c r="AF7" s="45" t="s">
        <v>12</v>
      </c>
      <c r="AG7" s="52"/>
      <c r="AH7" s="95"/>
      <c r="AI7" s="52"/>
      <c r="AJ7" s="52"/>
      <c r="AK7" s="52"/>
      <c r="AL7" s="52"/>
      <c r="AM7" s="52"/>
      <c r="AN7" s="52"/>
      <c r="AO7" s="52"/>
      <c r="AP7" s="52"/>
      <c r="AQ7" s="324" t="s">
        <v>48</v>
      </c>
      <c r="AR7" s="283"/>
      <c r="AS7" s="283"/>
      <c r="AT7" s="283" t="s">
        <v>52</v>
      </c>
      <c r="AU7" s="283"/>
      <c r="AV7" s="309"/>
      <c r="AW7" s="52"/>
      <c r="AX7" s="283"/>
      <c r="AY7" s="283"/>
      <c r="AZ7" s="52"/>
      <c r="BA7" s="96"/>
    </row>
    <row r="8" spans="1:101" ht="34.5" customHeight="1" thickTop="1" thickBot="1" x14ac:dyDescent="0.35">
      <c r="B8" s="95"/>
      <c r="C8" s="93"/>
      <c r="D8" s="94"/>
      <c r="E8" s="52"/>
      <c r="F8" s="52"/>
      <c r="G8" s="93">
        <f>G6</f>
        <v>-1603.0452836756403</v>
      </c>
      <c r="H8" s="94"/>
      <c r="I8" s="52"/>
      <c r="J8" s="52"/>
      <c r="K8" s="52"/>
      <c r="L8" s="134"/>
      <c r="M8" s="93"/>
      <c r="N8" s="94"/>
      <c r="O8" s="52"/>
      <c r="P8" s="106"/>
      <c r="Q8" s="93"/>
      <c r="R8" s="94"/>
      <c r="S8" s="52"/>
      <c r="T8" s="52"/>
      <c r="U8" s="52"/>
      <c r="V8" s="52"/>
      <c r="W8" s="454" t="str">
        <f>IF(AND(AT31&lt;0,AT31&gt;-AB3),"Flow 1 of Moved CZ Touches W.C.",IF(AND(AT31&gt;0,AT31&lt;AB3),"Flow 1 of Moved CZ TouchesW.C.","Flow 1 of Moved CZ On Safe Dist From W.C."))</f>
        <v>Flow 1 of Moved CZ Touches W.C.</v>
      </c>
      <c r="X8" s="455"/>
      <c r="Y8" s="460" t="str">
        <f>IF(AND(AV19&lt;0,AV19&gt;Q3),"Flow 2 of Moved CZ Touches W.C.",IF(AND(AV19&gt;0,AV19&lt;Q3),"Flow 2 of Moved CZ Touches W.C.","Flow 2 of Moved CZ On Safe Dist. From W.C."))</f>
        <v>Flow 2 of Moved CZ Touches W.C.</v>
      </c>
      <c r="Z8" s="87">
        <f>IF(T3&gt;0,AB3,IF(T3&lt;0,-AB3,0))</f>
        <v>65</v>
      </c>
      <c r="AA8" s="87">
        <f>IF(AND(F3&gt;0,T3&gt;0),AU11,IF(AND(F3&lt;0,T3&gt;0),AU12,IF(AND(F3&gt;0,T3&lt;0),AU13,IF(AND(F3&lt;0,T3&lt;0),AU14,"Error"))))</f>
        <v>-0.9163311740174237</v>
      </c>
      <c r="AB8" s="88">
        <f>Z8/AA8</f>
        <v>-70.935052569502616</v>
      </c>
      <c r="AC8" s="87">
        <v>0</v>
      </c>
      <c r="AD8" s="40">
        <v>0</v>
      </c>
      <c r="AE8" s="43">
        <f>$AF$2*COS($AD8*PI()/180)+$AF$3</f>
        <v>65</v>
      </c>
      <c r="AF8" s="42">
        <f>$AF$2*SIN($AD8*PI()/180)+$AF$4</f>
        <v>0</v>
      </c>
      <c r="AG8" s="52"/>
      <c r="AH8" s="95"/>
      <c r="AI8" s="52"/>
      <c r="AJ8" s="52"/>
      <c r="AK8" s="52"/>
      <c r="AL8" s="52"/>
      <c r="AM8" s="52"/>
      <c r="AN8" s="52"/>
      <c r="AO8" s="52"/>
      <c r="AP8" s="52"/>
      <c r="AQ8" s="324" t="s">
        <v>49</v>
      </c>
      <c r="AR8" s="283"/>
      <c r="AS8" s="283"/>
      <c r="AT8" s="504" t="s">
        <v>53</v>
      </c>
      <c r="AU8" s="504"/>
      <c r="AV8" s="505"/>
      <c r="AW8" s="52"/>
      <c r="AX8" s="283"/>
      <c r="AY8" s="283"/>
      <c r="AZ8" s="52"/>
      <c r="BA8" s="96"/>
    </row>
    <row r="9" spans="1:101" ht="30.75" customHeight="1" thickBot="1" x14ac:dyDescent="0.4">
      <c r="B9" s="95"/>
      <c r="C9" s="95"/>
      <c r="D9" s="96"/>
      <c r="E9" s="52"/>
      <c r="F9" s="52"/>
      <c r="G9" s="95">
        <f>G8-$A$10</f>
        <v>-1603.0452836756403</v>
      </c>
      <c r="H9" s="96"/>
      <c r="I9" s="52"/>
      <c r="J9" s="52"/>
      <c r="K9" s="52"/>
      <c r="L9" s="134"/>
      <c r="M9" s="95"/>
      <c r="N9" s="96"/>
      <c r="O9" s="52"/>
      <c r="P9" s="52"/>
      <c r="Q9" s="95"/>
      <c r="R9" s="96"/>
      <c r="S9" s="52"/>
      <c r="T9" s="52"/>
      <c r="U9" s="431" t="s">
        <v>74</v>
      </c>
      <c r="V9" s="432"/>
      <c r="W9" s="456"/>
      <c r="X9" s="457"/>
      <c r="Y9" s="461"/>
      <c r="Z9" s="90">
        <v>0</v>
      </c>
      <c r="AA9" s="90"/>
      <c r="AB9" s="90">
        <f>Z9/AA8</f>
        <v>0</v>
      </c>
      <c r="AC9" s="90"/>
      <c r="AD9" s="40">
        <v>1</v>
      </c>
      <c r="AE9" s="43">
        <f t="shared" ref="AE9:AE72" si="0">$AF$2*COS($AD9*PI()/180)+$AF$3</f>
        <v>64.990100185165431</v>
      </c>
      <c r="AF9" s="42">
        <f t="shared" ref="AF9:AF72" si="1">$AF$2*SIN($AD9*PI()/180)+$AF$4</f>
        <v>1.1344064184234282</v>
      </c>
      <c r="AG9" s="52"/>
      <c r="AH9" s="95"/>
      <c r="AI9" s="52"/>
      <c r="AJ9" s="52"/>
      <c r="AK9" s="52"/>
      <c r="AL9" s="52"/>
      <c r="AM9" s="52"/>
      <c r="AN9" s="52"/>
      <c r="AO9" s="52"/>
      <c r="AP9" s="52"/>
      <c r="AQ9" s="291" t="s">
        <v>50</v>
      </c>
      <c r="AR9" s="280"/>
      <c r="AS9" s="280"/>
      <c r="AT9" s="506"/>
      <c r="AU9" s="506"/>
      <c r="AV9" s="507"/>
      <c r="AW9" s="52"/>
      <c r="AX9" s="122"/>
      <c r="AY9" s="122"/>
      <c r="AZ9" s="122"/>
      <c r="BA9" s="96"/>
    </row>
    <row r="10" spans="1:101" ht="30" customHeight="1" thickTop="1" thickBot="1" x14ac:dyDescent="0.4">
      <c r="B10" s="95"/>
      <c r="C10" s="97" t="s">
        <v>10</v>
      </c>
      <c r="D10" s="98" t="s">
        <v>9</v>
      </c>
      <c r="E10" s="52"/>
      <c r="F10" s="52"/>
      <c r="G10" s="97" t="s">
        <v>10</v>
      </c>
      <c r="H10" s="98" t="s">
        <v>9</v>
      </c>
      <c r="I10" s="52"/>
      <c r="J10" s="52"/>
      <c r="K10" s="52"/>
      <c r="L10" s="134"/>
      <c r="M10" s="97" t="s">
        <v>10</v>
      </c>
      <c r="N10" s="98" t="s">
        <v>9</v>
      </c>
      <c r="O10" s="52"/>
      <c r="P10" s="52"/>
      <c r="Q10" s="97" t="s">
        <v>10</v>
      </c>
      <c r="R10" s="98" t="s">
        <v>9</v>
      </c>
      <c r="S10" s="52"/>
      <c r="T10" s="52"/>
      <c r="U10" s="95" t="s">
        <v>10</v>
      </c>
      <c r="V10" s="52" t="s">
        <v>9</v>
      </c>
      <c r="W10" s="458"/>
      <c r="X10" s="459"/>
      <c r="Y10" s="462"/>
      <c r="Z10" s="432" t="s">
        <v>38</v>
      </c>
      <c r="AA10" s="432"/>
      <c r="AB10" s="441"/>
      <c r="AC10" s="147" t="s">
        <v>1</v>
      </c>
      <c r="AD10" s="40">
        <v>2</v>
      </c>
      <c r="AE10" s="43">
        <f t="shared" si="0"/>
        <v>64.96040375624122</v>
      </c>
      <c r="AF10" s="42">
        <f t="shared" si="1"/>
        <v>2.2684672856625632</v>
      </c>
      <c r="AG10" s="52"/>
      <c r="AH10" s="151"/>
      <c r="AL10" s="500" t="s">
        <v>70</v>
      </c>
      <c r="AM10" s="501"/>
      <c r="AN10" s="55" t="s">
        <v>68</v>
      </c>
      <c r="AO10" s="56" t="s">
        <v>12</v>
      </c>
      <c r="AP10" s="52"/>
      <c r="AQ10" s="52"/>
      <c r="AR10" s="52"/>
      <c r="AS10" s="52"/>
      <c r="AT10" s="52"/>
      <c r="AU10" s="30" t="s">
        <v>55</v>
      </c>
      <c r="AV10" s="54" t="s">
        <v>33</v>
      </c>
      <c r="AW10" s="52"/>
      <c r="AX10" s="52"/>
      <c r="AY10" s="52"/>
      <c r="AZ10" s="52"/>
      <c r="BA10" s="96"/>
    </row>
    <row r="11" spans="1:101" ht="40.5" customHeight="1" thickTop="1" thickBot="1" x14ac:dyDescent="0.4">
      <c r="A11" s="126">
        <v>1</v>
      </c>
      <c r="B11" s="95"/>
      <c r="C11" s="93">
        <f>$D$3*D11+$F$3</f>
        <v>-684.37308586291886</v>
      </c>
      <c r="D11" s="94">
        <f>$E$3-A11</f>
        <v>59</v>
      </c>
      <c r="E11" s="52"/>
      <c r="F11" s="52"/>
      <c r="G11" s="93">
        <f>$H$3*H11+$J$3</f>
        <v>-1591.615231372879</v>
      </c>
      <c r="H11" s="94">
        <f>$I$3-$A$11</f>
        <v>74</v>
      </c>
      <c r="I11" s="52"/>
      <c r="J11" s="52"/>
      <c r="K11" s="52"/>
      <c r="L11" s="134"/>
      <c r="M11" s="93">
        <f>$M$3</f>
        <v>10</v>
      </c>
      <c r="N11" s="94">
        <f>$O$3</f>
        <v>100</v>
      </c>
      <c r="O11" s="52"/>
      <c r="P11" s="52"/>
      <c r="Q11" s="93">
        <f>$Q$3</f>
        <v>65</v>
      </c>
      <c r="R11" s="94">
        <f>$S$3</f>
        <v>80</v>
      </c>
      <c r="S11" s="52"/>
      <c r="T11" s="52"/>
      <c r="U11" s="95">
        <f>$AA$8*$V11+$AC$8</f>
        <v>-45.816558700871184</v>
      </c>
      <c r="V11" s="53">
        <v>50</v>
      </c>
      <c r="W11" s="579" t="s">
        <v>113</v>
      </c>
      <c r="X11" s="580"/>
      <c r="Y11" s="582" t="s">
        <v>114</v>
      </c>
      <c r="Z11" s="34" t="s">
        <v>3</v>
      </c>
      <c r="AA11" s="32" t="s">
        <v>39</v>
      </c>
      <c r="AB11" s="33">
        <f>Y2</f>
        <v>23.020374982285411</v>
      </c>
      <c r="AC11" s="149">
        <f>ATAN(AA8)</f>
        <v>-0.7417649320975902</v>
      </c>
      <c r="AD11" s="40">
        <v>3</v>
      </c>
      <c r="AE11" s="43">
        <f t="shared" si="0"/>
        <v>64.910919759047303</v>
      </c>
      <c r="AF11" s="42">
        <f t="shared" si="1"/>
        <v>3.4018371557913487</v>
      </c>
      <c r="AG11" s="52"/>
      <c r="AH11" s="152"/>
      <c r="AL11" s="69" t="str">
        <f>IF(AND(F3&gt;0,P3&gt;0,AB12&lt;0),AB12-AN11,IF(AND(F3&gt;0,P3&gt;0,AB12&gt;0),AB12+AN11,"Error"))</f>
        <v>Error</v>
      </c>
      <c r="AM11" s="70" t="str">
        <f>IF(AND(F3&gt;0,P3&gt;0,AB13&lt;0),AB13-AO11,IF(AND(F3&gt;0,P3&gt;0,AB13&gt;0),AB13+AO11,"Error"))</f>
        <v>Error</v>
      </c>
      <c r="AN11" s="57">
        <f>IF(V6&lt;AB11,(AB11-V6)*COS(AN16),IF(V6&gt;AB11,-(V6-AB11)*COS(AN16),0))</f>
        <v>-0.10457234803214011</v>
      </c>
      <c r="AO11" s="58">
        <f>IF(V6&lt;AB11,(AB11-V6)*SIN((Z3/2)*PI()/180),IF(V6&gt;AB11,-(V6-AB11)*SIN((Z3/2)*PI()/180),0))</f>
        <v>-0.10457234803214012</v>
      </c>
      <c r="AP11" s="26"/>
      <c r="AQ11" s="23"/>
      <c r="AR11" s="24" t="s">
        <v>56</v>
      </c>
      <c r="AS11" s="24"/>
      <c r="AT11" s="24"/>
      <c r="AU11" s="24">
        <f>SIN(Z3*PI()/180)/(1+COS(Z3*PI()/180))</f>
        <v>1.0913085010692716</v>
      </c>
      <c r="AV11" s="24" t="s">
        <v>60</v>
      </c>
      <c r="AW11" s="52"/>
      <c r="AX11" s="52"/>
      <c r="AY11" s="52"/>
      <c r="AZ11" s="52"/>
      <c r="BA11" s="96"/>
    </row>
    <row r="12" spans="1:101" ht="39.75" customHeight="1" thickBot="1" x14ac:dyDescent="0.5">
      <c r="B12" s="95"/>
      <c r="C12" s="95">
        <f>$D$3*D12+$F$3</f>
        <v>-672.94303356015746</v>
      </c>
      <c r="D12" s="96">
        <f>$D11-$A$11</f>
        <v>58</v>
      </c>
      <c r="E12" s="52"/>
      <c r="F12" s="52"/>
      <c r="G12" s="95">
        <f>$H$3*H12+$J$3</f>
        <v>-1580.1851790701176</v>
      </c>
      <c r="H12" s="96">
        <f>$H11-$A$11</f>
        <v>73</v>
      </c>
      <c r="I12" s="52"/>
      <c r="J12" s="52"/>
      <c r="K12" s="52"/>
      <c r="L12" s="52"/>
      <c r="M12" s="95">
        <f>$M$3</f>
        <v>10</v>
      </c>
      <c r="N12" s="96">
        <f>$N11-$A$11</f>
        <v>99</v>
      </c>
      <c r="O12" s="52"/>
      <c r="P12" s="106"/>
      <c r="Q12" s="95">
        <f>$Q$3</f>
        <v>65</v>
      </c>
      <c r="R12" s="96">
        <f>$R11-$A$11</f>
        <v>79</v>
      </c>
      <c r="S12" s="52"/>
      <c r="T12" s="52"/>
      <c r="U12" s="95">
        <f>$AA$8*$V12+$AC$8</f>
        <v>-44.900227526853762</v>
      </c>
      <c r="V12" s="52">
        <f>$V11-$A$11</f>
        <v>49</v>
      </c>
      <c r="W12" s="423"/>
      <c r="X12" s="581"/>
      <c r="Y12" s="583"/>
      <c r="Z12" s="34" t="s">
        <v>4</v>
      </c>
      <c r="AA12" s="32" t="s">
        <v>40</v>
      </c>
      <c r="AB12" s="33">
        <f>AB8</f>
        <v>-70.935052569502616</v>
      </c>
      <c r="AC12" s="148" t="s">
        <v>102</v>
      </c>
      <c r="AD12" s="40">
        <v>4</v>
      </c>
      <c r="AE12" s="43">
        <f t="shared" si="0"/>
        <v>64.841663266888574</v>
      </c>
      <c r="AF12" s="42">
        <f t="shared" si="1"/>
        <v>4.534170793368145</v>
      </c>
      <c r="AG12" s="52"/>
      <c r="AH12" s="447" t="s">
        <v>69</v>
      </c>
      <c r="AI12" s="448"/>
      <c r="AJ12" s="449"/>
      <c r="AK12" s="52"/>
      <c r="AL12" s="62">
        <f>IF(AND(F3&lt;0,P3&gt;0,AB12&lt;0),AB12-AN12,IF(AND(F3&lt;0,P3&gt;0,AB12&gt;0),AB12+AN12,"Error"))</f>
        <v>-76.974677487037397</v>
      </c>
      <c r="AM12" s="64">
        <f>IF(AND(F3&lt;0,P3&gt;0,AB13&lt;0),AB13-AO12,IF(AND(F3&lt;0,P3&gt;0,AB13&gt;0),AB13+AO12,"Error"))</f>
        <v>70.534296591309527</v>
      </c>
      <c r="AN12" s="57">
        <f>IF(V7&lt;AB11,(U7-V7-W7)*SIN((Z3/2)*PI()/180),IF(V7&gt;AB11,-(U7-V7-W7)*SIN((Z3/2)*PI()/180),0))</f>
        <v>6.0396249175347743</v>
      </c>
      <c r="AO12" s="58">
        <f>IF(V7&lt;AB11,(U7-V7-W7)*COS((Z3/2)*PI()/180),IF(V7&gt;AB11,-(U7-V7-W7)*COS((Z3/2)*PI()/180),0))</f>
        <v>5.5342965913095234</v>
      </c>
      <c r="AP12" s="26"/>
      <c r="AQ12" s="25"/>
      <c r="AR12" s="26" t="s">
        <v>58</v>
      </c>
      <c r="AS12" s="26"/>
      <c r="AT12" s="26"/>
      <c r="AU12" s="26">
        <f>TAN((90+Z3/2)*PI()/180)</f>
        <v>-0.9163311740174237</v>
      </c>
      <c r="AV12" s="26" t="s">
        <v>61</v>
      </c>
      <c r="AW12" s="52"/>
      <c r="AX12" s="508" t="s">
        <v>30</v>
      </c>
      <c r="AY12" s="489"/>
      <c r="AZ12" s="489" t="s">
        <v>66</v>
      </c>
      <c r="BA12" s="490"/>
      <c r="BC12" s="93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94"/>
      <c r="CB12" s="93"/>
      <c r="CC12" s="7"/>
      <c r="CD12" s="168"/>
      <c r="CE12" s="168"/>
      <c r="CF12" s="168"/>
      <c r="CG12" s="168"/>
      <c r="CH12" s="168"/>
      <c r="CI12" s="168"/>
      <c r="CJ12" s="168"/>
      <c r="CK12" s="168"/>
      <c r="CL12" s="168"/>
      <c r="CM12" s="168"/>
      <c r="CN12" s="168"/>
      <c r="CO12" s="168"/>
      <c r="CP12" s="168"/>
      <c r="CQ12" s="168"/>
      <c r="CR12" s="168"/>
      <c r="CS12" s="168"/>
      <c r="CT12" s="168"/>
      <c r="CU12" s="168"/>
      <c r="CV12" s="169"/>
      <c r="CW12" s="122"/>
    </row>
    <row r="13" spans="1:101" ht="18.600000000000001" thickBot="1" x14ac:dyDescent="0.4">
      <c r="B13" s="95"/>
      <c r="C13" s="95">
        <f t="shared" ref="C13:C76" si="2">$D$3*D13+$F$3</f>
        <v>-661.51298125739618</v>
      </c>
      <c r="D13" s="96">
        <f>$D12-$A$11</f>
        <v>57</v>
      </c>
      <c r="E13" s="52"/>
      <c r="F13" s="52"/>
      <c r="G13" s="95">
        <f t="shared" ref="G13:G76" si="3">$H$3*H13+$J$3</f>
        <v>-1568.7551267673562</v>
      </c>
      <c r="H13" s="96">
        <f>$H12-$A$11</f>
        <v>72</v>
      </c>
      <c r="I13" s="52"/>
      <c r="J13" s="52"/>
      <c r="K13" s="52"/>
      <c r="L13" s="134"/>
      <c r="M13" s="95">
        <f t="shared" ref="M13:M76" si="4">$M$3</f>
        <v>10</v>
      </c>
      <c r="N13" s="96">
        <f>$N12-$A$11</f>
        <v>98</v>
      </c>
      <c r="O13" s="52"/>
      <c r="P13" s="106"/>
      <c r="Q13" s="95">
        <f t="shared" ref="Q13:Q76" si="5">$Q$3</f>
        <v>65</v>
      </c>
      <c r="R13" s="96">
        <f>$R12-$A$11</f>
        <v>78</v>
      </c>
      <c r="S13" s="52"/>
      <c r="T13" s="52"/>
      <c r="U13" s="95">
        <f t="shared" ref="U13:U76" si="6">$AA$8*$V13+$AC$8</f>
        <v>-43.983896352836339</v>
      </c>
      <c r="V13" s="52">
        <f>$V12-$A$11</f>
        <v>48</v>
      </c>
      <c r="W13" s="433">
        <f>ABS((AB12-(AB13/TAN(Z3*PI()/180)))-(AJ14-(AJ15/TAN(Z3*PI()/180))))</f>
        <v>5.5554367052050182</v>
      </c>
      <c r="X13" s="434"/>
      <c r="Y13" s="437">
        <f>IF(P3&gt;0,AB3-AV19,IF(P3&lt;0,-AB3-AV19,100))</f>
        <v>5.5342965913095199</v>
      </c>
      <c r="Z13" s="34"/>
      <c r="AA13" s="32" t="s">
        <v>41</v>
      </c>
      <c r="AB13" s="33">
        <f>Z8</f>
        <v>65</v>
      </c>
      <c r="AC13" s="150">
        <f>IF(AND(F3&gt;0,P3&gt;0),180+DEGREES(AC11),IF(AND(F3&lt;0,P3&gt;0),DEGREES(AC11),IF(AND(F3&gt;0,P3&lt;0),180+DEGREES(AC11),IF(AND(F3&lt;0,P3&lt;0),360+DEGREES(AC11),"Error"))))</f>
        <v>-42.500000000000007</v>
      </c>
      <c r="AD13" s="40">
        <v>5</v>
      </c>
      <c r="AE13" s="43">
        <f t="shared" si="0"/>
        <v>64.752655375963457</v>
      </c>
      <c r="AF13" s="42">
        <f t="shared" si="1"/>
        <v>5.6651232785977808</v>
      </c>
      <c r="AG13" s="52"/>
      <c r="AH13" s="62" t="s">
        <v>3</v>
      </c>
      <c r="AI13" s="63" t="s">
        <v>39</v>
      </c>
      <c r="AJ13" s="64">
        <f>AB11</f>
        <v>23.020374982285411</v>
      </c>
      <c r="AK13" s="52"/>
      <c r="AL13" s="62" t="str">
        <f>IF(AND(F3&gt;0,P3&lt;0,AB12&lt;0),AB12-AN13,IF(AND(F3&gt;0,P3&lt;0,AB12&gt;0),AB12+AN13,"Error"))</f>
        <v>Error</v>
      </c>
      <c r="AM13" s="64" t="str">
        <f>IF(AND(F3&gt;0,P3&lt;0,AB13&lt;0),AB13-AO13,IF(AND(F3&gt;0,P3&lt;0,AB13&gt;0),AB13+AO13,"Error"))</f>
        <v>Error</v>
      </c>
      <c r="AN13" s="57">
        <f>IF(V7&lt;AB11,(U7-V7-W7)*SIN((Z3/2)*PI()/180),IF(V7&gt;AB11,-(U7-V7-W7)*SIN((Z3/2)*PI()/180),0))</f>
        <v>6.0396249175347743</v>
      </c>
      <c r="AO13" s="58">
        <f>IF(V7&lt;AB11,(U7-V7-W7)*COS((Z3/2)*PI()/180),IF(V7&gt;AB11,-(U7-V7-W7)*COS((Z3/2)*PI()/180),0))</f>
        <v>5.5342965913095234</v>
      </c>
      <c r="AP13" s="26"/>
      <c r="AQ13" s="25"/>
      <c r="AR13" s="26" t="s">
        <v>59</v>
      </c>
      <c r="AS13" s="26"/>
      <c r="AT13" s="26"/>
      <c r="AU13" s="26">
        <f>TAN((90+Z3/2)*PI()/180)</f>
        <v>-0.9163311740174237</v>
      </c>
      <c r="AV13" s="26" t="s">
        <v>60</v>
      </c>
      <c r="AW13" s="52"/>
      <c r="AX13" s="49" t="s">
        <v>0</v>
      </c>
      <c r="AY13" s="128"/>
      <c r="AZ13" s="50" t="s">
        <v>31</v>
      </c>
      <c r="BA13" s="135"/>
      <c r="BC13" s="95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96"/>
      <c r="CB13" s="95"/>
      <c r="CC13" s="52"/>
      <c r="CD13" s="122"/>
      <c r="CE13" s="122"/>
      <c r="CF13" s="122"/>
      <c r="CG13" s="122"/>
      <c r="CH13" s="122"/>
      <c r="CI13" s="122"/>
      <c r="CJ13" s="122"/>
      <c r="CK13" s="122"/>
      <c r="CL13" s="122"/>
      <c r="CM13" s="122"/>
      <c r="CN13" s="122"/>
      <c r="CO13" s="122"/>
      <c r="CP13" s="122"/>
      <c r="CQ13" s="122"/>
      <c r="CR13" s="122"/>
      <c r="CS13" s="122"/>
      <c r="CT13" s="122"/>
      <c r="CU13" s="122"/>
      <c r="CV13" s="170"/>
      <c r="CW13" s="122"/>
    </row>
    <row r="14" spans="1:101" ht="24.75" customHeight="1" thickBot="1" x14ac:dyDescent="0.35">
      <c r="B14" s="95"/>
      <c r="C14" s="95">
        <f t="shared" si="2"/>
        <v>-650.08292895463478</v>
      </c>
      <c r="D14" s="96">
        <f t="shared" ref="D14:D77" si="7">$D13-$A$11</f>
        <v>56</v>
      </c>
      <c r="E14" s="52"/>
      <c r="F14" s="52"/>
      <c r="G14" s="95">
        <f t="shared" si="3"/>
        <v>-1557.3250744645948</v>
      </c>
      <c r="H14" s="96">
        <f t="shared" ref="H14:H77" si="8">$H13-$A$11</f>
        <v>71</v>
      </c>
      <c r="I14" s="52"/>
      <c r="J14" s="52"/>
      <c r="K14" s="52"/>
      <c r="L14" s="134"/>
      <c r="M14" s="95">
        <f t="shared" si="4"/>
        <v>10</v>
      </c>
      <c r="N14" s="96">
        <f t="shared" ref="N14:N77" si="9">$N13-$A$11</f>
        <v>97</v>
      </c>
      <c r="O14" s="52"/>
      <c r="P14" s="106"/>
      <c r="Q14" s="95">
        <f t="shared" si="5"/>
        <v>65</v>
      </c>
      <c r="R14" s="96">
        <f t="shared" ref="R14:R77" si="10">$R13-$A$11</f>
        <v>77</v>
      </c>
      <c r="S14" s="52"/>
      <c r="T14" s="52"/>
      <c r="U14" s="95">
        <f t="shared" si="6"/>
        <v>-43.067565178818917</v>
      </c>
      <c r="V14" s="52">
        <f t="shared" ref="V14:V77" si="11">$V13-$A$11</f>
        <v>47</v>
      </c>
      <c r="W14" s="435"/>
      <c r="X14" s="436"/>
      <c r="Y14" s="438"/>
      <c r="Z14" s="34"/>
      <c r="AA14" s="34"/>
      <c r="AB14" s="33"/>
      <c r="AC14" s="439" t="s">
        <v>105</v>
      </c>
      <c r="AD14" s="40">
        <v>6</v>
      </c>
      <c r="AE14" s="43">
        <f t="shared" si="0"/>
        <v>64.64392319893777</v>
      </c>
      <c r="AF14" s="42">
        <f t="shared" si="1"/>
        <v>6.794350112397475</v>
      </c>
      <c r="AG14" s="52"/>
      <c r="AH14" s="62" t="s">
        <v>4</v>
      </c>
      <c r="AI14" s="63" t="s">
        <v>40</v>
      </c>
      <c r="AJ14" s="64">
        <f>AL27</f>
        <v>-64.89542765196785</v>
      </c>
      <c r="AK14" s="136"/>
      <c r="AL14" s="68" t="str">
        <f>IF(AND(F3&lt;0,P3&lt;0,AB12&lt;0),AB12-AN14,IF(AND(F3&lt;0,P3&lt;0,AB12&gt;0),AB12+AN14,"Error"))</f>
        <v>Error</v>
      </c>
      <c r="AM14" s="71" t="str">
        <f>IF(AND(F3&lt;0,P3&lt;0,AB13&lt;0),AB13-AO14,IF(AND(F3&lt;0,P3&lt;0,AB13&gt;0),AB13+AO14,"Error"))</f>
        <v>Error</v>
      </c>
      <c r="AN14" s="57">
        <f>IF(V7&lt;AB11,(AB11-V7)*COS(AN16),IF(V7&gt;AB11,-(V7-AB11)*COS(AN16),0))</f>
        <v>-6.039624917534768</v>
      </c>
      <c r="AO14" s="58">
        <f>IF(V7&lt;AB11,(AB3-W7)*SIN((Z3/2)*PI()/180),IF(V7&gt;AB11,-(AB3-W7)*SIN((Z3/2)*PI()/180),0))</f>
        <v>6.0396249175347743</v>
      </c>
      <c r="AP14" s="26"/>
      <c r="AQ14" s="28"/>
      <c r="AR14" s="29" t="s">
        <v>57</v>
      </c>
      <c r="AS14" s="29"/>
      <c r="AT14" s="29"/>
      <c r="AU14" s="26">
        <f>SIN(Z3*PI()/180)/(1+COS(Z3*PI()/180))</f>
        <v>1.0913085010692716</v>
      </c>
      <c r="AV14" s="26" t="s">
        <v>61</v>
      </c>
      <c r="AW14" s="52"/>
      <c r="AX14" s="51">
        <v>80</v>
      </c>
      <c r="AY14" s="52"/>
      <c r="AZ14" s="53"/>
      <c r="BA14" s="96"/>
      <c r="BC14" s="95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96"/>
      <c r="CB14" s="95"/>
      <c r="CC14" s="52"/>
      <c r="CD14" s="122"/>
      <c r="CE14" s="122"/>
      <c r="CF14" s="122"/>
      <c r="CG14" s="122"/>
      <c r="CH14" s="122"/>
      <c r="CI14" s="122"/>
      <c r="CJ14" s="122"/>
      <c r="CK14" s="122"/>
      <c r="CL14" s="122"/>
      <c r="CM14" s="122"/>
      <c r="CN14" s="122"/>
      <c r="CO14" s="122"/>
      <c r="CP14" s="122"/>
      <c r="CQ14" s="122"/>
      <c r="CR14" s="122"/>
      <c r="CS14" s="122"/>
      <c r="CT14" s="122"/>
      <c r="CU14" s="122"/>
      <c r="CV14" s="170"/>
      <c r="CW14" s="122"/>
    </row>
    <row r="15" spans="1:101" ht="21.75" customHeight="1" thickTop="1" thickBot="1" x14ac:dyDescent="0.35">
      <c r="B15" s="95"/>
      <c r="C15" s="95">
        <f t="shared" si="2"/>
        <v>-638.6528766518735</v>
      </c>
      <c r="D15" s="96">
        <f t="shared" si="7"/>
        <v>55</v>
      </c>
      <c r="E15" s="52"/>
      <c r="F15" s="52"/>
      <c r="G15" s="95">
        <f t="shared" si="3"/>
        <v>-1545.8950221618336</v>
      </c>
      <c r="H15" s="96">
        <f t="shared" si="8"/>
        <v>70</v>
      </c>
      <c r="I15" s="52"/>
      <c r="J15" s="52"/>
      <c r="K15" s="52"/>
      <c r="L15" s="134"/>
      <c r="M15" s="95">
        <f t="shared" si="4"/>
        <v>10</v>
      </c>
      <c r="N15" s="96">
        <f t="shared" si="9"/>
        <v>96</v>
      </c>
      <c r="O15" s="52"/>
      <c r="P15" s="106"/>
      <c r="Q15" s="95">
        <f t="shared" si="5"/>
        <v>65</v>
      </c>
      <c r="R15" s="96">
        <f t="shared" si="10"/>
        <v>76</v>
      </c>
      <c r="S15" s="52"/>
      <c r="T15" s="52"/>
      <c r="U15" s="95">
        <f t="shared" si="6"/>
        <v>-42.151234004801488</v>
      </c>
      <c r="V15" s="52">
        <f t="shared" si="11"/>
        <v>46</v>
      </c>
      <c r="W15" s="379" t="s">
        <v>100</v>
      </c>
      <c r="X15" s="380"/>
      <c r="Y15" s="381"/>
      <c r="Z15" s="34"/>
      <c r="AA15" s="34"/>
      <c r="AB15" s="33"/>
      <c r="AC15" s="440"/>
      <c r="AD15" s="40">
        <v>7</v>
      </c>
      <c r="AE15" s="43">
        <f t="shared" si="0"/>
        <v>64.515499856685935</v>
      </c>
      <c r="AF15" s="42">
        <f t="shared" si="1"/>
        <v>7.9215073213345857</v>
      </c>
      <c r="AG15" s="52"/>
      <c r="AH15" s="62"/>
      <c r="AI15" s="63" t="s">
        <v>41</v>
      </c>
      <c r="AJ15" s="64">
        <f>AM27</f>
        <v>59.46570340869048</v>
      </c>
      <c r="AK15" s="52"/>
      <c r="AL15" s="62"/>
      <c r="AM15" s="65"/>
      <c r="AN15" s="65"/>
      <c r="AO15" s="64"/>
      <c r="AP15" s="52"/>
      <c r="AQ15" s="52"/>
      <c r="AR15" s="52"/>
      <c r="AS15" s="52"/>
      <c r="AT15" s="52"/>
      <c r="AU15" s="52"/>
      <c r="AV15" s="52"/>
      <c r="AW15" s="52"/>
      <c r="AX15" s="133" t="s">
        <v>2</v>
      </c>
      <c r="AY15" s="52"/>
      <c r="AZ15" s="52">
        <v>50</v>
      </c>
      <c r="BA15" s="96"/>
      <c r="BC15" s="95"/>
      <c r="BD15" s="52"/>
      <c r="BE15" s="52"/>
      <c r="BF15" s="52"/>
      <c r="BG15" s="52"/>
      <c r="BH15" s="474" t="s">
        <v>104</v>
      </c>
      <c r="BI15" s="474"/>
      <c r="BJ15" s="474"/>
      <c r="BK15" s="474"/>
      <c r="BL15" s="474"/>
      <c r="BM15" s="474"/>
      <c r="BN15" s="474"/>
      <c r="BO15" s="474"/>
      <c r="BP15" s="474"/>
      <c r="BQ15" s="474"/>
      <c r="BR15" s="474"/>
      <c r="BS15" s="474"/>
      <c r="BT15" s="474"/>
      <c r="BU15" s="474"/>
      <c r="BV15" s="474"/>
      <c r="BW15" s="474"/>
      <c r="BX15" s="474"/>
      <c r="BY15" s="474"/>
      <c r="BZ15" s="474"/>
      <c r="CA15" s="475"/>
      <c r="CB15" s="95"/>
      <c r="CC15" s="577" t="s">
        <v>103</v>
      </c>
      <c r="CD15" s="577"/>
      <c r="CE15" s="577"/>
      <c r="CF15" s="577"/>
      <c r="CG15" s="577"/>
      <c r="CH15" s="577"/>
      <c r="CI15" s="577"/>
      <c r="CJ15" s="577"/>
      <c r="CK15" s="577"/>
      <c r="CL15" s="577"/>
      <c r="CM15" s="577"/>
      <c r="CN15" s="577"/>
      <c r="CO15" s="577"/>
      <c r="CP15" s="577"/>
      <c r="CQ15" s="577"/>
      <c r="CR15" s="577"/>
      <c r="CS15" s="577"/>
      <c r="CT15" s="577"/>
      <c r="CU15" s="577"/>
      <c r="CV15" s="578"/>
      <c r="CW15" s="167"/>
    </row>
    <row r="16" spans="1:101" ht="25.5" customHeight="1" thickBot="1" x14ac:dyDescent="0.35">
      <c r="B16" s="95"/>
      <c r="C16" s="95">
        <f t="shared" si="2"/>
        <v>-627.2228243491121</v>
      </c>
      <c r="D16" s="96">
        <f t="shared" si="7"/>
        <v>54</v>
      </c>
      <c r="E16" s="77"/>
      <c r="F16" s="52"/>
      <c r="G16" s="95">
        <f t="shared" si="3"/>
        <v>-1534.4649698590722</v>
      </c>
      <c r="H16" s="96">
        <f t="shared" si="8"/>
        <v>69</v>
      </c>
      <c r="I16" s="52"/>
      <c r="J16" s="52"/>
      <c r="K16" s="52"/>
      <c r="L16" s="134"/>
      <c r="M16" s="95">
        <f t="shared" si="4"/>
        <v>10</v>
      </c>
      <c r="N16" s="96">
        <f t="shared" si="9"/>
        <v>95</v>
      </c>
      <c r="O16" s="52"/>
      <c r="P16" s="106"/>
      <c r="Q16" s="95">
        <f t="shared" si="5"/>
        <v>65</v>
      </c>
      <c r="R16" s="96">
        <f t="shared" si="10"/>
        <v>75</v>
      </c>
      <c r="S16" s="52"/>
      <c r="T16" s="52"/>
      <c r="U16" s="95">
        <f t="shared" si="6"/>
        <v>-41.234902830784065</v>
      </c>
      <c r="V16" s="52">
        <f t="shared" si="11"/>
        <v>45</v>
      </c>
      <c r="W16" s="382"/>
      <c r="X16" s="383"/>
      <c r="Y16" s="384"/>
      <c r="Z16" s="34" t="s">
        <v>8</v>
      </c>
      <c r="AA16" s="35" t="s">
        <v>11</v>
      </c>
      <c r="AB16" s="36" t="s">
        <v>12</v>
      </c>
      <c r="AC16" s="440"/>
      <c r="AD16" s="40">
        <v>8</v>
      </c>
      <c r="AE16" s="43">
        <f t="shared" si="0"/>
        <v>64.367424468202074</v>
      </c>
      <c r="AF16" s="42">
        <f t="shared" si="1"/>
        <v>9.0462515624042528</v>
      </c>
      <c r="AG16" s="52"/>
      <c r="AH16" s="62"/>
      <c r="AI16" s="65"/>
      <c r="AJ16" s="64"/>
      <c r="AK16" s="52"/>
      <c r="AL16" s="72">
        <f>IF(NOT(AL11="Error"),AL11,IF(NOT(AL12="Error"),AL12,IF(NOT(AL13="Error"),AL13,IF(NOT(AL14="Error"),AL14,"prc"))))</f>
        <v>-76.974677487037397</v>
      </c>
      <c r="AM16" s="73">
        <f>IF(NOT(AM11="Error"),AM11,IF(NOT(AM12="Error"),AM12,IF(NOT(AM13="Error"),AM13,IF(NOT(AM14="Error"),AM14,"prc"))))</f>
        <v>70.534296591309527</v>
      </c>
      <c r="AN16" s="74">
        <f>IF(AND(F3&gt;0,P3&gt;0),ATAN(AU11),IF(AND(F3&lt;0,P3&gt;0),ATAN(AU12),IF(AND(F3&gt;0,P3&lt;0),ATAN(AU13),IF(AND(F3&lt;0,P3&lt;0),ATAN(AU14),"error"))))</f>
        <v>-0.7417649320975902</v>
      </c>
      <c r="AO16" s="64">
        <f>DEGREES(AN16)</f>
        <v>-42.500000000000007</v>
      </c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96"/>
      <c r="BC16" s="95"/>
      <c r="BD16" s="52"/>
      <c r="BE16" s="52"/>
      <c r="BF16" s="52"/>
      <c r="BG16" s="52"/>
      <c r="BH16" s="474"/>
      <c r="BI16" s="474"/>
      <c r="BJ16" s="474"/>
      <c r="BK16" s="474"/>
      <c r="BL16" s="474"/>
      <c r="BM16" s="474"/>
      <c r="BN16" s="474"/>
      <c r="BO16" s="474"/>
      <c r="BP16" s="474"/>
      <c r="BQ16" s="474"/>
      <c r="BR16" s="474"/>
      <c r="BS16" s="474"/>
      <c r="BT16" s="474"/>
      <c r="BU16" s="474"/>
      <c r="BV16" s="474"/>
      <c r="BW16" s="474"/>
      <c r="BX16" s="474"/>
      <c r="BY16" s="474"/>
      <c r="BZ16" s="474"/>
      <c r="CA16" s="475"/>
      <c r="CB16" s="95"/>
      <c r="CC16" s="577"/>
      <c r="CD16" s="577"/>
      <c r="CE16" s="577"/>
      <c r="CF16" s="577"/>
      <c r="CG16" s="577"/>
      <c r="CH16" s="577"/>
      <c r="CI16" s="577"/>
      <c r="CJ16" s="577"/>
      <c r="CK16" s="577"/>
      <c r="CL16" s="577"/>
      <c r="CM16" s="577"/>
      <c r="CN16" s="577"/>
      <c r="CO16" s="577"/>
      <c r="CP16" s="577"/>
      <c r="CQ16" s="577"/>
      <c r="CR16" s="577"/>
      <c r="CS16" s="577"/>
      <c r="CT16" s="577"/>
      <c r="CU16" s="577"/>
      <c r="CV16" s="578"/>
      <c r="CW16" s="167"/>
    </row>
    <row r="17" spans="2:101" ht="21.75" customHeight="1" thickBot="1" x14ac:dyDescent="0.45">
      <c r="B17" s="95"/>
      <c r="C17" s="95">
        <f t="shared" si="2"/>
        <v>-615.79277204635082</v>
      </c>
      <c r="D17" s="96">
        <f t="shared" si="7"/>
        <v>53</v>
      </c>
      <c r="E17" s="52"/>
      <c r="F17" s="52"/>
      <c r="G17" s="95">
        <f t="shared" si="3"/>
        <v>-1523.034917556311</v>
      </c>
      <c r="H17" s="96">
        <f t="shared" si="8"/>
        <v>68</v>
      </c>
      <c r="I17" s="52"/>
      <c r="J17" s="52"/>
      <c r="K17" s="52"/>
      <c r="L17" s="134"/>
      <c r="M17" s="95">
        <f t="shared" si="4"/>
        <v>10</v>
      </c>
      <c r="N17" s="96">
        <f t="shared" si="9"/>
        <v>94</v>
      </c>
      <c r="O17" s="52"/>
      <c r="P17" s="106"/>
      <c r="Q17" s="95">
        <f t="shared" si="5"/>
        <v>65</v>
      </c>
      <c r="R17" s="96">
        <f t="shared" si="10"/>
        <v>74</v>
      </c>
      <c r="S17" s="52"/>
      <c r="T17" s="52"/>
      <c r="U17" s="95">
        <f t="shared" si="6"/>
        <v>-40.318571656766643</v>
      </c>
      <c r="V17" s="52">
        <f t="shared" si="11"/>
        <v>44</v>
      </c>
      <c r="W17" s="345" t="str">
        <f>IF(AND($F$3&gt;0,$P$3&gt;0),BX39,IF(AND($F$3&lt;0,$P$3&lt;0),BX39,IF(AND($F$3&gt;0,$P$3&lt;0),CS39,IF(AND($F$3&lt;0,$P$3&gt;0),CS39,IF(AND($F$3=0,$P$3&gt;0),"n1(Flow1)=0,n2(Flow2)&gt;0",IF(AND($F$3=0,$P$3&lt;0),"n1(Flow1)=0,n2(Flow2)&lt;0",IF(AND($F$3&gt;0,$P$3=0),"n1(Flow1)&gt;0,n2(Flow2)=0",IF(AND($F$3&lt;0,$P$3=0),"n1(Flow1)&lt;0,n2(Flow2)=0","Error"))))))))</f>
        <v>MoveCZoptFurtherFromW.C.</v>
      </c>
      <c r="X17" s="346"/>
      <c r="Y17" s="347"/>
      <c r="Z17" s="34">
        <v>0</v>
      </c>
      <c r="AA17" s="34">
        <f>$AB$11*COS($Z17*PI()/180)+$AB$12</f>
        <v>-47.914677587217206</v>
      </c>
      <c r="AB17" s="33">
        <f>$AB$11*SIN($Z17*PI()/180)+$AB$13</f>
        <v>65</v>
      </c>
      <c r="AC17" s="440"/>
      <c r="AD17" s="40">
        <v>9</v>
      </c>
      <c r="AE17" s="43">
        <f t="shared" si="0"/>
        <v>64.199742138683959</v>
      </c>
      <c r="AF17" s="42">
        <f t="shared" si="1"/>
        <v>10.168240227615007</v>
      </c>
      <c r="AG17" s="52"/>
      <c r="AH17" s="62"/>
      <c r="AI17" s="65"/>
      <c r="AJ17" s="64"/>
      <c r="AK17" s="52"/>
      <c r="AL17" s="62"/>
      <c r="AM17" s="65"/>
      <c r="AN17" s="75">
        <f>SIN(AN16)</f>
        <v>-0.67559020761566035</v>
      </c>
      <c r="AO17" s="64"/>
      <c r="AP17" s="52"/>
      <c r="AQ17" s="494" t="s">
        <v>72</v>
      </c>
      <c r="AR17" s="495"/>
      <c r="AS17" s="495"/>
      <c r="AT17" s="496"/>
      <c r="AU17" s="143"/>
      <c r="AV17" s="497" t="s">
        <v>73</v>
      </c>
      <c r="AW17" s="498"/>
      <c r="AX17" s="498"/>
      <c r="AY17" s="498"/>
      <c r="AZ17" s="499"/>
      <c r="BA17" s="96"/>
      <c r="BC17" s="95"/>
      <c r="BD17" s="468" t="s">
        <v>128</v>
      </c>
      <c r="BE17" s="469"/>
      <c r="BF17" s="470"/>
      <c r="BG17" s="52"/>
      <c r="BH17" s="476" t="s">
        <v>99</v>
      </c>
      <c r="BI17" s="476"/>
      <c r="BJ17" s="476"/>
      <c r="BK17" s="476"/>
      <c r="BL17" s="143"/>
      <c r="BM17" s="476" t="s">
        <v>98</v>
      </c>
      <c r="BN17" s="476"/>
      <c r="BO17" s="476"/>
      <c r="BP17" s="476"/>
      <c r="BQ17" s="476"/>
      <c r="BR17" s="143"/>
      <c r="BS17" s="369" t="s">
        <v>90</v>
      </c>
      <c r="BT17" s="369"/>
      <c r="BU17" s="369"/>
      <c r="BV17" s="369"/>
      <c r="BW17" s="52"/>
      <c r="BX17" s="545" t="s">
        <v>141</v>
      </c>
      <c r="BY17" s="466"/>
      <c r="BZ17" s="467"/>
      <c r="CA17" s="123" t="s">
        <v>97</v>
      </c>
      <c r="CB17" s="95"/>
      <c r="CC17" s="464" t="s">
        <v>98</v>
      </c>
      <c r="CD17" s="464"/>
      <c r="CE17" s="464"/>
      <c r="CF17" s="464"/>
      <c r="CG17" s="143"/>
      <c r="CH17" s="464" t="s">
        <v>99</v>
      </c>
      <c r="CI17" s="464"/>
      <c r="CJ17" s="464"/>
      <c r="CK17" s="464"/>
      <c r="CL17" s="464"/>
      <c r="CM17" s="143"/>
      <c r="CN17" s="369" t="s">
        <v>90</v>
      </c>
      <c r="CO17" s="369"/>
      <c r="CP17" s="369"/>
      <c r="CQ17" s="369"/>
      <c r="CR17" s="52"/>
      <c r="CS17" s="465" t="s">
        <v>106</v>
      </c>
      <c r="CT17" s="466"/>
      <c r="CU17" s="467"/>
      <c r="CV17" s="123" t="s">
        <v>107</v>
      </c>
      <c r="CW17" s="145"/>
    </row>
    <row r="18" spans="2:101" ht="23.25" customHeight="1" thickTop="1" thickBot="1" x14ac:dyDescent="0.35">
      <c r="B18" s="95"/>
      <c r="C18" s="95">
        <f t="shared" si="2"/>
        <v>-604.36271974358942</v>
      </c>
      <c r="D18" s="96">
        <f t="shared" si="7"/>
        <v>52</v>
      </c>
      <c r="E18" s="52"/>
      <c r="F18" s="52"/>
      <c r="G18" s="95">
        <f t="shared" si="3"/>
        <v>-1511.6048652535496</v>
      </c>
      <c r="H18" s="96">
        <f t="shared" si="8"/>
        <v>67</v>
      </c>
      <c r="I18" s="52"/>
      <c r="J18" s="242"/>
      <c r="K18" s="52"/>
      <c r="L18" s="134"/>
      <c r="M18" s="95">
        <f t="shared" si="4"/>
        <v>10</v>
      </c>
      <c r="N18" s="96">
        <f t="shared" si="9"/>
        <v>93</v>
      </c>
      <c r="O18" s="52"/>
      <c r="P18" s="106"/>
      <c r="Q18" s="95">
        <f t="shared" si="5"/>
        <v>65</v>
      </c>
      <c r="R18" s="96">
        <f t="shared" si="10"/>
        <v>73</v>
      </c>
      <c r="S18" s="52"/>
      <c r="T18" s="52"/>
      <c r="U18" s="95">
        <f t="shared" si="6"/>
        <v>-39.402240482749221</v>
      </c>
      <c r="V18" s="52">
        <f t="shared" si="11"/>
        <v>43</v>
      </c>
      <c r="W18" s="420" t="s">
        <v>121</v>
      </c>
      <c r="X18" s="421"/>
      <c r="Y18" s="422"/>
      <c r="Z18" s="34">
        <v>1</v>
      </c>
      <c r="AA18" s="34">
        <f>$AB$11*COS($Z18*PI()/180)+$AB$12</f>
        <v>-47.918183701828696</v>
      </c>
      <c r="AB18" s="33">
        <f t="shared" ref="AB18:AB81" si="12">$AB$11*SIN($Z18*PI()/180)+$AB$13</f>
        <v>65.401760940529513</v>
      </c>
      <c r="AC18" s="440"/>
      <c r="AD18" s="40">
        <v>10</v>
      </c>
      <c r="AE18" s="43">
        <f t="shared" si="0"/>
        <v>64.012503945793526</v>
      </c>
      <c r="AF18" s="42">
        <f t="shared" si="1"/>
        <v>11.287131548350471</v>
      </c>
      <c r="AG18" s="52"/>
      <c r="AH18" s="62" t="s">
        <v>8</v>
      </c>
      <c r="AI18" s="66" t="s">
        <v>11</v>
      </c>
      <c r="AJ18" s="67" t="s">
        <v>12</v>
      </c>
      <c r="AK18" s="52"/>
      <c r="AL18" s="485" t="s">
        <v>71</v>
      </c>
      <c r="AM18" s="486"/>
      <c r="AN18" s="55" t="s">
        <v>68</v>
      </c>
      <c r="AO18" s="60" t="s">
        <v>12</v>
      </c>
      <c r="AP18" s="52"/>
      <c r="AQ18" s="116" t="s">
        <v>21</v>
      </c>
      <c r="AR18" s="15" t="s">
        <v>26</v>
      </c>
      <c r="AS18" s="14" t="s">
        <v>24</v>
      </c>
      <c r="AT18" s="16" t="s">
        <v>20</v>
      </c>
      <c r="AU18" s="52"/>
      <c r="AV18" s="9" t="s">
        <v>22</v>
      </c>
      <c r="AW18" s="11" t="s">
        <v>27</v>
      </c>
      <c r="AX18" s="11"/>
      <c r="AY18" s="11" t="s">
        <v>25</v>
      </c>
      <c r="AZ18" s="79" t="s">
        <v>23</v>
      </c>
      <c r="BA18" s="96"/>
      <c r="BC18" s="95"/>
      <c r="BD18" s="471"/>
      <c r="BE18" s="472"/>
      <c r="BF18" s="473"/>
      <c r="BG18" s="52"/>
      <c r="BH18" s="225" t="s">
        <v>21</v>
      </c>
      <c r="BI18" s="226" t="s">
        <v>26</v>
      </c>
      <c r="BJ18" s="225" t="s">
        <v>24</v>
      </c>
      <c r="BK18" s="227" t="s">
        <v>20</v>
      </c>
      <c r="BL18" s="52"/>
      <c r="BM18" s="232" t="s">
        <v>22</v>
      </c>
      <c r="BN18" s="225" t="s">
        <v>27</v>
      </c>
      <c r="BO18" s="225"/>
      <c r="BP18" s="225" t="s">
        <v>25</v>
      </c>
      <c r="BQ18" s="227" t="s">
        <v>23</v>
      </c>
      <c r="BR18" s="52"/>
      <c r="BS18" s="14" t="s">
        <v>21</v>
      </c>
      <c r="BT18" s="15" t="s">
        <v>26</v>
      </c>
      <c r="BU18" s="14" t="s">
        <v>24</v>
      </c>
      <c r="BV18" s="16" t="s">
        <v>20</v>
      </c>
      <c r="BW18" s="52"/>
      <c r="BX18" s="353">
        <f>AC13-90</f>
        <v>-132.5</v>
      </c>
      <c r="BY18" s="354"/>
      <c r="BZ18" s="355"/>
      <c r="CA18" s="340">
        <f>(180-U2)/2</f>
        <v>42</v>
      </c>
      <c r="CB18" s="95"/>
      <c r="CC18" s="183" t="s">
        <v>21</v>
      </c>
      <c r="CD18" s="184" t="s">
        <v>26</v>
      </c>
      <c r="CE18" s="183" t="s">
        <v>24</v>
      </c>
      <c r="CF18" s="185" t="s">
        <v>20</v>
      </c>
      <c r="CG18" s="52"/>
      <c r="CH18" s="194" t="s">
        <v>22</v>
      </c>
      <c r="CI18" s="183" t="s">
        <v>27</v>
      </c>
      <c r="CJ18" s="183"/>
      <c r="CK18" s="183" t="s">
        <v>25</v>
      </c>
      <c r="CL18" s="185" t="s">
        <v>23</v>
      </c>
      <c r="CM18" s="52"/>
      <c r="CN18" s="14" t="s">
        <v>21</v>
      </c>
      <c r="CO18" s="15" t="s">
        <v>26</v>
      </c>
      <c r="CP18" s="14" t="s">
        <v>24</v>
      </c>
      <c r="CQ18" s="16" t="s">
        <v>20</v>
      </c>
      <c r="CR18" s="52"/>
      <c r="CS18" s="353">
        <f>AC13-90</f>
        <v>-132.5</v>
      </c>
      <c r="CT18" s="354"/>
      <c r="CU18" s="355"/>
      <c r="CV18" s="340">
        <f>(U2)/2</f>
        <v>48</v>
      </c>
      <c r="CW18" s="463"/>
    </row>
    <row r="19" spans="2:101" ht="24" customHeight="1" thickBot="1" x14ac:dyDescent="0.35">
      <c r="B19" s="95"/>
      <c r="C19" s="95">
        <f t="shared" si="2"/>
        <v>-592.93266744082814</v>
      </c>
      <c r="D19" s="96">
        <f t="shared" si="7"/>
        <v>51</v>
      </c>
      <c r="E19" s="52"/>
      <c r="F19" s="52"/>
      <c r="G19" s="95">
        <f t="shared" si="3"/>
        <v>-1500.1748129507882</v>
      </c>
      <c r="H19" s="96">
        <f t="shared" si="8"/>
        <v>66</v>
      </c>
      <c r="I19" s="52"/>
      <c r="J19" s="52"/>
      <c r="K19" s="52"/>
      <c r="L19" s="134"/>
      <c r="M19" s="95">
        <f t="shared" si="4"/>
        <v>10</v>
      </c>
      <c r="N19" s="96">
        <f t="shared" si="9"/>
        <v>92</v>
      </c>
      <c r="O19" s="52"/>
      <c r="P19" s="106"/>
      <c r="Q19" s="95">
        <f t="shared" si="5"/>
        <v>65</v>
      </c>
      <c r="R19" s="96">
        <f t="shared" si="10"/>
        <v>72</v>
      </c>
      <c r="S19" s="52"/>
      <c r="T19" s="52"/>
      <c r="U19" s="95">
        <f t="shared" si="6"/>
        <v>-38.485909308731799</v>
      </c>
      <c r="V19" s="52">
        <f t="shared" si="11"/>
        <v>42</v>
      </c>
      <c r="W19" s="423"/>
      <c r="X19" s="424"/>
      <c r="Y19" s="425"/>
      <c r="Z19" s="34">
        <v>2</v>
      </c>
      <c r="AA19" s="34">
        <f>$AB$11*COS($Z19*PI()/180)+$AB$12</f>
        <v>-47.928700977666693</v>
      </c>
      <c r="AB19" s="33">
        <f t="shared" si="12"/>
        <v>65.803399500784607</v>
      </c>
      <c r="AC19" s="440"/>
      <c r="AD19" s="40">
        <v>11</v>
      </c>
      <c r="AE19" s="43">
        <f t="shared" si="0"/>
        <v>63.805766924098158</v>
      </c>
      <c r="AF19" s="42">
        <f t="shared" si="1"/>
        <v>12.402584699475412</v>
      </c>
      <c r="AG19" s="52"/>
      <c r="AH19" s="62">
        <v>0</v>
      </c>
      <c r="AI19" s="65">
        <f t="shared" ref="AI19:AI82" si="13">$AJ$13*COS($AH19*PI()/180)+$AJ$14</f>
        <v>-41.875052669682439</v>
      </c>
      <c r="AJ19" s="64">
        <f t="shared" ref="AJ19:AJ82" si="14">$AJ$13*SIN($AH19*PI()/180)+$AJ$15</f>
        <v>59.46570340869048</v>
      </c>
      <c r="AK19" s="52"/>
      <c r="AL19" s="69" t="str">
        <f>IF(AND(F3&gt;0,P3&gt;0,AB12&lt;0),AB12+AN19,IF(AND(F3&gt;0,P3&gt;0,AB12&gt;0),AB12-AN19,"Error"))</f>
        <v>Error</v>
      </c>
      <c r="AM19" s="70" t="str">
        <f>IF(AND(F3&gt;0,P3&gt;0,AB13&lt;0),AB13+AO19,IF(AND(F3&gt;0,P3&gt;0,AB13&gt;0),AB13-AO19,"Error"))</f>
        <v>Error</v>
      </c>
      <c r="AN19" s="57">
        <f>IF(V6&gt;AB11,(V6-AB11)*SIN((Z3/2)*PI()/180),"idess")</f>
        <v>0.10457234803214012</v>
      </c>
      <c r="AO19" s="27">
        <f>IF(V6&gt;AB11,(V6-AB11)*COS((Z3/2)*PI()/180),"idess")</f>
        <v>9.5822902442049551E-2</v>
      </c>
      <c r="AP19" s="52"/>
      <c r="AQ19" s="137">
        <f>AJ15</f>
        <v>59.46570340869048</v>
      </c>
      <c r="AR19" s="17">
        <f>H3</f>
        <v>-11.430052302761336</v>
      </c>
      <c r="AS19" s="237">
        <f>AJ14</f>
        <v>-64.89542765196785</v>
      </c>
      <c r="AT19" s="18">
        <f>AQ19-AR19*AS19</f>
        <v>-682.29242886336624</v>
      </c>
      <c r="AU19" s="52"/>
      <c r="AV19" s="12">
        <f>AJ15</f>
        <v>59.46570340869048</v>
      </c>
      <c r="AW19" s="80">
        <f>M$3</f>
        <v>10</v>
      </c>
      <c r="AX19" s="80"/>
      <c r="AY19" s="112">
        <f>AJ14</f>
        <v>-64.89542765196785</v>
      </c>
      <c r="AZ19" s="81">
        <v>0</v>
      </c>
      <c r="BA19" s="96"/>
      <c r="BC19" s="95"/>
      <c r="BD19" s="176" t="s">
        <v>3</v>
      </c>
      <c r="BE19" s="177" t="s">
        <v>39</v>
      </c>
      <c r="BF19" s="178">
        <f>V2</f>
        <v>23.019437818328569</v>
      </c>
      <c r="BG19" s="52"/>
      <c r="BH19" s="228">
        <f>BA15</f>
        <v>0</v>
      </c>
      <c r="BI19" s="179">
        <f>(BY25-BF21)/(BX25-BF20)</f>
        <v>114.58865012930912</v>
      </c>
      <c r="BJ19" s="229">
        <f>BA14</f>
        <v>0</v>
      </c>
      <c r="BK19" s="230">
        <f>BX31</f>
        <v>7495.6653494744041</v>
      </c>
      <c r="BL19" s="52"/>
      <c r="BM19" s="228">
        <f>BA15</f>
        <v>0</v>
      </c>
      <c r="BN19" s="179">
        <f>(BY27-BF21)/(BX27-BF20)</f>
        <v>9.6289048197538502E-2</v>
      </c>
      <c r="BO19" s="228"/>
      <c r="BP19" s="229">
        <f>BA14</f>
        <v>0</v>
      </c>
      <c r="BQ19" s="233">
        <f>BY31</f>
        <v>65.713722699985098</v>
      </c>
      <c r="BR19" s="52"/>
      <c r="BS19" s="17">
        <f>BT19*BU19+BV19</f>
        <v>109.13085010692716</v>
      </c>
      <c r="BT19" s="17">
        <f>TAN(BX18*PI()/180)</f>
        <v>1.0913085010692716</v>
      </c>
      <c r="BU19" s="91">
        <v>100</v>
      </c>
      <c r="BV19" s="18">
        <v>0</v>
      </c>
      <c r="BW19" s="52"/>
      <c r="BX19" s="356"/>
      <c r="BY19" s="357"/>
      <c r="BZ19" s="358"/>
      <c r="CA19" s="341"/>
      <c r="CB19" s="95"/>
      <c r="CC19" s="186">
        <f>BV15</f>
        <v>0</v>
      </c>
      <c r="CD19" s="187">
        <f>(CT25-BF21)/(CS25-BF20)</f>
        <v>-10.385397080138173</v>
      </c>
      <c r="CE19" s="188">
        <f>BV14</f>
        <v>0</v>
      </c>
      <c r="CF19" s="189">
        <f>CS31</f>
        <v>-614.49253879368928</v>
      </c>
      <c r="CG19" s="52"/>
      <c r="CH19" s="186">
        <f>BV15</f>
        <v>0</v>
      </c>
      <c r="CI19" s="187">
        <f>(CT27-BF21)/(CS27-BF20)</f>
        <v>-8.7268677907588309E-3</v>
      </c>
      <c r="CJ19" s="186"/>
      <c r="CK19" s="188">
        <f>BV14</f>
        <v>0</v>
      </c>
      <c r="CL19" s="195">
        <f>CT31</f>
        <v>58.898742482381913</v>
      </c>
      <c r="CM19" s="52"/>
      <c r="CN19" s="17">
        <f>CO19*CP19+CQ19</f>
        <v>109.13085010692716</v>
      </c>
      <c r="CO19" s="17">
        <f>TAN(CS18*PI()/180)</f>
        <v>1.0913085010692716</v>
      </c>
      <c r="CP19" s="91">
        <v>100</v>
      </c>
      <c r="CQ19" s="18">
        <v>0</v>
      </c>
      <c r="CR19" s="52"/>
      <c r="CS19" s="356"/>
      <c r="CT19" s="357"/>
      <c r="CU19" s="358"/>
      <c r="CV19" s="341"/>
      <c r="CW19" s="463"/>
    </row>
    <row r="20" spans="2:101" ht="28.5" customHeight="1" thickBot="1" x14ac:dyDescent="0.35">
      <c r="B20" s="95"/>
      <c r="C20" s="95">
        <f t="shared" si="2"/>
        <v>-581.50261513806674</v>
      </c>
      <c r="D20" s="96">
        <f t="shared" si="7"/>
        <v>50</v>
      </c>
      <c r="E20" s="52"/>
      <c r="F20" s="52"/>
      <c r="G20" s="95">
        <f t="shared" si="3"/>
        <v>-1488.7447606480268</v>
      </c>
      <c r="H20" s="96">
        <f t="shared" si="8"/>
        <v>65</v>
      </c>
      <c r="I20" s="52"/>
      <c r="J20" s="52"/>
      <c r="K20" s="52"/>
      <c r="L20" s="134"/>
      <c r="M20" s="95">
        <f t="shared" si="4"/>
        <v>10</v>
      </c>
      <c r="N20" s="96">
        <f t="shared" si="9"/>
        <v>91</v>
      </c>
      <c r="O20" s="52"/>
      <c r="P20" s="106"/>
      <c r="Q20" s="95">
        <f t="shared" si="5"/>
        <v>65</v>
      </c>
      <c r="R20" s="96">
        <f t="shared" si="10"/>
        <v>71</v>
      </c>
      <c r="S20" s="52"/>
      <c r="T20" s="52"/>
      <c r="U20" s="95">
        <f t="shared" si="6"/>
        <v>-37.569578134714369</v>
      </c>
      <c r="V20" s="52">
        <f t="shared" si="11"/>
        <v>41</v>
      </c>
      <c r="W20" s="426">
        <f>IF(IF(AND($F$3&gt;0,$P$3&gt;0),$AB$3-BX35,IF(AND($F$3&lt;0,$P$3&lt;0),$AB$3-BX35,IF(AND($F$3&gt;0,$P$3&lt;0),$AB$3-CS35,IF(AND($F$3&lt;0,$P$3&gt;0),$AB$3-CS35,IF(AND($F$3=0,$P$3&gt;0),"n1(Flow1)=0,n2(Flow2)&gt;0",IF(AND($F$3=0,$P$3&lt;0),"n1(Flow1)=0,n2(Flow2)&lt;0",IF(AND($F$3&gt;0,$P$3=0),"n1(Flow1)&gt;0,n2(Flow2)=0",IF(AND($F$3&lt;0,$P$3=0),"n1(Flow1)&lt;0,n2(Flow2)=0","Error"))))))))&lt;0,"Projected Flow lines Do Not Intersect W.C.",IF(AND($F$3&gt;0,$P$3&gt;0),$AB$3-BX35,IF(AND($F$3&lt;0,P3&lt;0),$AB$3-BX35,IF(AND($F$3&gt;0,P3&lt;0),$AB$3-CS35,IF(AND($F$3&lt;0,$P$3&gt;0),$AB$3-CS35,IF(AND($F$3=0,$P$3&gt;0),"n1(Flow1)=0,n2(Flow2)&gt;0",IF(AND($F$3=0,$P$3&lt;0),"n1(Flow1)=0,n2(Flow2)&lt;0",IF(AND($F$3&gt;0,$P$3=0),"n1(Flow1)&gt;0,n2(Flow2)=0",IF(AND($F$3&lt;0,$P$3=0),"n1(Flow1)&lt;0,n2(Flow2)=0","Error")))))))))</f>
        <v>6.1035002012559829</v>
      </c>
      <c r="X20" s="427"/>
      <c r="Y20" s="428"/>
      <c r="Z20" s="34">
        <v>3</v>
      </c>
      <c r="AA20" s="34">
        <f t="shared" ref="AA20:AA81" si="15">$AB$11*COS($Z20*PI()/180)+$AB$12</f>
        <v>-47.946226211067106</v>
      </c>
      <c r="AB20" s="33">
        <f t="shared" si="12"/>
        <v>66.204793337769047</v>
      </c>
      <c r="AC20" s="440"/>
      <c r="AD20" s="40">
        <v>12</v>
      </c>
      <c r="AE20" s="43">
        <f t="shared" si="0"/>
        <v>63.57959404769737</v>
      </c>
      <c r="AF20" s="42">
        <f t="shared" si="1"/>
        <v>13.514259903154356</v>
      </c>
      <c r="AG20" s="52"/>
      <c r="AH20" s="62">
        <v>1</v>
      </c>
      <c r="AI20" s="65">
        <f t="shared" si="13"/>
        <v>-41.878558784293929</v>
      </c>
      <c r="AJ20" s="64">
        <f t="shared" si="14"/>
        <v>59.86746434922</v>
      </c>
      <c r="AK20" s="52"/>
      <c r="AL20" s="62">
        <f>IF(AND(F3&lt;0,P3&gt;0,AB12&lt;0),AB12+AN20,IF(AND(F3&lt;0,P3&gt;0,AB12&gt;0),AB12-AN20,"Error"))</f>
        <v>-64.89542765196785</v>
      </c>
      <c r="AM20" s="64">
        <f>IF(AND(F3&lt;0,P3&gt;0,AB13&lt;0),AB13+AO20,IF(AND(F3&lt;0,P3&gt;0,AB13&gt;0),AB13-AO20,"Error"))</f>
        <v>59.46570340869048</v>
      </c>
      <c r="AN20" s="57">
        <f>IF(V7&gt;AB11,(V7-AB11)*COS(AN16),"idess")</f>
        <v>6.039624917534768</v>
      </c>
      <c r="AO20" s="27">
        <f>ABS(IF(V7&gt;AB11,(V7-AB11)*SIN(AN16),"idess"))</f>
        <v>5.5342965913095199</v>
      </c>
      <c r="AP20" s="52"/>
      <c r="AQ20" s="117">
        <f>AR19*AS20+AT19</f>
        <v>-693.72248116612752</v>
      </c>
      <c r="AR20" s="124"/>
      <c r="AS20" s="144">
        <v>1</v>
      </c>
      <c r="AT20" s="138"/>
      <c r="AU20" s="52"/>
      <c r="AV20" s="139">
        <f>AW19*AY20+AZ19</f>
        <v>10</v>
      </c>
      <c r="AW20" s="130"/>
      <c r="AX20" s="130"/>
      <c r="AY20" s="131">
        <v>1</v>
      </c>
      <c r="AZ20" s="140"/>
      <c r="BA20" s="96"/>
      <c r="BC20" s="95"/>
      <c r="BD20" s="176" t="s">
        <v>4</v>
      </c>
      <c r="BE20" s="177" t="s">
        <v>40</v>
      </c>
      <c r="BF20" s="178">
        <f>IF(AND(F3&gt;0,P3&gt;0),(AB3+V2)*COS(AC11),IF(AND(F3&lt;0,P3&gt;0),-(AB3+V2)*COS(AC11),IF(AND(F3&gt;0,P3&lt;0),(AB3+V2)*COS(AC11),IF(AND(F3&lt;0,P3&lt;0),-(AB3+V2)*COS(AC11),"Error"))))</f>
        <v>-64.894736702221593</v>
      </c>
      <c r="BG20" s="52"/>
      <c r="BH20" s="179" t="e">
        <f>#REF!*BJ20+BK19</f>
        <v>#REF!</v>
      </c>
      <c r="BI20" s="179"/>
      <c r="BJ20" s="180">
        <v>1</v>
      </c>
      <c r="BK20" s="231"/>
      <c r="BL20" s="52"/>
      <c r="BM20" s="179">
        <f>BV26*BP20+BQ19</f>
        <v>65.713722699985098</v>
      </c>
      <c r="BN20" s="179"/>
      <c r="BO20" s="179"/>
      <c r="BP20" s="180">
        <v>1</v>
      </c>
      <c r="BQ20" s="231"/>
      <c r="BR20" s="52"/>
      <c r="BS20" s="124">
        <f>BT19*BU20+BV19</f>
        <v>1.0913085010692716</v>
      </c>
      <c r="BT20" s="124"/>
      <c r="BU20" s="144">
        <v>1</v>
      </c>
      <c r="BV20" s="125"/>
      <c r="BW20" s="52"/>
      <c r="BX20" s="52"/>
      <c r="BY20" s="52"/>
      <c r="BZ20" s="52"/>
      <c r="CA20" s="96"/>
      <c r="CB20" s="95"/>
      <c r="CC20" s="187" t="e">
        <f>#REF!*CE20+CF19</f>
        <v>#REF!</v>
      </c>
      <c r="CD20" s="187"/>
      <c r="CE20" s="190">
        <v>1</v>
      </c>
      <c r="CF20" s="191"/>
      <c r="CG20" s="52"/>
      <c r="CH20" s="187">
        <f>CQ26*CK20+CL19</f>
        <v>58.898742482381913</v>
      </c>
      <c r="CI20" s="187"/>
      <c r="CJ20" s="187"/>
      <c r="CK20" s="190">
        <v>1</v>
      </c>
      <c r="CL20" s="191"/>
      <c r="CM20" s="52"/>
      <c r="CN20" s="124">
        <f>CO19*CP20+CQ19</f>
        <v>1.0913085010692716</v>
      </c>
      <c r="CO20" s="124"/>
      <c r="CP20" s="144">
        <v>1</v>
      </c>
      <c r="CQ20" s="125"/>
      <c r="CR20" s="52"/>
      <c r="CS20" s="52"/>
      <c r="CT20" s="52"/>
      <c r="CU20" s="52"/>
      <c r="CV20" s="96"/>
      <c r="CW20" s="122"/>
    </row>
    <row r="21" spans="2:101" ht="15" customHeight="1" thickTop="1" thickBot="1" x14ac:dyDescent="0.35">
      <c r="B21" s="95"/>
      <c r="C21" s="95">
        <f t="shared" si="2"/>
        <v>-570.07256283530546</v>
      </c>
      <c r="D21" s="96">
        <f t="shared" si="7"/>
        <v>49</v>
      </c>
      <c r="E21" s="52"/>
      <c r="F21" s="52"/>
      <c r="G21" s="95">
        <f t="shared" si="3"/>
        <v>-1477.3147083452654</v>
      </c>
      <c r="H21" s="96">
        <f t="shared" si="8"/>
        <v>64</v>
      </c>
      <c r="I21" s="52"/>
      <c r="J21" s="52"/>
      <c r="K21" s="52"/>
      <c r="L21" s="134"/>
      <c r="M21" s="95">
        <f t="shared" si="4"/>
        <v>10</v>
      </c>
      <c r="N21" s="96">
        <f t="shared" si="9"/>
        <v>90</v>
      </c>
      <c r="O21" s="52"/>
      <c r="P21" s="106"/>
      <c r="Q21" s="95">
        <f t="shared" si="5"/>
        <v>65</v>
      </c>
      <c r="R21" s="96">
        <f t="shared" si="10"/>
        <v>70</v>
      </c>
      <c r="S21" s="52"/>
      <c r="T21" s="52"/>
      <c r="U21" s="95">
        <f t="shared" si="6"/>
        <v>-36.653246960696947</v>
      </c>
      <c r="V21" s="96">
        <f t="shared" si="11"/>
        <v>40</v>
      </c>
      <c r="W21" s="156"/>
      <c r="X21" s="157"/>
      <c r="Y21" s="158"/>
      <c r="Z21" s="31">
        <v>4</v>
      </c>
      <c r="AA21" s="34">
        <f t="shared" si="15"/>
        <v>-47.97075406367405</v>
      </c>
      <c r="AB21" s="33">
        <f t="shared" si="12"/>
        <v>66.60582018303171</v>
      </c>
      <c r="AC21" s="440"/>
      <c r="AD21" s="40">
        <v>13</v>
      </c>
      <c r="AE21" s="43">
        <f t="shared" si="0"/>
        <v>63.334054211040289</v>
      </c>
      <c r="AF21" s="42">
        <f t="shared" si="1"/>
        <v>14.621818532351226</v>
      </c>
      <c r="AG21" s="52"/>
      <c r="AH21" s="62">
        <v>2</v>
      </c>
      <c r="AI21" s="65">
        <f t="shared" si="13"/>
        <v>-41.889076060131927</v>
      </c>
      <c r="AJ21" s="64">
        <f t="shared" si="14"/>
        <v>60.269102909475087</v>
      </c>
      <c r="AK21" s="52"/>
      <c r="AL21" s="62" t="str">
        <f>IF(AND(F3&gt;0,P3&lt;0,AB12&lt;0),AB12+AN21,IF(AND(F3&gt;0,P3&lt;0,AB12&gt;0),AB12-AN21,"Error"))</f>
        <v>Error</v>
      </c>
      <c r="AM21" s="64" t="str">
        <f>IF(AND(F3&gt;0,P3&lt;0,AB13&lt;0),AB13+AO21,IF(AND(F3&gt;0,P3&lt;0,AB13&gt;0),AB13-AO21,"Error"))</f>
        <v>Error</v>
      </c>
      <c r="AN21" s="57">
        <f>IF(V7&gt;AB11,(V7-AB11)*COS(AN16),"idess")</f>
        <v>6.039624917534768</v>
      </c>
      <c r="AO21" s="27">
        <f>ABS(IF(V7&gt;AB11,(V7-AB11)*SIN(AN16),"idess"))</f>
        <v>5.5342965913095199</v>
      </c>
      <c r="AP21" s="52"/>
      <c r="AQ21" s="117"/>
      <c r="AR21" s="124"/>
      <c r="AS21" s="124"/>
      <c r="AT21" s="138"/>
      <c r="AU21" s="52"/>
      <c r="AV21" s="139"/>
      <c r="AW21" s="130"/>
      <c r="AX21" s="130"/>
      <c r="AY21" s="130"/>
      <c r="AZ21" s="140"/>
      <c r="BA21" s="96"/>
      <c r="BC21" s="95"/>
      <c r="BD21" s="176"/>
      <c r="BE21" s="177" t="s">
        <v>41</v>
      </c>
      <c r="BF21" s="178">
        <f>IF(AND(F3&gt;0,P3&gt;0),(AB3+V2)*SIN(AC11),IF(AND(F3&lt;0,P3&gt;0),-(AB3+V2)*SIN(AC11),IF(AND(F3&gt;0,P3&lt;0),(AB3+V2)*SIN(AC11),IF(AND(F3&lt;0,P3&lt;0),-(AB3+V2)*SIN(AC11),"Error"))))</f>
        <v>59.465070269898305</v>
      </c>
      <c r="BG21" s="52"/>
      <c r="BH21" s="179"/>
      <c r="BI21" s="179"/>
      <c r="BJ21" s="179"/>
      <c r="BK21" s="231"/>
      <c r="BL21" s="52"/>
      <c r="BM21" s="179"/>
      <c r="BN21" s="179"/>
      <c r="BO21" s="179"/>
      <c r="BP21" s="179"/>
      <c r="BQ21" s="231"/>
      <c r="BR21" s="52"/>
      <c r="BS21" s="124"/>
      <c r="BT21" s="124"/>
      <c r="BU21" s="124"/>
      <c r="BV21" s="125"/>
      <c r="BW21" s="52"/>
      <c r="BX21" s="359" t="s">
        <v>96</v>
      </c>
      <c r="BY21" s="360"/>
      <c r="BZ21" s="361"/>
      <c r="CA21" s="96"/>
      <c r="CB21" s="95"/>
      <c r="CC21" s="187"/>
      <c r="CD21" s="187"/>
      <c r="CE21" s="187"/>
      <c r="CF21" s="191"/>
      <c r="CG21" s="52"/>
      <c r="CH21" s="187"/>
      <c r="CI21" s="187"/>
      <c r="CJ21" s="187"/>
      <c r="CK21" s="187"/>
      <c r="CL21" s="191"/>
      <c r="CM21" s="52"/>
      <c r="CN21" s="124"/>
      <c r="CO21" s="124"/>
      <c r="CP21" s="124"/>
      <c r="CQ21" s="125"/>
      <c r="CR21" s="52"/>
      <c r="CS21" s="359" t="s">
        <v>96</v>
      </c>
      <c r="CT21" s="360"/>
      <c r="CU21" s="361"/>
      <c r="CV21" s="96"/>
      <c r="CW21" s="122"/>
    </row>
    <row r="22" spans="2:101" ht="15.75" customHeight="1" thickTop="1" thickBot="1" x14ac:dyDescent="0.35">
      <c r="B22" s="95"/>
      <c r="C22" s="95">
        <f t="shared" si="2"/>
        <v>-558.64251053254407</v>
      </c>
      <c r="D22" s="96">
        <f t="shared" si="7"/>
        <v>48</v>
      </c>
      <c r="E22" s="52"/>
      <c r="F22" s="52"/>
      <c r="G22" s="95">
        <f t="shared" si="3"/>
        <v>-1465.8846560425043</v>
      </c>
      <c r="H22" s="96">
        <f t="shared" si="8"/>
        <v>63</v>
      </c>
      <c r="I22" s="52"/>
      <c r="J22" s="52"/>
      <c r="K22" s="52"/>
      <c r="L22" s="134"/>
      <c r="M22" s="95">
        <f t="shared" si="4"/>
        <v>10</v>
      </c>
      <c r="N22" s="96">
        <f t="shared" si="9"/>
        <v>89</v>
      </c>
      <c r="O22" s="52"/>
      <c r="P22" s="106"/>
      <c r="Q22" s="95">
        <f t="shared" si="5"/>
        <v>65</v>
      </c>
      <c r="R22" s="96">
        <f t="shared" si="10"/>
        <v>69</v>
      </c>
      <c r="S22" s="52"/>
      <c r="T22" s="52"/>
      <c r="U22" s="95">
        <f t="shared" si="6"/>
        <v>-35.736915786679525</v>
      </c>
      <c r="V22" s="52">
        <f t="shared" si="11"/>
        <v>39</v>
      </c>
      <c r="W22" s="531" t="s">
        <v>108</v>
      </c>
      <c r="X22" s="532"/>
      <c r="Y22" s="533"/>
      <c r="Z22" s="34">
        <v>5</v>
      </c>
      <c r="AA22" s="34">
        <f t="shared" si="15"/>
        <v>-48.002277064066028</v>
      </c>
      <c r="AB22" s="33">
        <f t="shared" si="12"/>
        <v>67.006357879910695</v>
      </c>
      <c r="AC22" s="440"/>
      <c r="AD22" s="40">
        <v>14</v>
      </c>
      <c r="AE22" s="43">
        <f t="shared" si="0"/>
        <v>63.069222207939774</v>
      </c>
      <c r="AF22" s="42">
        <f t="shared" si="1"/>
        <v>15.724923213978402</v>
      </c>
      <c r="AG22" s="52"/>
      <c r="AH22" s="62">
        <v>3</v>
      </c>
      <c r="AI22" s="65">
        <f t="shared" si="13"/>
        <v>-41.90660129353234</v>
      </c>
      <c r="AJ22" s="64">
        <f t="shared" si="14"/>
        <v>60.670496746459527</v>
      </c>
      <c r="AK22" s="52"/>
      <c r="AL22" s="68" t="str">
        <f>IF(AND(F3&lt;0,P3&lt;0,AB12&lt;0),AB12+AN22,IF(AND(F3&lt;0,P3&lt;0,AB12&gt;0),AB12-AN22,"Error"))</f>
        <v>Error</v>
      </c>
      <c r="AM22" s="71" t="str">
        <f>IF(AND(F3&lt;0,P3&lt;0,AB13&lt;0),AB13+AO22,IF(AND(F3&lt;0,P3&lt;0,AB13&gt;0),AB13-AO22,"Error"))</f>
        <v>Error</v>
      </c>
      <c r="AN22" s="59">
        <f>IF(V6&gt;AB11,(V6-AB11)*SIN((Z3/2)*PI()/180),"idess")</f>
        <v>0.10457234803214012</v>
      </c>
      <c r="AO22" s="61">
        <f>IF(V6&gt;AB11,(V6-AB11)*COS((Z3/2)*PI()/180),"idess")</f>
        <v>9.5822902442049551E-2</v>
      </c>
      <c r="AP22" s="52"/>
      <c r="AQ22" s="117">
        <f>AQ19</f>
        <v>59.46570340869048</v>
      </c>
      <c r="AR22" s="124">
        <f>AS19</f>
        <v>-64.89542765196785</v>
      </c>
      <c r="AS22" s="124"/>
      <c r="AT22" s="138"/>
      <c r="AU22" s="52"/>
      <c r="AV22" s="139">
        <f>AV19</f>
        <v>59.46570340869048</v>
      </c>
      <c r="AW22" s="130">
        <f>AY19</f>
        <v>-64.89542765196785</v>
      </c>
      <c r="AX22" s="130"/>
      <c r="AY22" s="130"/>
      <c r="AZ22" s="140"/>
      <c r="BA22" s="96"/>
      <c r="BC22" s="95"/>
      <c r="BD22" s="176"/>
      <c r="BE22" s="179"/>
      <c r="BF22" s="178"/>
      <c r="BG22" s="52"/>
      <c r="BH22" s="179">
        <f>BH19</f>
        <v>0</v>
      </c>
      <c r="BI22" s="179">
        <f>BJ19</f>
        <v>0</v>
      </c>
      <c r="BJ22" s="179"/>
      <c r="BK22" s="231"/>
      <c r="BL22" s="52"/>
      <c r="BM22" s="179">
        <f>BM19</f>
        <v>0</v>
      </c>
      <c r="BN22" s="179">
        <f>BP19</f>
        <v>0</v>
      </c>
      <c r="BO22" s="179"/>
      <c r="BP22" s="179"/>
      <c r="BQ22" s="231"/>
      <c r="BR22" s="52"/>
      <c r="BS22" s="124">
        <f>BS19</f>
        <v>109.13085010692716</v>
      </c>
      <c r="BT22" s="124">
        <f>BU19</f>
        <v>100</v>
      </c>
      <c r="BU22" s="124"/>
      <c r="BV22" s="125"/>
      <c r="BW22" s="52"/>
      <c r="BX22" s="362"/>
      <c r="BY22" s="363"/>
      <c r="BZ22" s="364"/>
      <c r="CA22" s="96"/>
      <c r="CB22" s="95"/>
      <c r="CC22" s="187">
        <f>CC19</f>
        <v>0</v>
      </c>
      <c r="CD22" s="187">
        <f>CE19</f>
        <v>0</v>
      </c>
      <c r="CE22" s="187"/>
      <c r="CF22" s="191"/>
      <c r="CG22" s="52"/>
      <c r="CH22" s="187">
        <f>CH19</f>
        <v>0</v>
      </c>
      <c r="CI22" s="187">
        <f>CK19</f>
        <v>0</v>
      </c>
      <c r="CJ22" s="187"/>
      <c r="CK22" s="187"/>
      <c r="CL22" s="191"/>
      <c r="CM22" s="52"/>
      <c r="CN22" s="124">
        <f>CN19</f>
        <v>109.13085010692716</v>
      </c>
      <c r="CO22" s="124">
        <f>CP19</f>
        <v>100</v>
      </c>
      <c r="CP22" s="124"/>
      <c r="CQ22" s="125"/>
      <c r="CR22" s="52"/>
      <c r="CS22" s="362"/>
      <c r="CT22" s="363"/>
      <c r="CU22" s="364"/>
      <c r="CV22" s="96"/>
      <c r="CW22" s="122"/>
    </row>
    <row r="23" spans="2:101" ht="15.75" customHeight="1" thickBot="1" x14ac:dyDescent="0.35">
      <c r="B23" s="95"/>
      <c r="C23" s="95">
        <f t="shared" si="2"/>
        <v>-547.21245822978278</v>
      </c>
      <c r="D23" s="96">
        <f t="shared" si="7"/>
        <v>47</v>
      </c>
      <c r="E23" s="52"/>
      <c r="F23" s="52"/>
      <c r="G23" s="95">
        <f t="shared" si="3"/>
        <v>-1454.4546037397429</v>
      </c>
      <c r="H23" s="96">
        <f t="shared" si="8"/>
        <v>62</v>
      </c>
      <c r="I23" s="52"/>
      <c r="J23" s="52"/>
      <c r="K23" s="52"/>
      <c r="L23" s="134"/>
      <c r="M23" s="95">
        <f t="shared" si="4"/>
        <v>10</v>
      </c>
      <c r="N23" s="96">
        <f t="shared" si="9"/>
        <v>88</v>
      </c>
      <c r="O23" s="52"/>
      <c r="P23" s="106"/>
      <c r="Q23" s="95">
        <f t="shared" si="5"/>
        <v>65</v>
      </c>
      <c r="R23" s="96">
        <f t="shared" si="10"/>
        <v>68</v>
      </c>
      <c r="S23" s="52"/>
      <c r="T23" s="52"/>
      <c r="U23" s="95">
        <f t="shared" si="6"/>
        <v>-34.820584612662103</v>
      </c>
      <c r="V23" s="52">
        <f t="shared" si="11"/>
        <v>38</v>
      </c>
      <c r="W23" s="528"/>
      <c r="X23" s="529"/>
      <c r="Y23" s="530"/>
      <c r="Z23" s="34">
        <v>6</v>
      </c>
      <c r="AA23" s="34">
        <f t="shared" si="15"/>
        <v>-48.040785610031747</v>
      </c>
      <c r="AB23" s="33">
        <f t="shared" si="12"/>
        <v>67.406284420743432</v>
      </c>
      <c r="AC23" s="440"/>
      <c r="AD23" s="40">
        <v>15</v>
      </c>
      <c r="AE23" s="43">
        <f t="shared" si="0"/>
        <v>62.785178708789438</v>
      </c>
      <c r="AF23" s="42">
        <f t="shared" si="1"/>
        <v>16.823237931663847</v>
      </c>
      <c r="AG23" s="52"/>
      <c r="AH23" s="62">
        <v>4</v>
      </c>
      <c r="AI23" s="65">
        <f t="shared" si="13"/>
        <v>-41.931129146139284</v>
      </c>
      <c r="AJ23" s="64">
        <f t="shared" si="14"/>
        <v>61.07152359172219</v>
      </c>
      <c r="AK23" s="52"/>
      <c r="AL23" s="62"/>
      <c r="AM23" s="65"/>
      <c r="AN23" s="65"/>
      <c r="AO23" s="64"/>
      <c r="AP23" s="52"/>
      <c r="AQ23" s="117">
        <f>AQ20</f>
        <v>-693.72248116612752</v>
      </c>
      <c r="AR23" s="124">
        <f>AS20</f>
        <v>1</v>
      </c>
      <c r="AS23" s="124"/>
      <c r="AT23" s="138"/>
      <c r="AU23" s="52"/>
      <c r="AV23" s="139">
        <f>AV20</f>
        <v>10</v>
      </c>
      <c r="AW23" s="130">
        <f>AY20</f>
        <v>1</v>
      </c>
      <c r="AX23" s="130"/>
      <c r="AY23" s="130"/>
      <c r="AZ23" s="140"/>
      <c r="BA23" s="96"/>
      <c r="BC23" s="95"/>
      <c r="BD23" s="176"/>
      <c r="BE23" s="179"/>
      <c r="BF23" s="178"/>
      <c r="BG23" s="52"/>
      <c r="BH23" s="179" t="e">
        <f>BH20</f>
        <v>#REF!</v>
      </c>
      <c r="BI23" s="179">
        <f>BJ20</f>
        <v>1</v>
      </c>
      <c r="BJ23" s="179"/>
      <c r="BK23" s="231"/>
      <c r="BL23" s="52"/>
      <c r="BM23" s="179">
        <f>BM20</f>
        <v>65.713722699985098</v>
      </c>
      <c r="BN23" s="179">
        <f>BP20</f>
        <v>1</v>
      </c>
      <c r="BO23" s="179"/>
      <c r="BP23" s="179"/>
      <c r="BQ23" s="231"/>
      <c r="BR23" s="52"/>
      <c r="BS23" s="124">
        <f>BS20</f>
        <v>1.0913085010692716</v>
      </c>
      <c r="BT23" s="124">
        <f>BU20</f>
        <v>1</v>
      </c>
      <c r="BU23" s="124"/>
      <c r="BV23" s="125"/>
      <c r="BW23" s="52"/>
      <c r="BX23" s="365">
        <f>(V2+AB3)*TAN(((U2)/2)*PI()/180)</f>
        <v>97.755489189265646</v>
      </c>
      <c r="BY23" s="366"/>
      <c r="BZ23" s="367"/>
      <c r="CA23" s="96"/>
      <c r="CB23" s="95"/>
      <c r="CC23" s="187" t="e">
        <f>CC20</f>
        <v>#REF!</v>
      </c>
      <c r="CD23" s="187">
        <f>CE20</f>
        <v>1</v>
      </c>
      <c r="CE23" s="187"/>
      <c r="CF23" s="191"/>
      <c r="CG23" s="52"/>
      <c r="CH23" s="187">
        <f>CH20</f>
        <v>58.898742482381913</v>
      </c>
      <c r="CI23" s="187">
        <f>CK20</f>
        <v>1</v>
      </c>
      <c r="CJ23" s="187"/>
      <c r="CK23" s="187"/>
      <c r="CL23" s="191"/>
      <c r="CM23" s="52"/>
      <c r="CN23" s="124">
        <f>CN20</f>
        <v>1.0913085010692716</v>
      </c>
      <c r="CO23" s="124">
        <f>CP20</f>
        <v>1</v>
      </c>
      <c r="CP23" s="124"/>
      <c r="CQ23" s="125"/>
      <c r="CR23" s="52"/>
      <c r="CS23" s="365">
        <f>IF(AND(F3&lt;0,P3&gt;0),(V2+AB3)*TAN((90-U2/2)*PI()/180),IF(AND(F3&gt;0,P3&lt;0),(V2+AB3)*TAN((90-U2/2)*PI()/180),(V2+AB3)*TAN((90-U2/2)*PI()/180)))</f>
        <v>79.25305778844529</v>
      </c>
      <c r="CT23" s="366"/>
      <c r="CU23" s="367"/>
      <c r="CV23" s="96"/>
      <c r="CW23" s="122"/>
    </row>
    <row r="24" spans="2:101" ht="14.25" customHeight="1" thickBot="1" x14ac:dyDescent="0.35">
      <c r="B24" s="95"/>
      <c r="C24" s="95">
        <f t="shared" si="2"/>
        <v>-535.7824059270215</v>
      </c>
      <c r="D24" s="96">
        <f t="shared" si="7"/>
        <v>46</v>
      </c>
      <c r="E24" s="52"/>
      <c r="F24" s="52"/>
      <c r="G24" s="95">
        <f t="shared" si="3"/>
        <v>-1443.0245514369817</v>
      </c>
      <c r="H24" s="96">
        <f t="shared" si="8"/>
        <v>61</v>
      </c>
      <c r="I24" s="52"/>
      <c r="J24" s="52"/>
      <c r="K24" s="52"/>
      <c r="L24" s="134"/>
      <c r="M24" s="95">
        <f t="shared" si="4"/>
        <v>10</v>
      </c>
      <c r="N24" s="96">
        <f t="shared" si="9"/>
        <v>87</v>
      </c>
      <c r="O24" s="52"/>
      <c r="P24" s="106"/>
      <c r="Q24" s="95">
        <f t="shared" si="5"/>
        <v>65</v>
      </c>
      <c r="R24" s="96">
        <f t="shared" si="10"/>
        <v>67</v>
      </c>
      <c r="S24" s="52"/>
      <c r="T24" s="52"/>
      <c r="U24" s="95">
        <f t="shared" si="6"/>
        <v>-33.90425343864468</v>
      </c>
      <c r="V24" s="52">
        <f t="shared" si="11"/>
        <v>37</v>
      </c>
      <c r="W24" s="528"/>
      <c r="X24" s="529"/>
      <c r="Y24" s="530"/>
      <c r="Z24" s="34">
        <v>7</v>
      </c>
      <c r="AA24" s="34">
        <f t="shared" si="15"/>
        <v>-48.086267971495062</v>
      </c>
      <c r="AB24" s="33">
        <f t="shared" si="12"/>
        <v>67.805477984031413</v>
      </c>
      <c r="AC24" s="440"/>
      <c r="AD24" s="40">
        <v>16</v>
      </c>
      <c r="AE24" s="43">
        <f t="shared" si="0"/>
        <v>62.482010235990728</v>
      </c>
      <c r="AF24" s="42">
        <f t="shared" si="1"/>
        <v>17.916428128104947</v>
      </c>
      <c r="AG24" s="52"/>
      <c r="AH24" s="62">
        <v>5</v>
      </c>
      <c r="AI24" s="65">
        <f t="shared" si="13"/>
        <v>-41.962652146531262</v>
      </c>
      <c r="AJ24" s="64">
        <f t="shared" si="14"/>
        <v>61.472061288601175</v>
      </c>
      <c r="AK24" s="52"/>
      <c r="AL24" s="72">
        <f>IF(NOT(AL19="Error"),AL19,IF(NOT(AL20="Error"),AL20,IF(NOT(AL21="Error"),AL21,IF(NOT(AL22="Error"),AL22,"prc"))))</f>
        <v>-64.89542765196785</v>
      </c>
      <c r="AM24" s="73">
        <f>IF(NOT(AM19="Error"),AM19,IF(NOT(AM20="Error"),AM20,IF(NOT(AM21="Error"),AM21,IF(NOT(AM22="Error"),AM22,"prc"))))</f>
        <v>59.46570340869048</v>
      </c>
      <c r="AN24" s="65"/>
      <c r="AO24" s="64"/>
      <c r="AP24" s="52"/>
      <c r="AQ24" s="95"/>
      <c r="AR24" s="52"/>
      <c r="AS24" s="52"/>
      <c r="AT24" s="96"/>
      <c r="AU24" s="52"/>
      <c r="AV24" s="95"/>
      <c r="AW24" s="52"/>
      <c r="AX24" s="52"/>
      <c r="AY24" s="52"/>
      <c r="AZ24" s="96"/>
      <c r="BA24" s="96"/>
      <c r="BC24" s="95"/>
      <c r="BD24" s="176" t="s">
        <v>8</v>
      </c>
      <c r="BE24" s="180" t="s">
        <v>11</v>
      </c>
      <c r="BF24" s="181" t="s">
        <v>12</v>
      </c>
      <c r="BG24" s="52"/>
      <c r="BH24" s="179" t="s">
        <v>10</v>
      </c>
      <c r="BI24" s="179" t="s">
        <v>9</v>
      </c>
      <c r="BJ24" s="52"/>
      <c r="BK24" s="52"/>
      <c r="BL24" s="52"/>
      <c r="BM24" s="176" t="s">
        <v>10</v>
      </c>
      <c r="BN24" s="178" t="s">
        <v>9</v>
      </c>
      <c r="BO24" s="52"/>
      <c r="BP24" s="52"/>
      <c r="BQ24" s="52"/>
      <c r="BR24" s="52"/>
      <c r="BS24" s="124"/>
      <c r="BT24" s="124"/>
      <c r="BU24" s="52"/>
      <c r="BV24" s="52"/>
      <c r="BW24" s="52"/>
      <c r="BX24" s="86" t="s">
        <v>91</v>
      </c>
      <c r="BY24" s="120" t="s">
        <v>92</v>
      </c>
      <c r="BZ24" s="52"/>
      <c r="CA24" s="96"/>
      <c r="CB24" s="95"/>
      <c r="CC24" s="187" t="s">
        <v>10</v>
      </c>
      <c r="CD24" s="187" t="s">
        <v>9</v>
      </c>
      <c r="CE24" s="52"/>
      <c r="CF24" s="52"/>
      <c r="CG24" s="52"/>
      <c r="CH24" s="192" t="s">
        <v>10</v>
      </c>
      <c r="CI24" s="193" t="s">
        <v>9</v>
      </c>
      <c r="CJ24" s="52"/>
      <c r="CK24" s="52"/>
      <c r="CL24" s="52"/>
      <c r="CM24" s="52"/>
      <c r="CN24" s="124"/>
      <c r="CO24" s="124"/>
      <c r="CP24" s="52"/>
      <c r="CQ24" s="52"/>
      <c r="CR24" s="52"/>
      <c r="CS24" s="86" t="s">
        <v>91</v>
      </c>
      <c r="CT24" s="120" t="s">
        <v>92</v>
      </c>
      <c r="CU24" s="52"/>
      <c r="CV24" s="96"/>
      <c r="CW24" s="122"/>
    </row>
    <row r="25" spans="2:101" ht="15" customHeight="1" x14ac:dyDescent="0.3">
      <c r="B25" s="95"/>
      <c r="C25" s="95">
        <f t="shared" si="2"/>
        <v>-524.3523536242601</v>
      </c>
      <c r="D25" s="96">
        <f t="shared" si="7"/>
        <v>45</v>
      </c>
      <c r="E25" s="52"/>
      <c r="F25" s="52"/>
      <c r="G25" s="95">
        <f t="shared" si="3"/>
        <v>-1431.5944991342203</v>
      </c>
      <c r="H25" s="96">
        <f t="shared" si="8"/>
        <v>60</v>
      </c>
      <c r="I25" s="52"/>
      <c r="J25" s="52"/>
      <c r="K25" s="52"/>
      <c r="L25" s="134"/>
      <c r="M25" s="95">
        <f t="shared" si="4"/>
        <v>10</v>
      </c>
      <c r="N25" s="96">
        <f t="shared" si="9"/>
        <v>86</v>
      </c>
      <c r="O25" s="52"/>
      <c r="P25" s="106"/>
      <c r="Q25" s="95">
        <f t="shared" si="5"/>
        <v>65</v>
      </c>
      <c r="R25" s="96">
        <f t="shared" si="10"/>
        <v>66</v>
      </c>
      <c r="S25" s="52"/>
      <c r="T25" s="52"/>
      <c r="U25" s="95">
        <f t="shared" si="6"/>
        <v>-32.987922264627251</v>
      </c>
      <c r="V25" s="52">
        <f t="shared" si="11"/>
        <v>36</v>
      </c>
      <c r="W25" s="528" t="s">
        <v>109</v>
      </c>
      <c r="X25" s="529"/>
      <c r="Y25" s="530"/>
      <c r="Z25" s="34">
        <v>8</v>
      </c>
      <c r="AA25" s="34">
        <f t="shared" si="15"/>
        <v>-48.138710294088085</v>
      </c>
      <c r="AB25" s="33">
        <f t="shared" si="12"/>
        <v>68.203816971548179</v>
      </c>
      <c r="AC25" s="440"/>
      <c r="AD25" s="40">
        <v>17</v>
      </c>
      <c r="AE25" s="43">
        <f t="shared" si="0"/>
        <v>62.1598091375973</v>
      </c>
      <c r="AF25" s="42">
        <f t="shared" si="1"/>
        <v>19.00416080697789</v>
      </c>
      <c r="AG25" s="52"/>
      <c r="AH25" s="62">
        <v>6</v>
      </c>
      <c r="AI25" s="65">
        <f t="shared" si="13"/>
        <v>-42.001160692496981</v>
      </c>
      <c r="AJ25" s="64">
        <f t="shared" si="14"/>
        <v>61.871987829433913</v>
      </c>
      <c r="AK25" s="52"/>
      <c r="AL25" s="62"/>
      <c r="AM25" s="65"/>
      <c r="AN25" s="65"/>
      <c r="AO25" s="64"/>
      <c r="AP25" s="52"/>
      <c r="AQ25" s="93" t="s">
        <v>10</v>
      </c>
      <c r="AR25" s="94" t="s">
        <v>9</v>
      </c>
      <c r="AS25" s="109" t="s">
        <v>75</v>
      </c>
      <c r="AT25" s="108" t="s">
        <v>77</v>
      </c>
      <c r="AU25" s="52"/>
      <c r="AV25" s="93" t="s">
        <v>10</v>
      </c>
      <c r="AW25" s="94" t="s">
        <v>9</v>
      </c>
      <c r="AX25" s="52"/>
      <c r="AY25" s="52"/>
      <c r="AZ25" s="96"/>
      <c r="BA25" s="96"/>
      <c r="BC25" s="95"/>
      <c r="BD25" s="176">
        <v>0</v>
      </c>
      <c r="BE25" s="179">
        <f>$BF$19*COS($BD25*PI()/180)+$BF$20</f>
        <v>-41.875298883893024</v>
      </c>
      <c r="BF25" s="178">
        <f>$BF$19*SIN($BD25*PI()/180)+$BF$21</f>
        <v>59.465070269898305</v>
      </c>
      <c r="BG25" s="52"/>
      <c r="BH25" s="176">
        <f t="shared" ref="BH25:BH53" si="16">$BI$19*BI25+$BK$19</f>
        <v>-3378.1944336093748</v>
      </c>
      <c r="BI25" s="234">
        <f t="shared" ref="BI25:BI53" si="17">$BI26-$A$11</f>
        <v>-94.894736702221593</v>
      </c>
      <c r="BJ25" s="52"/>
      <c r="BK25" s="52"/>
      <c r="BL25" s="52"/>
      <c r="BM25" s="179">
        <f t="shared" ref="BM25:BM52" si="18">$BN$19*BN25+$BQ$19</f>
        <v>56.576398823972156</v>
      </c>
      <c r="BN25" s="234">
        <f t="shared" ref="BN25:BN53" si="19">$BN26-$A$11</f>
        <v>-94.894736702221593</v>
      </c>
      <c r="BO25" s="52"/>
      <c r="BP25" s="52"/>
      <c r="BQ25" s="52"/>
      <c r="BR25" s="52"/>
      <c r="BS25" s="116" t="s">
        <v>10</v>
      </c>
      <c r="BT25" s="16" t="s">
        <v>9</v>
      </c>
      <c r="BU25" s="52"/>
      <c r="BV25" s="52"/>
      <c r="BW25" s="52"/>
      <c r="BX25" s="86">
        <f>BX23*COS(BX18*PI()/180)</f>
        <v>-66.042651236946412</v>
      </c>
      <c r="BY25" s="120">
        <f>BX23*SIN(BX18*PI()/180)</f>
        <v>-72.072906728032649</v>
      </c>
      <c r="BZ25" s="52"/>
      <c r="CA25" s="96"/>
      <c r="CB25" s="95"/>
      <c r="CC25" s="192">
        <f>$CD$19*CD25+$CF$19</f>
        <v>59.46507026989832</v>
      </c>
      <c r="CD25" s="193">
        <f>BF20</f>
        <v>-64.894736702221593</v>
      </c>
      <c r="CE25" s="52"/>
      <c r="CF25" s="52"/>
      <c r="CG25" s="52"/>
      <c r="CH25" s="187">
        <f>$CI$19*CI25+$CL$19</f>
        <v>59.465070269898305</v>
      </c>
      <c r="CI25" s="187">
        <f>BF20</f>
        <v>-64.894736702221593</v>
      </c>
      <c r="CJ25" s="52"/>
      <c r="CK25" s="52"/>
      <c r="CL25" s="52"/>
      <c r="CM25" s="52"/>
      <c r="CN25" s="116" t="s">
        <v>10</v>
      </c>
      <c r="CO25" s="16" t="s">
        <v>9</v>
      </c>
      <c r="CP25" s="52"/>
      <c r="CQ25" s="52"/>
      <c r="CR25" s="52"/>
      <c r="CS25" s="86">
        <f>CS23*COS(CS18*PI()/180)</f>
        <v>-53.542589765471675</v>
      </c>
      <c r="CT25" s="120">
        <f>CS23*SIN(CS18*PI()/180)</f>
        <v>-58.431483380323805</v>
      </c>
      <c r="CU25" s="52"/>
      <c r="CV25" s="96"/>
      <c r="CW25" s="122"/>
    </row>
    <row r="26" spans="2:101" ht="15.75" customHeight="1" thickBot="1" x14ac:dyDescent="0.35">
      <c r="B26" s="95"/>
      <c r="C26" s="95">
        <f t="shared" si="2"/>
        <v>-512.92230132149871</v>
      </c>
      <c r="D26" s="96">
        <f t="shared" si="7"/>
        <v>44</v>
      </c>
      <c r="E26" s="52"/>
      <c r="F26" s="52"/>
      <c r="G26" s="95">
        <f t="shared" si="3"/>
        <v>-1420.1644468314589</v>
      </c>
      <c r="H26" s="96">
        <f t="shared" si="8"/>
        <v>59</v>
      </c>
      <c r="I26" s="52"/>
      <c r="J26" s="52"/>
      <c r="K26" s="52"/>
      <c r="L26" s="134"/>
      <c r="M26" s="95">
        <f t="shared" si="4"/>
        <v>10</v>
      </c>
      <c r="N26" s="96">
        <f t="shared" si="9"/>
        <v>85</v>
      </c>
      <c r="O26" s="52"/>
      <c r="P26" s="106"/>
      <c r="Q26" s="95">
        <f t="shared" si="5"/>
        <v>65</v>
      </c>
      <c r="R26" s="96">
        <f t="shared" si="10"/>
        <v>65</v>
      </c>
      <c r="S26" s="52"/>
      <c r="T26" s="52"/>
      <c r="U26" s="95">
        <f t="shared" si="6"/>
        <v>-32.071591090609829</v>
      </c>
      <c r="V26" s="52">
        <f t="shared" si="11"/>
        <v>35</v>
      </c>
      <c r="W26" s="528"/>
      <c r="X26" s="529"/>
      <c r="Y26" s="530"/>
      <c r="Z26" s="34">
        <v>9</v>
      </c>
      <c r="AA26" s="34">
        <f t="shared" si="15"/>
        <v>-48.198096603371312</v>
      </c>
      <c r="AB26" s="33">
        <f t="shared" si="12"/>
        <v>68.601180045379337</v>
      </c>
      <c r="AC26" s="440"/>
      <c r="AD26" s="40">
        <v>18</v>
      </c>
      <c r="AE26" s="43">
        <f t="shared" si="0"/>
        <v>61.81867355918498</v>
      </c>
      <c r="AF26" s="42">
        <f t="shared" si="1"/>
        <v>20.08610463437158</v>
      </c>
      <c r="AG26" s="52"/>
      <c r="AH26" s="62">
        <v>7</v>
      </c>
      <c r="AI26" s="65">
        <f t="shared" si="13"/>
        <v>-42.046643053960295</v>
      </c>
      <c r="AJ26" s="64">
        <f t="shared" si="14"/>
        <v>62.271181392721886</v>
      </c>
      <c r="AK26" s="52"/>
      <c r="AL26" s="62" t="s">
        <v>9</v>
      </c>
      <c r="AM26" s="65" t="s">
        <v>10</v>
      </c>
      <c r="AN26" s="65"/>
      <c r="AO26" s="64"/>
      <c r="AP26" s="52"/>
      <c r="AQ26" s="95">
        <f t="shared" ref="AQ26:AQ64" si="20">$AR$19*$AR26+$AT$19</f>
        <v>-523.46696403213764</v>
      </c>
      <c r="AR26" s="96">
        <f t="shared" ref="AR26:AR74" si="21">$AR27+$A$11</f>
        <v>-13.89542765196785</v>
      </c>
      <c r="AS26" s="106">
        <f>MIN(IF(AQ26:AQ237&lt;=0,AQ26:AQ237))</f>
        <v>-523.46696403213764</v>
      </c>
      <c r="AT26" s="110">
        <f>MATCH(AS26,AQ26:AQ186,0)</f>
        <v>1</v>
      </c>
      <c r="AU26" s="52"/>
      <c r="AV26" s="95">
        <f t="shared" ref="AV26:AV76" si="22">$AV$19</f>
        <v>59.46570340869048</v>
      </c>
      <c r="AW26" s="96">
        <f t="shared" ref="AW26:AW73" si="23">$AW27+$A$11</f>
        <v>-13.89542765196785</v>
      </c>
      <c r="AX26" s="52"/>
      <c r="AY26" s="52"/>
      <c r="AZ26" s="96"/>
      <c r="BA26" s="96"/>
      <c r="BC26" s="95"/>
      <c r="BD26" s="176">
        <v>1</v>
      </c>
      <c r="BE26" s="179">
        <f t="shared" ref="BE26:BE88" si="24">$BF$19*COS($BD26*PI()/180)+$BF$20</f>
        <v>-41.8788048557699</v>
      </c>
      <c r="BF26" s="178">
        <f>$BF$19*SIN($BD26*PI()/180)+$BF$21</f>
        <v>59.866814854661548</v>
      </c>
      <c r="BG26" s="52"/>
      <c r="BH26" s="176">
        <f t="shared" si="16"/>
        <v>-3263.6057834800649</v>
      </c>
      <c r="BI26" s="234">
        <f t="shared" si="17"/>
        <v>-93.894736702221593</v>
      </c>
      <c r="BJ26" s="52"/>
      <c r="BK26" s="52"/>
      <c r="BL26" s="52"/>
      <c r="BM26" s="179">
        <f t="shared" si="18"/>
        <v>56.672687872169696</v>
      </c>
      <c r="BN26" s="234">
        <f t="shared" si="19"/>
        <v>-93.894736702221593</v>
      </c>
      <c r="BO26" s="52"/>
      <c r="BP26" s="52"/>
      <c r="BQ26" s="52"/>
      <c r="BR26" s="52"/>
      <c r="BS26" s="117">
        <f>$BT$19*$BT26+$BV$19</f>
        <v>0</v>
      </c>
      <c r="BT26" s="115">
        <v>0</v>
      </c>
      <c r="BU26" s="52"/>
      <c r="BV26" s="122"/>
      <c r="BW26" s="52"/>
      <c r="BX26" s="86" t="s">
        <v>93</v>
      </c>
      <c r="BY26" s="120" t="s">
        <v>94</v>
      </c>
      <c r="BZ26" s="52"/>
      <c r="CA26" s="96"/>
      <c r="CB26" s="95"/>
      <c r="CC26" s="192">
        <f>$CD$19*CD26+$CF$19</f>
        <v>49.079673189760229</v>
      </c>
      <c r="CD26" s="193">
        <f>IF($CD$25&gt;0,$CD25-$A$11,$CD$25+$A$11)</f>
        <v>-63.894736702221593</v>
      </c>
      <c r="CE26" s="52"/>
      <c r="CF26" s="52"/>
      <c r="CG26" s="52"/>
      <c r="CH26" s="187">
        <f>$CI$19*CI26+$CL$19</f>
        <v>59.473797137689061</v>
      </c>
      <c r="CI26" s="193">
        <f>IF($CI$25&gt;0,$CI25+$A$11,$CI$25-$A$11)</f>
        <v>-65.894736702221593</v>
      </c>
      <c r="CJ26" s="52"/>
      <c r="CK26" s="52"/>
      <c r="CL26" s="52"/>
      <c r="CM26" s="52"/>
      <c r="CN26" s="117">
        <f t="shared" ref="CN26:CN89" si="25">$CO$19*$CO26+$CQ$19</f>
        <v>0</v>
      </c>
      <c r="CO26" s="115">
        <v>0</v>
      </c>
      <c r="CP26" s="52"/>
      <c r="CQ26" s="122"/>
      <c r="CR26" s="52"/>
      <c r="CS26" s="86" t="s">
        <v>93</v>
      </c>
      <c r="CT26" s="120" t="s">
        <v>94</v>
      </c>
      <c r="CU26" s="52"/>
      <c r="CV26" s="96"/>
      <c r="CW26" s="122"/>
    </row>
    <row r="27" spans="2:101" ht="15.75" customHeight="1" thickBot="1" x14ac:dyDescent="0.35">
      <c r="B27" s="95"/>
      <c r="C27" s="95">
        <f t="shared" si="2"/>
        <v>-501.49224901873743</v>
      </c>
      <c r="D27" s="96">
        <f t="shared" si="7"/>
        <v>43</v>
      </c>
      <c r="E27" s="122"/>
      <c r="F27" s="52"/>
      <c r="G27" s="95">
        <f t="shared" si="3"/>
        <v>-1408.7343945286975</v>
      </c>
      <c r="H27" s="96">
        <f t="shared" si="8"/>
        <v>58</v>
      </c>
      <c r="I27" s="52"/>
      <c r="J27" s="52"/>
      <c r="K27" s="52"/>
      <c r="L27" s="134"/>
      <c r="M27" s="95">
        <f t="shared" si="4"/>
        <v>10</v>
      </c>
      <c r="N27" s="96">
        <f t="shared" si="9"/>
        <v>84</v>
      </c>
      <c r="O27" s="52"/>
      <c r="P27" s="106"/>
      <c r="Q27" s="95">
        <f t="shared" si="5"/>
        <v>65</v>
      </c>
      <c r="R27" s="96">
        <f t="shared" si="10"/>
        <v>64</v>
      </c>
      <c r="S27" s="52"/>
      <c r="T27" s="52"/>
      <c r="U27" s="95">
        <f t="shared" si="6"/>
        <v>-31.155259916592406</v>
      </c>
      <c r="V27" s="52">
        <f t="shared" si="11"/>
        <v>34</v>
      </c>
      <c r="W27" s="528"/>
      <c r="X27" s="529"/>
      <c r="Y27" s="530"/>
      <c r="Z27" s="34">
        <v>10</v>
      </c>
      <c r="AA27" s="34">
        <f t="shared" si="15"/>
        <v>-48.264408809699674</v>
      </c>
      <c r="AB27" s="33">
        <f t="shared" si="12"/>
        <v>68.997446164883257</v>
      </c>
      <c r="AC27" s="440"/>
      <c r="AD27" s="40">
        <v>19</v>
      </c>
      <c r="AE27" s="43">
        <f t="shared" si="0"/>
        <v>61.458707413955594</v>
      </c>
      <c r="AF27" s="42">
        <f t="shared" si="1"/>
        <v>21.16193003971518</v>
      </c>
      <c r="AG27" s="52"/>
      <c r="AH27" s="62">
        <v>8</v>
      </c>
      <c r="AI27" s="65">
        <f t="shared" si="13"/>
        <v>-42.099085376553319</v>
      </c>
      <c r="AJ27" s="64">
        <f t="shared" si="14"/>
        <v>62.669520380238652</v>
      </c>
      <c r="AK27" s="52"/>
      <c r="AL27" s="72">
        <f>IF(U4="CZintersectsW.C.",AL16,IF(U4="CZnotTouchingW.C.(move it closer to the W.C.)",AL24,AB12))</f>
        <v>-64.89542765196785</v>
      </c>
      <c r="AM27" s="73">
        <f>IF(U4="CZintersectsW.C.",AM16,IF(U4="CZnotTouchingW.C.(move it closer to the W.C.)",AM24,AB13))</f>
        <v>59.46570340869048</v>
      </c>
      <c r="AN27" s="71"/>
      <c r="AO27" s="76"/>
      <c r="AP27" s="52"/>
      <c r="AQ27" s="95">
        <f t="shared" si="20"/>
        <v>-512.03691172937624</v>
      </c>
      <c r="AR27" s="96">
        <f t="shared" si="21"/>
        <v>-14.89542765196785</v>
      </c>
      <c r="AS27" s="105">
        <f t="array" ref="AS27">MAX(IF(AQ26:AQ186&lt;0,AQ26:AQ186))</f>
        <v>-9.1146104078774215</v>
      </c>
      <c r="AT27" s="111">
        <f>MATCH(AS27,AQ26:AQ186,0)</f>
        <v>46</v>
      </c>
      <c r="AU27" s="52"/>
      <c r="AV27" s="95">
        <f t="shared" si="22"/>
        <v>59.46570340869048</v>
      </c>
      <c r="AW27" s="96">
        <f t="shared" si="23"/>
        <v>-14.89542765196785</v>
      </c>
      <c r="AX27" s="52"/>
      <c r="AY27" s="52"/>
      <c r="AZ27" s="96"/>
      <c r="BA27" s="96"/>
      <c r="BC27" s="95"/>
      <c r="BD27" s="176">
        <v>2</v>
      </c>
      <c r="BE27" s="179">
        <f t="shared" si="24"/>
        <v>-41.88932170344755</v>
      </c>
      <c r="BF27" s="178">
        <f t="shared" ref="BF27:BF88" si="26">$BF$19*SIN($BD27*PI()/180)+$BF$21</f>
        <v>60.268437064132492</v>
      </c>
      <c r="BG27" s="52"/>
      <c r="BH27" s="176">
        <f t="shared" si="16"/>
        <v>-3149.0171333507569</v>
      </c>
      <c r="BI27" s="234">
        <f t="shared" si="17"/>
        <v>-92.894736702221593</v>
      </c>
      <c r="BJ27" s="52"/>
      <c r="BK27" s="52"/>
      <c r="BL27" s="52"/>
      <c r="BM27" s="179">
        <f t="shared" si="18"/>
        <v>56.768976920367237</v>
      </c>
      <c r="BN27" s="234">
        <f t="shared" si="19"/>
        <v>-92.894736702221593</v>
      </c>
      <c r="BO27" s="52"/>
      <c r="BP27" s="52"/>
      <c r="BQ27" s="52"/>
      <c r="BR27" s="52"/>
      <c r="BS27" s="117">
        <f>$BT$19*$BT27+$BV$19</f>
        <v>-217.17039171278503</v>
      </c>
      <c r="BT27" s="124">
        <v>-199</v>
      </c>
      <c r="BU27" s="52"/>
      <c r="BV27" s="52"/>
      <c r="BW27" s="52"/>
      <c r="BX27" s="86">
        <f>-BX23*COS(BX18*PI()/180)</f>
        <v>66.042651236946412</v>
      </c>
      <c r="BY27" s="120">
        <f>-BX23*SIN(BX18*PI()/180)</f>
        <v>72.072906728032649</v>
      </c>
      <c r="BZ27" s="52"/>
      <c r="CA27" s="96"/>
      <c r="CB27" s="95"/>
      <c r="CC27" s="192">
        <f>$CD$19*CD27+$CF$19</f>
        <v>38.694276109622024</v>
      </c>
      <c r="CD27" s="193">
        <f>IF($CD26=$CD25-$A$11,$CD26-$A$11,$CD26+$A$11)</f>
        <v>-62.894736702221593</v>
      </c>
      <c r="CE27" s="52"/>
      <c r="CF27" s="52"/>
      <c r="CG27" s="52"/>
      <c r="CH27" s="187">
        <f t="shared" ref="CH27:CH90" si="27">$CI$19*CI27+$CL$19</f>
        <v>59.482524005479824</v>
      </c>
      <c r="CI27" s="193">
        <f>IF($CI26=$CI25-$A$11,$CI26-$A$11,$CI26+$A$11)</f>
        <v>-66.894736702221593</v>
      </c>
      <c r="CJ27" s="52"/>
      <c r="CK27" s="52"/>
      <c r="CL27" s="52"/>
      <c r="CM27" s="52"/>
      <c r="CN27" s="117">
        <f t="shared" si="25"/>
        <v>-217.17039171278503</v>
      </c>
      <c r="CO27" s="124">
        <v>-199</v>
      </c>
      <c r="CP27" s="52"/>
      <c r="CQ27" s="52"/>
      <c r="CR27" s="52"/>
      <c r="CS27" s="86">
        <f>-CS23*COS(CS18*PI()/180)</f>
        <v>53.542589765471675</v>
      </c>
      <c r="CT27" s="120">
        <f>-CS23*SIN(CS18*PI()/180)</f>
        <v>58.431483380323805</v>
      </c>
      <c r="CU27" s="52"/>
      <c r="CV27" s="96"/>
      <c r="CW27" s="122"/>
    </row>
    <row r="28" spans="2:101" ht="15" customHeight="1" x14ac:dyDescent="0.3">
      <c r="B28" s="95"/>
      <c r="C28" s="95">
        <f t="shared" si="2"/>
        <v>-490.06219671597609</v>
      </c>
      <c r="D28" s="96">
        <f t="shared" si="7"/>
        <v>42</v>
      </c>
      <c r="E28" s="52"/>
      <c r="F28" s="52"/>
      <c r="G28" s="95">
        <f t="shared" si="3"/>
        <v>-1397.3043422259361</v>
      </c>
      <c r="H28" s="96">
        <f t="shared" si="8"/>
        <v>57</v>
      </c>
      <c r="I28" s="52"/>
      <c r="J28" s="52"/>
      <c r="K28" s="52"/>
      <c r="L28" s="134"/>
      <c r="M28" s="95">
        <f t="shared" si="4"/>
        <v>10</v>
      </c>
      <c r="N28" s="96">
        <f t="shared" si="9"/>
        <v>83</v>
      </c>
      <c r="O28" s="52"/>
      <c r="P28" s="106"/>
      <c r="Q28" s="95">
        <f t="shared" si="5"/>
        <v>65</v>
      </c>
      <c r="R28" s="96">
        <f t="shared" si="10"/>
        <v>63</v>
      </c>
      <c r="S28" s="52"/>
      <c r="T28" s="52"/>
      <c r="U28" s="95">
        <f t="shared" si="6"/>
        <v>-30.238928742574981</v>
      </c>
      <c r="V28" s="52">
        <f t="shared" si="11"/>
        <v>33</v>
      </c>
      <c r="W28" s="516" t="s">
        <v>110</v>
      </c>
      <c r="X28" s="517"/>
      <c r="Y28" s="518"/>
      <c r="Z28" s="34">
        <v>11</v>
      </c>
      <c r="AA28" s="34">
        <f t="shared" si="15"/>
        <v>-48.337626713732718</v>
      </c>
      <c r="AB28" s="33">
        <f t="shared" si="12"/>
        <v>69.39249462356122</v>
      </c>
      <c r="AC28" s="440"/>
      <c r="AD28" s="40">
        <v>20</v>
      </c>
      <c r="AE28" s="43">
        <f t="shared" si="0"/>
        <v>61.080020351084045</v>
      </c>
      <c r="AF28" s="42">
        <f t="shared" si="1"/>
        <v>22.231309316168467</v>
      </c>
      <c r="AG28" s="52"/>
      <c r="AH28" s="62">
        <v>9</v>
      </c>
      <c r="AI28" s="65">
        <f t="shared" si="13"/>
        <v>-42.158471685836545</v>
      </c>
      <c r="AJ28" s="64">
        <f t="shared" si="14"/>
        <v>63.06688345406981</v>
      </c>
      <c r="AK28" s="52"/>
      <c r="AL28" s="52"/>
      <c r="AM28" s="52"/>
      <c r="AN28" s="52"/>
      <c r="AO28" s="52"/>
      <c r="AP28" s="52"/>
      <c r="AQ28" s="95">
        <f t="shared" si="20"/>
        <v>-500.6068594266149</v>
      </c>
      <c r="AR28" s="96">
        <f t="shared" si="21"/>
        <v>-15.89542765196785</v>
      </c>
      <c r="AS28" s="106"/>
      <c r="AT28" s="99">
        <f>INDEX(AR26:AR186,AT26)</f>
        <v>-13.89542765196785</v>
      </c>
      <c r="AU28" s="52"/>
      <c r="AV28" s="95">
        <f t="shared" si="22"/>
        <v>59.46570340869048</v>
      </c>
      <c r="AW28" s="96">
        <f t="shared" si="23"/>
        <v>-15.89542765196785</v>
      </c>
      <c r="AX28" s="52"/>
      <c r="AY28" s="52"/>
      <c r="AZ28" s="96"/>
      <c r="BA28" s="96"/>
      <c r="BC28" s="95"/>
      <c r="BD28" s="176">
        <v>3</v>
      </c>
      <c r="BE28" s="179">
        <f t="shared" si="24"/>
        <v>-41.906846223392293</v>
      </c>
      <c r="BF28" s="178">
        <f t="shared" si="26"/>
        <v>60.669814560295514</v>
      </c>
      <c r="BG28" s="52"/>
      <c r="BH28" s="176">
        <f t="shared" si="16"/>
        <v>-3034.4284832214471</v>
      </c>
      <c r="BI28" s="234">
        <f t="shared" si="17"/>
        <v>-91.894736702221593</v>
      </c>
      <c r="BJ28" s="52"/>
      <c r="BK28" s="52"/>
      <c r="BL28" s="52"/>
      <c r="BM28" s="179">
        <f t="shared" si="18"/>
        <v>56.865265968564771</v>
      </c>
      <c r="BN28" s="234">
        <f t="shared" si="19"/>
        <v>-91.894736702221593</v>
      </c>
      <c r="BO28" s="52"/>
      <c r="BP28" s="52"/>
      <c r="BQ28" s="52"/>
      <c r="BR28" s="52"/>
      <c r="BS28" s="117">
        <f>$BT$19*$BT28+$BV$19</f>
        <v>-216.07908321171578</v>
      </c>
      <c r="BT28" s="124">
        <v>-198</v>
      </c>
      <c r="BU28" s="52"/>
      <c r="BV28" s="52"/>
      <c r="BW28" s="52"/>
      <c r="BX28" s="86"/>
      <c r="BY28" s="120"/>
      <c r="BZ28" s="52"/>
      <c r="CA28" s="96"/>
      <c r="CB28" s="95"/>
      <c r="CC28" s="192">
        <f t="shared" ref="CC28:CC91" si="28">$CD$19*CD28+$CF$19</f>
        <v>28.308879029483819</v>
      </c>
      <c r="CD28" s="193">
        <f>IF($CD27=$CD26-$A$11,$CD27-$A$11,$CD27+$A$11)</f>
        <v>-61.894736702221593</v>
      </c>
      <c r="CE28" s="52"/>
      <c r="CF28" s="52"/>
      <c r="CG28" s="52"/>
      <c r="CH28" s="187">
        <f t="shared" si="27"/>
        <v>59.49125087327058</v>
      </c>
      <c r="CI28" s="193">
        <f>IF($CI27=$CI26-$A$11,$CI27-$A$11,$CI27+$A$11)</f>
        <v>-67.894736702221593</v>
      </c>
      <c r="CJ28" s="52"/>
      <c r="CK28" s="52"/>
      <c r="CL28" s="52"/>
      <c r="CM28" s="52"/>
      <c r="CN28" s="117">
        <f>$CO$19*$CO28+$CQ$19</f>
        <v>-216.07908321171578</v>
      </c>
      <c r="CO28" s="124">
        <v>-198</v>
      </c>
      <c r="CP28" s="52"/>
      <c r="CQ28" s="52"/>
      <c r="CR28" s="52"/>
      <c r="CS28" s="86"/>
      <c r="CT28" s="120"/>
      <c r="CU28" s="52"/>
      <c r="CV28" s="96"/>
      <c r="CW28" s="122"/>
    </row>
    <row r="29" spans="2:101" ht="15.75" customHeight="1" thickBot="1" x14ac:dyDescent="0.35">
      <c r="B29" s="95"/>
      <c r="C29" s="95">
        <f t="shared" si="2"/>
        <v>-478.63214441321475</v>
      </c>
      <c r="D29" s="96">
        <f t="shared" si="7"/>
        <v>41</v>
      </c>
      <c r="E29" s="52"/>
      <c r="F29" s="52"/>
      <c r="G29" s="95">
        <f t="shared" si="3"/>
        <v>-1385.8742899231747</v>
      </c>
      <c r="H29" s="96">
        <f t="shared" si="8"/>
        <v>56</v>
      </c>
      <c r="I29" s="52"/>
      <c r="J29" s="52"/>
      <c r="K29" s="52"/>
      <c r="L29" s="134"/>
      <c r="M29" s="95">
        <f t="shared" si="4"/>
        <v>10</v>
      </c>
      <c r="N29" s="96">
        <f t="shared" si="9"/>
        <v>82</v>
      </c>
      <c r="O29" s="52"/>
      <c r="P29" s="106"/>
      <c r="Q29" s="95">
        <f t="shared" si="5"/>
        <v>65</v>
      </c>
      <c r="R29" s="96">
        <f t="shared" si="10"/>
        <v>62</v>
      </c>
      <c r="S29" s="52"/>
      <c r="T29" s="52"/>
      <c r="U29" s="95">
        <f t="shared" si="6"/>
        <v>-29.322597568557558</v>
      </c>
      <c r="V29" s="52">
        <f t="shared" si="11"/>
        <v>32</v>
      </c>
      <c r="W29" s="519"/>
      <c r="X29" s="520"/>
      <c r="Y29" s="521"/>
      <c r="Z29" s="34">
        <v>12</v>
      </c>
      <c r="AA29" s="34">
        <f t="shared" si="15"/>
        <v>-48.417728012587617</v>
      </c>
      <c r="AB29" s="33">
        <f t="shared" si="12"/>
        <v>69.786205085825799</v>
      </c>
      <c r="AC29" s="440"/>
      <c r="AD29" s="40">
        <v>21</v>
      </c>
      <c r="AE29" s="43">
        <f t="shared" si="0"/>
        <v>60.682727722318113</v>
      </c>
      <c r="AF29" s="42">
        <f t="shared" si="1"/>
        <v>23.293916720444518</v>
      </c>
      <c r="AG29" s="52"/>
      <c r="AH29" s="62">
        <v>10</v>
      </c>
      <c r="AI29" s="65">
        <f t="shared" si="13"/>
        <v>-42.224783892164908</v>
      </c>
      <c r="AJ29" s="64">
        <f t="shared" si="14"/>
        <v>63.463149573573737</v>
      </c>
      <c r="AK29" s="52"/>
      <c r="AL29" s="52"/>
      <c r="AM29" s="52"/>
      <c r="AN29" s="52"/>
      <c r="AO29" s="52"/>
      <c r="AP29" s="52"/>
      <c r="AQ29" s="95">
        <f t="shared" si="20"/>
        <v>-489.17680712385356</v>
      </c>
      <c r="AR29" s="96">
        <f t="shared" si="21"/>
        <v>-16.89542765196785</v>
      </c>
      <c r="AS29" s="106"/>
      <c r="AT29" s="100">
        <f>INDEX(AR26:AR186,AT27)</f>
        <v>-58.89542765196785</v>
      </c>
      <c r="AU29" s="52"/>
      <c r="AV29" s="95">
        <f t="shared" si="22"/>
        <v>59.46570340869048</v>
      </c>
      <c r="AW29" s="96">
        <f t="shared" si="23"/>
        <v>-16.89542765196785</v>
      </c>
      <c r="AX29" s="52"/>
      <c r="AY29" s="52"/>
      <c r="AZ29" s="96"/>
      <c r="BA29" s="96"/>
      <c r="BC29" s="95"/>
      <c r="BD29" s="176">
        <v>4</v>
      </c>
      <c r="BE29" s="179">
        <f t="shared" si="24"/>
        <v>-41.931373077465572</v>
      </c>
      <c r="BF29" s="178">
        <f t="shared" si="26"/>
        <v>61.070825079677064</v>
      </c>
      <c r="BG29" s="52"/>
      <c r="BH29" s="176">
        <f t="shared" si="16"/>
        <v>-2919.8398330921391</v>
      </c>
      <c r="BI29" s="234">
        <f t="shared" si="17"/>
        <v>-90.894736702221593</v>
      </c>
      <c r="BJ29" s="52"/>
      <c r="BK29" s="52"/>
      <c r="BL29" s="52"/>
      <c r="BM29" s="179">
        <f t="shared" si="18"/>
        <v>56.961555016762311</v>
      </c>
      <c r="BN29" s="234">
        <f t="shared" si="19"/>
        <v>-90.894736702221593</v>
      </c>
      <c r="BO29" s="52"/>
      <c r="BP29" s="52"/>
      <c r="BQ29" s="52"/>
      <c r="BR29" s="52"/>
      <c r="BS29" s="117">
        <f t="shared" ref="BS29:BS90" si="29">$BT$19*$BT29+$BV$19</f>
        <v>-214.98777471064651</v>
      </c>
      <c r="BT29" s="124">
        <v>-197</v>
      </c>
      <c r="BU29" s="52"/>
      <c r="BV29" s="52"/>
      <c r="BW29" s="52"/>
      <c r="BX29" s="86"/>
      <c r="BY29" s="120"/>
      <c r="BZ29" s="52"/>
      <c r="CA29" s="96"/>
      <c r="CB29" s="95"/>
      <c r="CC29" s="192">
        <f t="shared" si="28"/>
        <v>17.923481949345728</v>
      </c>
      <c r="CD29" s="193">
        <f t="shared" ref="CD29:CD92" si="30">IF($CD28=$CD27-$A$11,$CD28-$A$11,$CD28+$A$11)</f>
        <v>-60.894736702221593</v>
      </c>
      <c r="CE29" s="52"/>
      <c r="CF29" s="52"/>
      <c r="CG29" s="52"/>
      <c r="CH29" s="187">
        <f t="shared" si="27"/>
        <v>59.499977741061343</v>
      </c>
      <c r="CI29" s="193">
        <f t="shared" ref="CI29:CI92" si="31">IF($CI28=$CI27-$A$11,$CI28-$A$11,$CI28+$A$11)</f>
        <v>-68.894736702221593</v>
      </c>
      <c r="CJ29" s="52"/>
      <c r="CK29" s="52"/>
      <c r="CL29" s="52"/>
      <c r="CM29" s="52"/>
      <c r="CN29" s="117">
        <f t="shared" si="25"/>
        <v>-214.98777471064651</v>
      </c>
      <c r="CO29" s="124">
        <v>-197</v>
      </c>
      <c r="CP29" s="52"/>
      <c r="CQ29" s="52"/>
      <c r="CR29" s="52"/>
      <c r="CS29" s="86"/>
      <c r="CT29" s="120"/>
      <c r="CU29" s="52"/>
      <c r="CV29" s="96"/>
      <c r="CW29" s="122"/>
    </row>
    <row r="30" spans="2:101" ht="15.75" customHeight="1" thickBot="1" x14ac:dyDescent="0.35">
      <c r="B30" s="95"/>
      <c r="C30" s="95">
        <f t="shared" si="2"/>
        <v>-467.20209211045346</v>
      </c>
      <c r="D30" s="96">
        <f t="shared" si="7"/>
        <v>40</v>
      </c>
      <c r="E30" s="52"/>
      <c r="F30" s="52"/>
      <c r="G30" s="95">
        <f t="shared" si="3"/>
        <v>-1374.4442376204136</v>
      </c>
      <c r="H30" s="96">
        <f t="shared" si="8"/>
        <v>55</v>
      </c>
      <c r="I30" s="52"/>
      <c r="J30" s="52"/>
      <c r="K30" s="52"/>
      <c r="L30" s="134"/>
      <c r="M30" s="95">
        <f t="shared" si="4"/>
        <v>10</v>
      </c>
      <c r="N30" s="96">
        <f t="shared" si="9"/>
        <v>81</v>
      </c>
      <c r="O30" s="52"/>
      <c r="P30" s="106"/>
      <c r="Q30" s="95">
        <f t="shared" si="5"/>
        <v>65</v>
      </c>
      <c r="R30" s="96">
        <f t="shared" si="10"/>
        <v>61</v>
      </c>
      <c r="S30" s="52"/>
      <c r="T30" s="52"/>
      <c r="U30" s="95">
        <f t="shared" si="6"/>
        <v>-28.406266394540136</v>
      </c>
      <c r="V30" s="52">
        <f t="shared" si="11"/>
        <v>31</v>
      </c>
      <c r="W30" s="522"/>
      <c r="X30" s="523"/>
      <c r="Y30" s="524"/>
      <c r="Z30" s="34">
        <v>13</v>
      </c>
      <c r="AA30" s="34">
        <f t="shared" si="15"/>
        <v>-48.504688306632772</v>
      </c>
      <c r="AB30" s="33">
        <f t="shared" si="12"/>
        <v>70.178457623656243</v>
      </c>
      <c r="AC30" s="440"/>
      <c r="AD30" s="40">
        <v>22</v>
      </c>
      <c r="AE30" s="43">
        <f t="shared" si="0"/>
        <v>60.26695054684118</v>
      </c>
      <c r="AF30" s="42">
        <f t="shared" si="1"/>
        <v>24.349428572034281</v>
      </c>
      <c r="AG30" s="52"/>
      <c r="AH30" s="62">
        <v>11</v>
      </c>
      <c r="AI30" s="65">
        <f t="shared" si="13"/>
        <v>-42.298001796197951</v>
      </c>
      <c r="AJ30" s="64">
        <f t="shared" si="14"/>
        <v>63.858198032251707</v>
      </c>
      <c r="AK30" s="52"/>
      <c r="AL30" s="52"/>
      <c r="AM30" s="52"/>
      <c r="AN30" s="52"/>
      <c r="AO30" s="52"/>
      <c r="AP30" s="52"/>
      <c r="AQ30" s="95">
        <f t="shared" si="20"/>
        <v>-477.74675482109222</v>
      </c>
      <c r="AR30" s="96">
        <f t="shared" si="21"/>
        <v>-17.89542765196785</v>
      </c>
      <c r="AS30" s="106"/>
      <c r="AT30" s="101" t="s">
        <v>76</v>
      </c>
      <c r="AU30" s="52"/>
      <c r="AV30" s="95">
        <f t="shared" si="22"/>
        <v>59.46570340869048</v>
      </c>
      <c r="AW30" s="96">
        <f t="shared" si="23"/>
        <v>-17.89542765196785</v>
      </c>
      <c r="AX30" s="52"/>
      <c r="AY30" s="52"/>
      <c r="AZ30" s="96"/>
      <c r="BA30" s="96"/>
      <c r="BC30" s="95"/>
      <c r="BD30" s="176">
        <v>5</v>
      </c>
      <c r="BE30" s="179">
        <f t="shared" si="24"/>
        <v>-41.962894794550053</v>
      </c>
      <c r="BF30" s="178">
        <f t="shared" si="26"/>
        <v>61.471346470588266</v>
      </c>
      <c r="BG30" s="52"/>
      <c r="BH30" s="176">
        <f t="shared" si="16"/>
        <v>-2805.2511829628293</v>
      </c>
      <c r="BI30" s="234">
        <f t="shared" si="17"/>
        <v>-89.894736702221593</v>
      </c>
      <c r="BJ30" s="52"/>
      <c r="BK30" s="52"/>
      <c r="BL30" s="52"/>
      <c r="BM30" s="179">
        <f t="shared" si="18"/>
        <v>57.057844064959852</v>
      </c>
      <c r="BN30" s="234">
        <f t="shared" si="19"/>
        <v>-89.894736702221593</v>
      </c>
      <c r="BO30" s="52"/>
      <c r="BP30" s="52"/>
      <c r="BQ30" s="52"/>
      <c r="BR30" s="52"/>
      <c r="BS30" s="117">
        <f t="shared" si="29"/>
        <v>-213.89646620957723</v>
      </c>
      <c r="BT30" s="124">
        <v>-196</v>
      </c>
      <c r="BU30" s="52"/>
      <c r="BV30" s="52"/>
      <c r="BW30" s="52"/>
      <c r="BX30" s="86" t="s">
        <v>15</v>
      </c>
      <c r="BY30" s="120" t="s">
        <v>18</v>
      </c>
      <c r="BZ30" s="52"/>
      <c r="CA30" s="96"/>
      <c r="CB30" s="95"/>
      <c r="CC30" s="192">
        <f t="shared" si="28"/>
        <v>7.5380848692075233</v>
      </c>
      <c r="CD30" s="193">
        <f t="shared" si="30"/>
        <v>-59.894736702221593</v>
      </c>
      <c r="CE30" s="52"/>
      <c r="CF30" s="52"/>
      <c r="CG30" s="52"/>
      <c r="CH30" s="187">
        <f t="shared" si="27"/>
        <v>59.508704608852099</v>
      </c>
      <c r="CI30" s="193">
        <f t="shared" si="31"/>
        <v>-69.894736702221593</v>
      </c>
      <c r="CJ30" s="52"/>
      <c r="CK30" s="52"/>
      <c r="CL30" s="52"/>
      <c r="CM30" s="52"/>
      <c r="CN30" s="117">
        <f t="shared" si="25"/>
        <v>-213.89646620957723</v>
      </c>
      <c r="CO30" s="124">
        <v>-196</v>
      </c>
      <c r="CP30" s="52"/>
      <c r="CQ30" s="52"/>
      <c r="CR30" s="52"/>
      <c r="CS30" s="86" t="s">
        <v>15</v>
      </c>
      <c r="CT30" s="120" t="s">
        <v>18</v>
      </c>
      <c r="CU30" s="52"/>
      <c r="CV30" s="96"/>
      <c r="CW30" s="122"/>
    </row>
    <row r="31" spans="2:101" ht="15.75" customHeight="1" thickBot="1" x14ac:dyDescent="0.35">
      <c r="B31" s="95"/>
      <c r="C31" s="95">
        <f t="shared" si="2"/>
        <v>-455.77203980769212</v>
      </c>
      <c r="D31" s="96">
        <f t="shared" si="7"/>
        <v>39</v>
      </c>
      <c r="E31" s="52"/>
      <c r="F31" s="52"/>
      <c r="G31" s="95">
        <f t="shared" si="3"/>
        <v>-1363.0141853176522</v>
      </c>
      <c r="H31" s="96">
        <f t="shared" si="8"/>
        <v>54</v>
      </c>
      <c r="I31" s="52"/>
      <c r="J31" s="52"/>
      <c r="K31" s="52"/>
      <c r="L31" s="134"/>
      <c r="M31" s="95">
        <f t="shared" si="4"/>
        <v>10</v>
      </c>
      <c r="N31" s="96">
        <f t="shared" si="9"/>
        <v>80</v>
      </c>
      <c r="O31" s="52"/>
      <c r="P31" s="106"/>
      <c r="Q31" s="95">
        <f t="shared" si="5"/>
        <v>65</v>
      </c>
      <c r="R31" s="96">
        <f t="shared" si="10"/>
        <v>60</v>
      </c>
      <c r="S31" s="52"/>
      <c r="T31" s="52"/>
      <c r="U31" s="95">
        <f t="shared" si="6"/>
        <v>-27.48993522052271</v>
      </c>
      <c r="V31" s="52">
        <f t="shared" si="11"/>
        <v>30</v>
      </c>
      <c r="W31" s="516" t="s">
        <v>111</v>
      </c>
      <c r="X31" s="517"/>
      <c r="Y31" s="518"/>
      <c r="Z31" s="34">
        <v>14</v>
      </c>
      <c r="AA31" s="34">
        <f t="shared" si="15"/>
        <v>-48.598481106920218</v>
      </c>
      <c r="AB31" s="33">
        <f t="shared" si="12"/>
        <v>70.569132753129651</v>
      </c>
      <c r="AC31" s="440"/>
      <c r="AD31" s="40">
        <v>23</v>
      </c>
      <c r="AE31" s="43">
        <f t="shared" si="0"/>
        <v>59.832815474408626</v>
      </c>
      <c r="AF31" s="42">
        <f t="shared" si="1"/>
        <v>25.397523351802793</v>
      </c>
      <c r="AG31" s="52"/>
      <c r="AH31" s="62">
        <v>12</v>
      </c>
      <c r="AI31" s="65">
        <f t="shared" si="13"/>
        <v>-42.37810309505285</v>
      </c>
      <c r="AJ31" s="64">
        <f t="shared" si="14"/>
        <v>64.251908494516286</v>
      </c>
      <c r="AK31" s="52"/>
      <c r="AL31" s="52"/>
      <c r="AM31" s="52"/>
      <c r="AN31" s="52"/>
      <c r="AO31" s="52"/>
      <c r="AP31" s="52"/>
      <c r="AQ31" s="95">
        <f t="shared" si="20"/>
        <v>-466.31670251833089</v>
      </c>
      <c r="AR31" s="96">
        <f t="shared" si="21"/>
        <v>-18.89542765196785</v>
      </c>
      <c r="AS31" s="106"/>
      <c r="AT31" s="102">
        <f>AT28+(AT29-AT28)*((0-AS26)/(AS27-AS26))</f>
        <v>-59.692852735112517</v>
      </c>
      <c r="AU31" s="52"/>
      <c r="AV31" s="95">
        <f t="shared" si="22"/>
        <v>59.46570340869048</v>
      </c>
      <c r="AW31" s="96">
        <f t="shared" si="23"/>
        <v>-18.89542765196785</v>
      </c>
      <c r="AX31" s="52"/>
      <c r="AY31" s="52"/>
      <c r="AZ31" s="96"/>
      <c r="BA31" s="96"/>
      <c r="BC31" s="95"/>
      <c r="BD31" s="176">
        <v>6</v>
      </c>
      <c r="BE31" s="179">
        <f t="shared" si="24"/>
        <v>-42.001401772825353</v>
      </c>
      <c r="BF31" s="178">
        <f t="shared" si="26"/>
        <v>61.871256730333499</v>
      </c>
      <c r="BG31" s="52"/>
      <c r="BH31" s="176">
        <f t="shared" si="16"/>
        <v>-2690.6625328335194</v>
      </c>
      <c r="BI31" s="234">
        <f t="shared" si="17"/>
        <v>-88.894736702221593</v>
      </c>
      <c r="BJ31" s="52"/>
      <c r="BK31" s="52"/>
      <c r="BL31" s="52"/>
      <c r="BM31" s="179">
        <f t="shared" si="18"/>
        <v>57.154133113157386</v>
      </c>
      <c r="BN31" s="234">
        <f t="shared" si="19"/>
        <v>-88.894736702221593</v>
      </c>
      <c r="BO31" s="52"/>
      <c r="BP31" s="52"/>
      <c r="BQ31" s="52"/>
      <c r="BR31" s="52"/>
      <c r="BS31" s="117">
        <f t="shared" si="29"/>
        <v>-212.80515770850795</v>
      </c>
      <c r="BT31" s="124">
        <v>-195</v>
      </c>
      <c r="BU31" s="52"/>
      <c r="BV31" s="52"/>
      <c r="BW31" s="52"/>
      <c r="BX31" s="89">
        <f>-(((BY25-BF21)*BF20)/(BX25-BF20))+BF21</f>
        <v>7495.6653494744041</v>
      </c>
      <c r="BY31" s="121">
        <f>-(((BY27-BF21)*BF20)/(BX27-BF20))+BF21</f>
        <v>65.713722699985098</v>
      </c>
      <c r="BZ31" s="52"/>
      <c r="CA31" s="96"/>
      <c r="CB31" s="95"/>
      <c r="CC31" s="192">
        <f t="shared" si="28"/>
        <v>-2.8473122109306814</v>
      </c>
      <c r="CD31" s="193">
        <f t="shared" si="30"/>
        <v>-58.894736702221593</v>
      </c>
      <c r="CE31" s="52"/>
      <c r="CF31" s="52"/>
      <c r="CG31" s="52"/>
      <c r="CH31" s="187">
        <f t="shared" si="27"/>
        <v>59.517431476642855</v>
      </c>
      <c r="CI31" s="193">
        <f t="shared" si="31"/>
        <v>-70.894736702221593</v>
      </c>
      <c r="CJ31" s="52"/>
      <c r="CK31" s="52"/>
      <c r="CL31" s="52"/>
      <c r="CM31" s="52"/>
      <c r="CN31" s="117">
        <f t="shared" si="25"/>
        <v>-212.80515770850795</v>
      </c>
      <c r="CO31" s="124">
        <v>-195</v>
      </c>
      <c r="CP31" s="52"/>
      <c r="CQ31" s="52"/>
      <c r="CR31" s="52"/>
      <c r="CS31" s="89">
        <f>-(((CT25-BF21)*BF20)/(CS25-BF20))+BF21</f>
        <v>-614.49253879368928</v>
      </c>
      <c r="CT31" s="121">
        <f>-(((CT27-BF21)*BF20)/(CS27-BF20))+BF21</f>
        <v>58.898742482381913</v>
      </c>
      <c r="CU31" s="52"/>
      <c r="CV31" s="96"/>
      <c r="CW31" s="122"/>
    </row>
    <row r="32" spans="2:101" ht="15.75" customHeight="1" thickBot="1" x14ac:dyDescent="0.35">
      <c r="B32" s="95"/>
      <c r="C32" s="95">
        <f t="shared" si="2"/>
        <v>-444.34198750493078</v>
      </c>
      <c r="D32" s="96">
        <f t="shared" si="7"/>
        <v>38</v>
      </c>
      <c r="E32" s="52"/>
      <c r="F32" s="52"/>
      <c r="G32" s="95">
        <f t="shared" si="3"/>
        <v>-1351.584133014891</v>
      </c>
      <c r="H32" s="96">
        <f t="shared" si="8"/>
        <v>53</v>
      </c>
      <c r="I32" s="52"/>
      <c r="J32" s="52"/>
      <c r="K32" s="52"/>
      <c r="L32" s="134"/>
      <c r="M32" s="95">
        <f t="shared" si="4"/>
        <v>10</v>
      </c>
      <c r="N32" s="96">
        <f t="shared" si="9"/>
        <v>79</v>
      </c>
      <c r="O32" s="52"/>
      <c r="P32" s="106"/>
      <c r="Q32" s="95">
        <f t="shared" si="5"/>
        <v>65</v>
      </c>
      <c r="R32" s="96">
        <f t="shared" si="10"/>
        <v>59</v>
      </c>
      <c r="S32" s="52"/>
      <c r="T32" s="52"/>
      <c r="U32" s="95">
        <f t="shared" si="6"/>
        <v>-26.573604046505288</v>
      </c>
      <c r="V32" s="52">
        <f t="shared" si="11"/>
        <v>29</v>
      </c>
      <c r="W32" s="519"/>
      <c r="X32" s="520"/>
      <c r="Y32" s="521"/>
      <c r="Z32" s="34">
        <v>15</v>
      </c>
      <c r="AA32" s="34">
        <f t="shared" si="15"/>
        <v>-48.699077843254386</v>
      </c>
      <c r="AB32" s="33">
        <f t="shared" si="12"/>
        <v>70.958111470817073</v>
      </c>
      <c r="AC32" s="52"/>
      <c r="AD32" s="40">
        <v>24</v>
      </c>
      <c r="AE32" s="43">
        <f t="shared" si="0"/>
        <v>59.380454746769054</v>
      </c>
      <c r="AF32" s="42">
        <f t="shared" si="1"/>
        <v>26.437881799927009</v>
      </c>
      <c r="AG32" s="52"/>
      <c r="AH32" s="62">
        <v>13</v>
      </c>
      <c r="AI32" s="65">
        <f t="shared" si="13"/>
        <v>-42.465063389098006</v>
      </c>
      <c r="AJ32" s="64">
        <f t="shared" si="14"/>
        <v>64.644161032346716</v>
      </c>
      <c r="AK32" s="52"/>
      <c r="AL32" s="52"/>
      <c r="AM32" s="52"/>
      <c r="AN32" s="52"/>
      <c r="AO32" s="52"/>
      <c r="AP32" s="52"/>
      <c r="AQ32" s="95">
        <f t="shared" si="20"/>
        <v>-454.88665021556955</v>
      </c>
      <c r="AR32" s="96">
        <f t="shared" si="21"/>
        <v>-19.89542765196785</v>
      </c>
      <c r="AS32" s="52"/>
      <c r="AT32" s="96"/>
      <c r="AU32" s="52"/>
      <c r="AV32" s="95">
        <f t="shared" si="22"/>
        <v>59.46570340869048</v>
      </c>
      <c r="AW32" s="96">
        <f t="shared" si="23"/>
        <v>-19.89542765196785</v>
      </c>
      <c r="AX32" s="52"/>
      <c r="AY32" s="52"/>
      <c r="AZ32" s="96"/>
      <c r="BA32" s="96"/>
      <c r="BC32" s="95"/>
      <c r="BD32" s="176">
        <v>7</v>
      </c>
      <c r="BE32" s="179">
        <f t="shared" si="24"/>
        <v>-42.046882282692863</v>
      </c>
      <c r="BF32" s="178">
        <f t="shared" si="26"/>
        <v>62.27043404237363</v>
      </c>
      <c r="BG32" s="52"/>
      <c r="BH32" s="176">
        <f t="shared" si="16"/>
        <v>-2576.0738827042114</v>
      </c>
      <c r="BI32" s="234">
        <f t="shared" si="17"/>
        <v>-87.894736702221593</v>
      </c>
      <c r="BJ32" s="52"/>
      <c r="BK32" s="52"/>
      <c r="BL32" s="52"/>
      <c r="BM32" s="179">
        <f t="shared" si="18"/>
        <v>57.250422161354926</v>
      </c>
      <c r="BN32" s="234">
        <f t="shared" si="19"/>
        <v>-87.894736702221593</v>
      </c>
      <c r="BO32" s="52"/>
      <c r="BP32" s="52"/>
      <c r="BQ32" s="52"/>
      <c r="BR32" s="52"/>
      <c r="BS32" s="117">
        <f t="shared" si="29"/>
        <v>-211.7138492074387</v>
      </c>
      <c r="BT32" s="124">
        <v>-194</v>
      </c>
      <c r="BU32" s="52"/>
      <c r="BV32" s="52"/>
      <c r="BW32" s="52"/>
      <c r="BX32" s="52"/>
      <c r="BY32" s="52"/>
      <c r="BZ32" s="52"/>
      <c r="CA32" s="96"/>
      <c r="CB32" s="95"/>
      <c r="CC32" s="192">
        <f t="shared" si="28"/>
        <v>-13.232709291068886</v>
      </c>
      <c r="CD32" s="193">
        <f t="shared" si="30"/>
        <v>-57.894736702221593</v>
      </c>
      <c r="CE32" s="52"/>
      <c r="CF32" s="52"/>
      <c r="CG32" s="52"/>
      <c r="CH32" s="187">
        <f t="shared" si="27"/>
        <v>59.526158344433618</v>
      </c>
      <c r="CI32" s="193">
        <f t="shared" si="31"/>
        <v>-71.894736702221593</v>
      </c>
      <c r="CJ32" s="52"/>
      <c r="CK32" s="52"/>
      <c r="CL32" s="52"/>
      <c r="CM32" s="52"/>
      <c r="CN32" s="117">
        <f t="shared" si="25"/>
        <v>-211.7138492074387</v>
      </c>
      <c r="CO32" s="124">
        <v>-194</v>
      </c>
      <c r="CP32" s="52"/>
      <c r="CQ32" s="52"/>
      <c r="CR32" s="52"/>
      <c r="CS32" s="52"/>
      <c r="CT32" s="52"/>
      <c r="CU32" s="52"/>
      <c r="CV32" s="96"/>
      <c r="CW32" s="122"/>
    </row>
    <row r="33" spans="2:101" ht="15.75" customHeight="1" thickBot="1" x14ac:dyDescent="0.35">
      <c r="B33" s="95"/>
      <c r="C33" s="95">
        <f t="shared" si="2"/>
        <v>-432.91193520216945</v>
      </c>
      <c r="D33" s="96">
        <f t="shared" si="7"/>
        <v>37</v>
      </c>
      <c r="E33" s="52"/>
      <c r="F33" s="52"/>
      <c r="G33" s="95">
        <f t="shared" si="3"/>
        <v>-1340.1540807121296</v>
      </c>
      <c r="H33" s="96">
        <f t="shared" si="8"/>
        <v>52</v>
      </c>
      <c r="I33" s="52"/>
      <c r="J33" s="52"/>
      <c r="K33" s="52"/>
      <c r="L33" s="134"/>
      <c r="M33" s="95">
        <f t="shared" si="4"/>
        <v>10</v>
      </c>
      <c r="N33" s="96">
        <f t="shared" si="9"/>
        <v>78</v>
      </c>
      <c r="O33" s="52"/>
      <c r="P33" s="106"/>
      <c r="Q33" s="95">
        <f t="shared" si="5"/>
        <v>65</v>
      </c>
      <c r="R33" s="96">
        <f t="shared" si="10"/>
        <v>58</v>
      </c>
      <c r="S33" s="52"/>
      <c r="T33" s="52"/>
      <c r="U33" s="95">
        <f t="shared" si="6"/>
        <v>-25.657272872487862</v>
      </c>
      <c r="V33" s="52">
        <f t="shared" si="11"/>
        <v>28</v>
      </c>
      <c r="W33" s="525"/>
      <c r="X33" s="526"/>
      <c r="Y33" s="527"/>
      <c r="Z33" s="34">
        <v>16</v>
      </c>
      <c r="AA33" s="34">
        <f t="shared" si="15"/>
        <v>-48.806447872894893</v>
      </c>
      <c r="AB33" s="33">
        <f t="shared" si="12"/>
        <v>71.345275290032944</v>
      </c>
      <c r="AC33" s="52"/>
      <c r="AD33" s="40">
        <v>25</v>
      </c>
      <c r="AE33" s="43">
        <f t="shared" si="0"/>
        <v>58.910006157382249</v>
      </c>
      <c r="AF33" s="42">
        <f t="shared" si="1"/>
        <v>27.470187013145463</v>
      </c>
      <c r="AG33" s="52"/>
      <c r="AH33" s="62">
        <v>14</v>
      </c>
      <c r="AI33" s="65">
        <f t="shared" si="13"/>
        <v>-42.558856189385452</v>
      </c>
      <c r="AJ33" s="64">
        <f t="shared" si="14"/>
        <v>65.034836161820138</v>
      </c>
      <c r="AK33" s="52"/>
      <c r="AL33" s="52"/>
      <c r="AM33" s="52"/>
      <c r="AN33" s="52"/>
      <c r="AO33" s="52"/>
      <c r="AP33" s="52"/>
      <c r="AQ33" s="95">
        <f t="shared" si="20"/>
        <v>-443.45659791280821</v>
      </c>
      <c r="AR33" s="96">
        <f t="shared" si="21"/>
        <v>-20.89542765196785</v>
      </c>
      <c r="AS33" s="52"/>
      <c r="AT33" s="96"/>
      <c r="AU33" s="52"/>
      <c r="AV33" s="95">
        <f t="shared" si="22"/>
        <v>59.46570340869048</v>
      </c>
      <c r="AW33" s="96">
        <f t="shared" si="23"/>
        <v>-20.89542765196785</v>
      </c>
      <c r="AX33" s="52"/>
      <c r="AY33" s="52"/>
      <c r="AZ33" s="96"/>
      <c r="BA33" s="96"/>
      <c r="BC33" s="95"/>
      <c r="BD33" s="176">
        <v>8</v>
      </c>
      <c r="BE33" s="179">
        <f t="shared" si="24"/>
        <v>-42.099322470348696</v>
      </c>
      <c r="BF33" s="178">
        <f t="shared" si="26"/>
        <v>62.668756813432495</v>
      </c>
      <c r="BG33" s="52"/>
      <c r="BH33" s="176">
        <f t="shared" si="16"/>
        <v>-2461.4852325749016</v>
      </c>
      <c r="BI33" s="234">
        <f t="shared" si="17"/>
        <v>-86.894736702221593</v>
      </c>
      <c r="BJ33" s="52"/>
      <c r="BK33" s="52"/>
      <c r="BL33" s="52"/>
      <c r="BM33" s="179">
        <f t="shared" si="18"/>
        <v>57.346711209552467</v>
      </c>
      <c r="BN33" s="234">
        <f t="shared" si="19"/>
        <v>-86.894736702221593</v>
      </c>
      <c r="BO33" s="52"/>
      <c r="BP33" s="52"/>
      <c r="BQ33" s="52"/>
      <c r="BR33" s="52"/>
      <c r="BS33" s="117">
        <f t="shared" si="29"/>
        <v>-210.62254070636942</v>
      </c>
      <c r="BT33" s="124">
        <v>-193</v>
      </c>
      <c r="BU33" s="52"/>
      <c r="BV33" s="52"/>
      <c r="BW33" s="52"/>
      <c r="BX33" s="113">
        <f>IF(AND(F3&gt;0,P3&gt;0),180+DEGREES(BY33),IF(AND(F3&lt;0,P3&gt;0),DEGREES(BY33),IF(AND(F3&gt;0,P3&lt;0),180+DEGREES(BY33),IF(AND(F3&lt;0,P3&lt;0),360+DEGREES(BY33),"Error"))))</f>
        <v>89.5</v>
      </c>
      <c r="BY33" s="114">
        <f>ATAN(BI19)</f>
        <v>1.562069680534925</v>
      </c>
      <c r="BZ33" s="52"/>
      <c r="CA33" s="96"/>
      <c r="CB33" s="95"/>
      <c r="CC33" s="192">
        <f t="shared" si="28"/>
        <v>-23.618106371206977</v>
      </c>
      <c r="CD33" s="193">
        <f>IF($CD32=$CD31-$A$11,$CD32-$A$11,$CD32+$A$11)</f>
        <v>-56.894736702221593</v>
      </c>
      <c r="CE33" s="52"/>
      <c r="CF33" s="52"/>
      <c r="CG33" s="52"/>
      <c r="CH33" s="187">
        <f t="shared" si="27"/>
        <v>59.534885212224374</v>
      </c>
      <c r="CI33" s="193">
        <f t="shared" si="31"/>
        <v>-72.894736702221593</v>
      </c>
      <c r="CJ33" s="52"/>
      <c r="CK33" s="52"/>
      <c r="CL33" s="52"/>
      <c r="CM33" s="52"/>
      <c r="CN33" s="117">
        <f t="shared" si="25"/>
        <v>-210.62254070636942</v>
      </c>
      <c r="CO33" s="124">
        <v>-193</v>
      </c>
      <c r="CP33" s="52"/>
      <c r="CQ33" s="52"/>
      <c r="CR33" s="52"/>
      <c r="CS33" s="113">
        <f>IF(AND(F3&gt;0,P3&gt;0),180+DEGREES(CT33),IF(AND(F3&lt;0,P3&gt;0),DEGREES(CT33),IF(AND(F3&gt;0,P3&lt;0),180+DEGREES(CT33),IF(AND(F3&lt;0,P3&lt;0),360+DEGREES(CT33),"Error"))))</f>
        <v>-84.500000000000014</v>
      </c>
      <c r="CT33" s="114">
        <f>ATAN(CD19)</f>
        <v>-1.4748032179352086</v>
      </c>
      <c r="CU33" s="52"/>
      <c r="CV33" s="96"/>
      <c r="CW33" s="122"/>
    </row>
    <row r="34" spans="2:101" ht="15.6" thickTop="1" thickBot="1" x14ac:dyDescent="0.35">
      <c r="B34" s="95"/>
      <c r="C34" s="95">
        <f t="shared" si="2"/>
        <v>-421.48188289940811</v>
      </c>
      <c r="D34" s="96">
        <f t="shared" si="7"/>
        <v>36</v>
      </c>
      <c r="E34" s="52"/>
      <c r="F34" s="52"/>
      <c r="G34" s="95">
        <f t="shared" si="3"/>
        <v>-1328.7240284093682</v>
      </c>
      <c r="H34" s="96">
        <f t="shared" si="8"/>
        <v>51</v>
      </c>
      <c r="I34" s="52"/>
      <c r="J34" s="52"/>
      <c r="K34" s="52"/>
      <c r="L34" s="134"/>
      <c r="M34" s="95">
        <f t="shared" si="4"/>
        <v>10</v>
      </c>
      <c r="N34" s="96">
        <f t="shared" si="9"/>
        <v>77</v>
      </c>
      <c r="O34" s="52"/>
      <c r="P34" s="106"/>
      <c r="Q34" s="95">
        <f t="shared" si="5"/>
        <v>65</v>
      </c>
      <c r="R34" s="96">
        <f t="shared" si="10"/>
        <v>57</v>
      </c>
      <c r="S34" s="52"/>
      <c r="T34" s="52"/>
      <c r="U34" s="95">
        <f t="shared" si="6"/>
        <v>-24.74094169847044</v>
      </c>
      <c r="V34" s="96">
        <f t="shared" si="11"/>
        <v>27</v>
      </c>
      <c r="Z34" s="31">
        <v>17</v>
      </c>
      <c r="AA34" s="34">
        <f t="shared" si="15"/>
        <v>-48.920558489890595</v>
      </c>
      <c r="AB34" s="33">
        <f t="shared" si="12"/>
        <v>71.730506276927429</v>
      </c>
      <c r="AC34" s="52"/>
      <c r="AD34" s="40">
        <v>26</v>
      </c>
      <c r="AE34" s="43">
        <f t="shared" si="0"/>
        <v>58.421613009445856</v>
      </c>
      <c r="AF34" s="42">
        <f t="shared" si="1"/>
        <v>28.494124541290031</v>
      </c>
      <c r="AG34" s="52"/>
      <c r="AH34" s="62">
        <v>15</v>
      </c>
      <c r="AI34" s="65">
        <f t="shared" si="13"/>
        <v>-42.65945292571962</v>
      </c>
      <c r="AJ34" s="64">
        <f t="shared" si="14"/>
        <v>65.423814879507546</v>
      </c>
      <c r="AK34" s="52"/>
      <c r="AL34" s="52"/>
      <c r="AM34" s="52"/>
      <c r="AN34" s="52"/>
      <c r="AO34" s="52"/>
      <c r="AP34" s="52"/>
      <c r="AQ34" s="95">
        <f t="shared" si="20"/>
        <v>-432.02654561004692</v>
      </c>
      <c r="AR34" s="96">
        <f t="shared" si="21"/>
        <v>-21.89542765196785</v>
      </c>
      <c r="AS34" s="52"/>
      <c r="AT34" s="96"/>
      <c r="AU34" s="52"/>
      <c r="AV34" s="95">
        <f t="shared" si="22"/>
        <v>59.46570340869048</v>
      </c>
      <c r="AW34" s="96">
        <f t="shared" si="23"/>
        <v>-21.89542765196785</v>
      </c>
      <c r="AX34" s="52"/>
      <c r="AY34" s="52"/>
      <c r="AZ34" s="96"/>
      <c r="BA34" s="96"/>
      <c r="BC34" s="95"/>
      <c r="BD34" s="176">
        <v>9</v>
      </c>
      <c r="BE34" s="179">
        <f t="shared" si="24"/>
        <v>-42.158706362003691</v>
      </c>
      <c r="BF34" s="178">
        <f t="shared" si="26"/>
        <v>63.066103710535394</v>
      </c>
      <c r="BG34" s="52"/>
      <c r="BH34" s="176">
        <f t="shared" si="16"/>
        <v>-2346.8965824455918</v>
      </c>
      <c r="BI34" s="234">
        <f t="shared" si="17"/>
        <v>-85.894736702221593</v>
      </c>
      <c r="BJ34" s="52"/>
      <c r="BK34" s="52"/>
      <c r="BL34" s="52"/>
      <c r="BM34" s="179">
        <f t="shared" si="18"/>
        <v>57.443000257750001</v>
      </c>
      <c r="BN34" s="234">
        <f t="shared" si="19"/>
        <v>-85.894736702221593</v>
      </c>
      <c r="BO34" s="52"/>
      <c r="BP34" s="52"/>
      <c r="BQ34" s="52"/>
      <c r="BR34" s="52"/>
      <c r="BS34" s="117">
        <f t="shared" si="29"/>
        <v>-209.53123220530014</v>
      </c>
      <c r="BT34" s="124">
        <v>-192</v>
      </c>
      <c r="BU34" s="52"/>
      <c r="BV34" s="52"/>
      <c r="BW34" s="52"/>
      <c r="BX34" s="52"/>
      <c r="BY34" s="52"/>
      <c r="BZ34" s="52"/>
      <c r="CA34" s="96"/>
      <c r="CB34" s="95"/>
      <c r="CC34" s="192">
        <f t="shared" si="28"/>
        <v>-34.003503451345182</v>
      </c>
      <c r="CD34" s="193">
        <f t="shared" si="30"/>
        <v>-55.894736702221593</v>
      </c>
      <c r="CE34" s="52"/>
      <c r="CF34" s="52"/>
      <c r="CG34" s="52"/>
      <c r="CH34" s="187">
        <f t="shared" si="27"/>
        <v>59.543612080015137</v>
      </c>
      <c r="CI34" s="193">
        <f t="shared" si="31"/>
        <v>-73.894736702221593</v>
      </c>
      <c r="CJ34" s="52"/>
      <c r="CK34" s="52"/>
      <c r="CL34" s="52"/>
      <c r="CM34" s="52"/>
      <c r="CN34" s="117">
        <f t="shared" si="25"/>
        <v>-209.53123220530014</v>
      </c>
      <c r="CO34" s="124">
        <v>-192</v>
      </c>
      <c r="CP34" s="52"/>
      <c r="CQ34" s="52"/>
      <c r="CR34" s="52"/>
      <c r="CS34" s="52"/>
      <c r="CT34" s="52"/>
      <c r="CU34" s="52">
        <f>ABS((AB3+V2)*SIN((180-U2/2)*PI()/180))</f>
        <v>65.411189756120137</v>
      </c>
      <c r="CV34" s="96"/>
      <c r="CW34" s="122"/>
    </row>
    <row r="35" spans="2:101" ht="15.6" thickTop="1" thickBot="1" x14ac:dyDescent="0.35">
      <c r="B35" s="95"/>
      <c r="C35" s="95">
        <f t="shared" si="2"/>
        <v>-410.05183059664677</v>
      </c>
      <c r="D35" s="96">
        <f t="shared" si="7"/>
        <v>35</v>
      </c>
      <c r="E35" s="52"/>
      <c r="F35" s="52"/>
      <c r="G35" s="95">
        <f t="shared" si="3"/>
        <v>-1317.2939761066068</v>
      </c>
      <c r="H35" s="96">
        <f t="shared" si="8"/>
        <v>50</v>
      </c>
      <c r="I35" s="52"/>
      <c r="J35" s="52"/>
      <c r="K35" s="52"/>
      <c r="L35" s="134"/>
      <c r="M35" s="95">
        <f t="shared" si="4"/>
        <v>10</v>
      </c>
      <c r="N35" s="96">
        <f t="shared" si="9"/>
        <v>76</v>
      </c>
      <c r="O35" s="52"/>
      <c r="P35" s="106"/>
      <c r="Q35" s="95">
        <f t="shared" si="5"/>
        <v>65</v>
      </c>
      <c r="R35" s="96">
        <f t="shared" si="10"/>
        <v>56</v>
      </c>
      <c r="S35" s="52"/>
      <c r="T35" s="52"/>
      <c r="U35" s="95">
        <f t="shared" si="6"/>
        <v>-23.824610524453018</v>
      </c>
      <c r="V35" s="52">
        <f t="shared" si="11"/>
        <v>26</v>
      </c>
      <c r="W35" s="509" t="s">
        <v>112</v>
      </c>
      <c r="X35" s="510"/>
      <c r="Y35" s="511"/>
      <c r="Z35" s="34">
        <v>18</v>
      </c>
      <c r="AA35" s="34">
        <f t="shared" si="15"/>
        <v>-49.041374935042143</v>
      </c>
      <c r="AB35" s="33">
        <f t="shared" si="12"/>
        <v>72.113687086410067</v>
      </c>
      <c r="AC35" s="52"/>
      <c r="AD35" s="40">
        <v>27</v>
      </c>
      <c r="AE35" s="43">
        <f t="shared" si="0"/>
        <v>57.915424072243916</v>
      </c>
      <c r="AF35" s="42">
        <f t="shared" si="1"/>
        <v>29.509382483070539</v>
      </c>
      <c r="AG35" s="52"/>
      <c r="AH35" s="62">
        <v>16</v>
      </c>
      <c r="AI35" s="65">
        <f t="shared" si="13"/>
        <v>-42.766822955360126</v>
      </c>
      <c r="AJ35" s="64">
        <f t="shared" si="14"/>
        <v>65.810978698723432</v>
      </c>
      <c r="AK35" s="52"/>
      <c r="AL35" s="52"/>
      <c r="AM35" s="52"/>
      <c r="AN35" s="52"/>
      <c r="AO35" s="52"/>
      <c r="AP35" s="52"/>
      <c r="AQ35" s="95">
        <f t="shared" si="20"/>
        <v>-420.59649330728553</v>
      </c>
      <c r="AR35" s="96">
        <f t="shared" si="21"/>
        <v>-22.89542765196785</v>
      </c>
      <c r="AS35" s="52"/>
      <c r="AT35" s="96"/>
      <c r="AU35" s="52"/>
      <c r="AV35" s="95">
        <f t="shared" si="22"/>
        <v>59.46570340869048</v>
      </c>
      <c r="AW35" s="96">
        <f t="shared" si="23"/>
        <v>-22.89542765196785</v>
      </c>
      <c r="AX35" s="52"/>
      <c r="AY35" s="52"/>
      <c r="AZ35" s="96"/>
      <c r="BA35" s="96"/>
      <c r="BC35" s="95"/>
      <c r="BD35" s="176">
        <v>10</v>
      </c>
      <c r="BE35" s="179">
        <f t="shared" si="24"/>
        <v>-42.225015868749189</v>
      </c>
      <c r="BF35" s="178">
        <f t="shared" si="26"/>
        <v>63.462353697968283</v>
      </c>
      <c r="BG35" s="52"/>
      <c r="BH35" s="176">
        <f t="shared" si="16"/>
        <v>-2232.3079323162838</v>
      </c>
      <c r="BI35" s="234">
        <f t="shared" si="17"/>
        <v>-84.894736702221593</v>
      </c>
      <c r="BJ35" s="52"/>
      <c r="BK35" s="52"/>
      <c r="BL35" s="52"/>
      <c r="BM35" s="179">
        <f t="shared" si="18"/>
        <v>57.539289305947541</v>
      </c>
      <c r="BN35" s="234">
        <f t="shared" si="19"/>
        <v>-84.894736702221593</v>
      </c>
      <c r="BO35" s="52"/>
      <c r="BP35" s="52"/>
      <c r="BQ35" s="52"/>
      <c r="BR35" s="52"/>
      <c r="BS35" s="117">
        <f t="shared" si="29"/>
        <v>-208.43992370423086</v>
      </c>
      <c r="BT35" s="124">
        <v>-191</v>
      </c>
      <c r="BU35" s="52"/>
      <c r="BV35" s="106"/>
      <c r="BW35" s="52"/>
      <c r="BX35" s="303">
        <f>ABS((AB3+V2)*SIN(((U2)/2)*PI()/180))</f>
        <v>65.411189756120123</v>
      </c>
      <c r="BY35" s="305"/>
      <c r="BZ35" s="52"/>
      <c r="CA35" s="96"/>
      <c r="CB35" s="95"/>
      <c r="CC35" s="192">
        <f t="shared" si="28"/>
        <v>-44.388900531483387</v>
      </c>
      <c r="CD35" s="193">
        <f t="shared" si="30"/>
        <v>-54.894736702221593</v>
      </c>
      <c r="CE35" s="52"/>
      <c r="CF35" s="52"/>
      <c r="CG35" s="52"/>
      <c r="CH35" s="187">
        <f t="shared" si="27"/>
        <v>59.552338947805893</v>
      </c>
      <c r="CI35" s="193">
        <f t="shared" si="31"/>
        <v>-74.894736702221593</v>
      </c>
      <c r="CJ35" s="52"/>
      <c r="CK35" s="52"/>
      <c r="CL35" s="52"/>
      <c r="CM35" s="52"/>
      <c r="CN35" s="117">
        <f t="shared" si="25"/>
        <v>-208.43992370423086</v>
      </c>
      <c r="CO35" s="124">
        <v>-191</v>
      </c>
      <c r="CP35" s="52"/>
      <c r="CQ35" s="155"/>
      <c r="CR35" s="52"/>
      <c r="CS35" s="303">
        <f>IF(AND(F3&lt;0,P3&gt;0,),ABS((AB3+V2)*SIN((90-U2/2)*PI()/180)),IF(AND(F3&gt;0,P3&lt;0),ABS((AB3+V2)*SIN((90-U2/2)*PI()/180)),ABS((AB3+V2)*SIN((90-U2/2)*PI()/180))))</f>
        <v>58.896499798744017</v>
      </c>
      <c r="CT35" s="305"/>
      <c r="CU35" s="52"/>
      <c r="CV35" s="96"/>
      <c r="CW35" s="122"/>
    </row>
    <row r="36" spans="2:101" ht="15" thickBot="1" x14ac:dyDescent="0.35">
      <c r="B36" s="95"/>
      <c r="C36" s="95">
        <f t="shared" si="2"/>
        <v>-398.62177829388543</v>
      </c>
      <c r="D36" s="96">
        <f t="shared" si="7"/>
        <v>34</v>
      </c>
      <c r="E36" s="52"/>
      <c r="F36" s="52"/>
      <c r="G36" s="95">
        <f t="shared" si="3"/>
        <v>-1305.8639238038454</v>
      </c>
      <c r="H36" s="96">
        <f t="shared" si="8"/>
        <v>49</v>
      </c>
      <c r="I36" s="52"/>
      <c r="J36" s="52"/>
      <c r="K36" s="52"/>
      <c r="L36" s="134"/>
      <c r="M36" s="95">
        <f t="shared" si="4"/>
        <v>10</v>
      </c>
      <c r="N36" s="96">
        <f t="shared" si="9"/>
        <v>75</v>
      </c>
      <c r="O36" s="52"/>
      <c r="P36" s="106"/>
      <c r="Q36" s="95">
        <f t="shared" si="5"/>
        <v>65</v>
      </c>
      <c r="R36" s="96">
        <f t="shared" si="10"/>
        <v>55</v>
      </c>
      <c r="S36" s="52"/>
      <c r="T36" s="52"/>
      <c r="U36" s="95">
        <f t="shared" si="6"/>
        <v>-22.908279350435592</v>
      </c>
      <c r="V36" s="52">
        <f t="shared" si="11"/>
        <v>25</v>
      </c>
      <c r="W36" s="512"/>
      <c r="X36" s="513"/>
      <c r="Y36" s="514"/>
      <c r="Z36" s="34">
        <v>19</v>
      </c>
      <c r="AA36" s="34">
        <f t="shared" si="15"/>
        <v>-49.168860406489969</v>
      </c>
      <c r="AB36" s="33">
        <f t="shared" si="12"/>
        <v>72.494700997894356</v>
      </c>
      <c r="AC36" s="52"/>
      <c r="AD36" s="40">
        <v>28</v>
      </c>
      <c r="AE36" s="43">
        <f t="shared" si="0"/>
        <v>57.391593535830253</v>
      </c>
      <c r="AF36" s="42">
        <f t="shared" si="1"/>
        <v>30.515651581082903</v>
      </c>
      <c r="AG36" s="52"/>
      <c r="AH36" s="62">
        <v>17</v>
      </c>
      <c r="AI36" s="65">
        <f t="shared" si="13"/>
        <v>-42.880933572355829</v>
      </c>
      <c r="AJ36" s="64">
        <f t="shared" si="14"/>
        <v>66.196209685617902</v>
      </c>
      <c r="AK36" s="52"/>
      <c r="AL36" s="52"/>
      <c r="AM36" s="52"/>
      <c r="AN36" s="52"/>
      <c r="AO36" s="52"/>
      <c r="AP36" s="52"/>
      <c r="AQ36" s="95">
        <f t="shared" si="20"/>
        <v>-409.16644100452419</v>
      </c>
      <c r="AR36" s="96">
        <f t="shared" si="21"/>
        <v>-23.89542765196785</v>
      </c>
      <c r="AS36" s="52"/>
      <c r="AT36" s="96"/>
      <c r="AU36" s="52"/>
      <c r="AV36" s="95">
        <f t="shared" si="22"/>
        <v>59.46570340869048</v>
      </c>
      <c r="AW36" s="96">
        <f t="shared" si="23"/>
        <v>-23.89542765196785</v>
      </c>
      <c r="AX36" s="52"/>
      <c r="AY36" s="52"/>
      <c r="AZ36" s="96"/>
      <c r="BA36" s="96"/>
      <c r="BC36" s="95"/>
      <c r="BD36" s="176">
        <v>11</v>
      </c>
      <c r="BE36" s="179">
        <f t="shared" si="24"/>
        <v>-42.298230792067081</v>
      </c>
      <c r="BF36" s="178">
        <f t="shared" si="26"/>
        <v>63.857386074146419</v>
      </c>
      <c r="BG36" s="52"/>
      <c r="BH36" s="176">
        <f t="shared" si="16"/>
        <v>-2117.7192821869739</v>
      </c>
      <c r="BI36" s="234">
        <f t="shared" si="17"/>
        <v>-83.894736702221593</v>
      </c>
      <c r="BJ36" s="52"/>
      <c r="BK36" s="52"/>
      <c r="BL36" s="52"/>
      <c r="BM36" s="179">
        <f t="shared" si="18"/>
        <v>57.635578354145082</v>
      </c>
      <c r="BN36" s="234">
        <f t="shared" si="19"/>
        <v>-83.894736702221593</v>
      </c>
      <c r="BO36" s="52"/>
      <c r="BP36" s="52"/>
      <c r="BQ36" s="52"/>
      <c r="BR36" s="52"/>
      <c r="BS36" s="117">
        <f t="shared" si="29"/>
        <v>-207.34861520316159</v>
      </c>
      <c r="BT36" s="124">
        <v>-190</v>
      </c>
      <c r="BU36" s="52"/>
      <c r="BV36" s="52"/>
      <c r="BW36" s="52"/>
      <c r="BX36" s="52"/>
      <c r="BY36" s="52"/>
      <c r="BZ36" s="52"/>
      <c r="CA36" s="96"/>
      <c r="CB36" s="95"/>
      <c r="CC36" s="192">
        <f t="shared" si="28"/>
        <v>-54.774297611621478</v>
      </c>
      <c r="CD36" s="193">
        <f t="shared" si="30"/>
        <v>-53.894736702221593</v>
      </c>
      <c r="CE36" s="52"/>
      <c r="CF36" s="52"/>
      <c r="CG36" s="52"/>
      <c r="CH36" s="187">
        <f t="shared" si="27"/>
        <v>59.561065815596649</v>
      </c>
      <c r="CI36" s="193">
        <f t="shared" si="31"/>
        <v>-75.894736702221593</v>
      </c>
      <c r="CJ36" s="52"/>
      <c r="CK36" s="52"/>
      <c r="CL36" s="52"/>
      <c r="CM36" s="52"/>
      <c r="CN36" s="117">
        <f t="shared" si="25"/>
        <v>-207.34861520316159</v>
      </c>
      <c r="CO36" s="124">
        <v>-190</v>
      </c>
      <c r="CP36" s="52"/>
      <c r="CQ36" s="52"/>
      <c r="CR36" s="52"/>
      <c r="CS36" s="52"/>
      <c r="CT36" s="52"/>
      <c r="CU36" s="52"/>
      <c r="CV36" s="96"/>
      <c r="CW36" s="122"/>
    </row>
    <row r="37" spans="2:101" ht="15" customHeight="1" x14ac:dyDescent="0.3">
      <c r="B37" s="95"/>
      <c r="C37" s="95">
        <f t="shared" si="2"/>
        <v>-387.19172599112409</v>
      </c>
      <c r="D37" s="96">
        <f t="shared" si="7"/>
        <v>33</v>
      </c>
      <c r="E37" s="52"/>
      <c r="F37" s="52"/>
      <c r="G37" s="95">
        <f t="shared" si="3"/>
        <v>-1294.433871501084</v>
      </c>
      <c r="H37" s="96">
        <f t="shared" si="8"/>
        <v>48</v>
      </c>
      <c r="I37" s="52"/>
      <c r="J37" s="52"/>
      <c r="K37" s="52"/>
      <c r="L37" s="134"/>
      <c r="M37" s="95">
        <f t="shared" si="4"/>
        <v>10</v>
      </c>
      <c r="N37" s="96">
        <f t="shared" si="9"/>
        <v>74</v>
      </c>
      <c r="O37" s="52"/>
      <c r="P37" s="106"/>
      <c r="Q37" s="95">
        <f t="shared" si="5"/>
        <v>65</v>
      </c>
      <c r="R37" s="96">
        <f t="shared" si="10"/>
        <v>54</v>
      </c>
      <c r="S37" s="52"/>
      <c r="T37" s="52"/>
      <c r="U37" s="95">
        <f t="shared" si="6"/>
        <v>-21.99194817641817</v>
      </c>
      <c r="V37" s="52">
        <f t="shared" si="11"/>
        <v>24</v>
      </c>
      <c r="W37" s="345" t="str">
        <f>IF(AND(F3&gt;0,P3&gt;0),"Case 1 (Look Sheet: θopt tune case I)",IF(AND(F3&lt;0,P3&gt;0)," Case 2 (Look Sheet: θopt tune case II)",IF(AND(F3&gt;0,P3&lt;0),"Case 3 (Look Sheet: θopt tune case III)",IF(AND(F3&lt;0,P3&lt;0),"Case 4 (Look Sheet: θopt tune case IV)",IF(AND(F3=0,P3&gt;0),"n1(Flow1)=0,n2(Flow2)&gt;0",IF(AND(F3=0,P3&lt;0),"n1(Flow1)=0,n2(Flow2)&lt;0",IF(AND(F3&gt;0,P3=0),"n1(Flow1)&gt;0,n2(Flow2)=0",IF(AND(F3&lt;0,P3=0),"n1(Flow1)&lt;0,n2(Flow2)=0","Error"))))))))</f>
        <v xml:space="preserve"> Case 2 (Look Sheet: θopt tune case II)</v>
      </c>
      <c r="X37" s="346"/>
      <c r="Y37" s="347"/>
      <c r="Z37" s="34">
        <v>20</v>
      </c>
      <c r="AA37" s="34">
        <f t="shared" si="15"/>
        <v>-49.30297607092448</v>
      </c>
      <c r="AB37" s="33">
        <f t="shared" si="12"/>
        <v>72.873431950851895</v>
      </c>
      <c r="AC37" s="52"/>
      <c r="AD37" s="40">
        <v>29</v>
      </c>
      <c r="AE37" s="43">
        <f t="shared" si="0"/>
        <v>56.850280964060723</v>
      </c>
      <c r="AF37" s="42">
        <f t="shared" si="1"/>
        <v>31.51262531601191</v>
      </c>
      <c r="AG37" s="52"/>
      <c r="AH37" s="62">
        <v>18</v>
      </c>
      <c r="AI37" s="65">
        <f t="shared" si="13"/>
        <v>-43.001750017507376</v>
      </c>
      <c r="AJ37" s="64">
        <f t="shared" si="14"/>
        <v>66.579390495100554</v>
      </c>
      <c r="AK37" s="52"/>
      <c r="AL37" s="52"/>
      <c r="AM37" s="52"/>
      <c r="AN37" s="52"/>
      <c r="AO37" s="52"/>
      <c r="AP37" s="52"/>
      <c r="AQ37" s="95">
        <f t="shared" si="20"/>
        <v>-397.73638870176291</v>
      </c>
      <c r="AR37" s="96">
        <f t="shared" si="21"/>
        <v>-24.89542765196785</v>
      </c>
      <c r="AS37" s="52"/>
      <c r="AT37" s="96"/>
      <c r="AU37" s="52"/>
      <c r="AV37" s="95">
        <f t="shared" si="22"/>
        <v>59.46570340869048</v>
      </c>
      <c r="AW37" s="96">
        <f t="shared" si="23"/>
        <v>-24.89542765196785</v>
      </c>
      <c r="AX37" s="52"/>
      <c r="AY37" s="52"/>
      <c r="AZ37" s="96"/>
      <c r="BA37" s="96"/>
      <c r="BC37" s="95"/>
      <c r="BD37" s="176">
        <v>12</v>
      </c>
      <c r="BE37" s="179">
        <f t="shared" si="24"/>
        <v>-42.378328829982472</v>
      </c>
      <c r="BF37" s="178">
        <f t="shared" si="26"/>
        <v>64.251080508381278</v>
      </c>
      <c r="BG37" s="52"/>
      <c r="BH37" s="176">
        <f t="shared" si="16"/>
        <v>-2003.1306320576659</v>
      </c>
      <c r="BI37" s="234">
        <f t="shared" si="17"/>
        <v>-82.894736702221593</v>
      </c>
      <c r="BJ37" s="52"/>
      <c r="BK37" s="52"/>
      <c r="BL37" s="52"/>
      <c r="BM37" s="179">
        <f t="shared" si="18"/>
        <v>57.731867402342615</v>
      </c>
      <c r="BN37" s="234">
        <f t="shared" si="19"/>
        <v>-82.894736702221593</v>
      </c>
      <c r="BO37" s="52"/>
      <c r="BP37" s="52"/>
      <c r="BQ37" s="52"/>
      <c r="BR37" s="52"/>
      <c r="BS37" s="117">
        <f t="shared" si="29"/>
        <v>-206.25730670209234</v>
      </c>
      <c r="BT37" s="124">
        <v>-189</v>
      </c>
      <c r="BU37" s="52"/>
      <c r="BV37" s="52"/>
      <c r="BW37" s="52"/>
      <c r="BX37" s="328" t="s">
        <v>95</v>
      </c>
      <c r="BY37" s="329"/>
      <c r="BZ37" s="330"/>
      <c r="CA37" s="96"/>
      <c r="CB37" s="95"/>
      <c r="CC37" s="192">
        <f t="shared" si="28"/>
        <v>-65.159694691759682</v>
      </c>
      <c r="CD37" s="193">
        <f t="shared" si="30"/>
        <v>-52.894736702221593</v>
      </c>
      <c r="CE37" s="52"/>
      <c r="CF37" s="52"/>
      <c r="CG37" s="52"/>
      <c r="CH37" s="187">
        <f t="shared" si="27"/>
        <v>59.569792683387412</v>
      </c>
      <c r="CI37" s="193">
        <f t="shared" si="31"/>
        <v>-76.894736702221593</v>
      </c>
      <c r="CJ37" s="52"/>
      <c r="CK37" s="52"/>
      <c r="CL37" s="52"/>
      <c r="CM37" s="52"/>
      <c r="CN37" s="117">
        <f t="shared" si="25"/>
        <v>-206.25730670209234</v>
      </c>
      <c r="CO37" s="124">
        <v>-189</v>
      </c>
      <c r="CP37" s="52"/>
      <c r="CQ37" s="52"/>
      <c r="CR37" s="52"/>
      <c r="CS37" s="328" t="s">
        <v>95</v>
      </c>
      <c r="CT37" s="329"/>
      <c r="CU37" s="330"/>
      <c r="CV37" s="96"/>
      <c r="CW37" s="122"/>
    </row>
    <row r="38" spans="2:101" ht="15" customHeight="1" x14ac:dyDescent="0.3">
      <c r="B38" s="95"/>
      <c r="C38" s="95">
        <f t="shared" si="2"/>
        <v>-375.76167368836275</v>
      </c>
      <c r="D38" s="96">
        <f t="shared" si="7"/>
        <v>32</v>
      </c>
      <c r="E38" s="52"/>
      <c r="F38" s="52"/>
      <c r="G38" s="95">
        <f t="shared" si="3"/>
        <v>-1283.0038191983228</v>
      </c>
      <c r="H38" s="96">
        <f t="shared" si="8"/>
        <v>47</v>
      </c>
      <c r="I38" s="52"/>
      <c r="J38" s="52"/>
      <c r="K38" s="52"/>
      <c r="L38" s="134"/>
      <c r="M38" s="95">
        <f t="shared" si="4"/>
        <v>10</v>
      </c>
      <c r="N38" s="96">
        <f t="shared" si="9"/>
        <v>73</v>
      </c>
      <c r="O38" s="52"/>
      <c r="P38" s="106"/>
      <c r="Q38" s="95">
        <f t="shared" si="5"/>
        <v>65</v>
      </c>
      <c r="R38" s="96">
        <f t="shared" si="10"/>
        <v>53</v>
      </c>
      <c r="S38" s="52"/>
      <c r="T38" s="52"/>
      <c r="U38" s="95">
        <f t="shared" si="6"/>
        <v>-21.075617002400744</v>
      </c>
      <c r="V38" s="52">
        <f t="shared" si="11"/>
        <v>23</v>
      </c>
      <c r="W38" s="345"/>
      <c r="X38" s="346"/>
      <c r="Y38" s="347"/>
      <c r="Z38" s="34">
        <v>21</v>
      </c>
      <c r="AA38" s="34">
        <f t="shared" si="15"/>
        <v>-49.443681075415086</v>
      </c>
      <c r="AB38" s="33">
        <f t="shared" si="12"/>
        <v>73.249764580165547</v>
      </c>
      <c r="AC38" s="52"/>
      <c r="AD38" s="40">
        <v>30</v>
      </c>
      <c r="AE38" s="43">
        <f t="shared" si="0"/>
        <v>56.291651245988518</v>
      </c>
      <c r="AF38" s="42">
        <f t="shared" si="1"/>
        <v>32.499999999999993</v>
      </c>
      <c r="AG38" s="52"/>
      <c r="AH38" s="62">
        <v>19</v>
      </c>
      <c r="AI38" s="65">
        <f t="shared" si="13"/>
        <v>-43.129235488955203</v>
      </c>
      <c r="AJ38" s="64">
        <f t="shared" si="14"/>
        <v>66.960404406584843</v>
      </c>
      <c r="AK38" s="52"/>
      <c r="AL38" s="52"/>
      <c r="AM38" s="52"/>
      <c r="AN38" s="52"/>
      <c r="AO38" s="52"/>
      <c r="AP38" s="52"/>
      <c r="AQ38" s="95">
        <f t="shared" si="20"/>
        <v>-386.30633639900157</v>
      </c>
      <c r="AR38" s="96">
        <f t="shared" si="21"/>
        <v>-25.89542765196785</v>
      </c>
      <c r="AS38" s="52"/>
      <c r="AT38" s="96"/>
      <c r="AU38" s="52"/>
      <c r="AV38" s="95">
        <f t="shared" si="22"/>
        <v>59.46570340869048</v>
      </c>
      <c r="AW38" s="96">
        <f t="shared" si="23"/>
        <v>-25.89542765196785</v>
      </c>
      <c r="AX38" s="52"/>
      <c r="AY38" s="52"/>
      <c r="AZ38" s="96"/>
      <c r="BA38" s="96"/>
      <c r="BC38" s="95"/>
      <c r="BD38" s="176">
        <v>13</v>
      </c>
      <c r="BE38" s="179">
        <f t="shared" si="24"/>
        <v>-42.465285583857096</v>
      </c>
      <c r="BF38" s="178">
        <f t="shared" si="26"/>
        <v>64.643317077534363</v>
      </c>
      <c r="BG38" s="52"/>
      <c r="BH38" s="176">
        <f t="shared" si="16"/>
        <v>-1888.5419819283561</v>
      </c>
      <c r="BI38" s="234">
        <f t="shared" si="17"/>
        <v>-81.894736702221593</v>
      </c>
      <c r="BJ38" s="52"/>
      <c r="BK38" s="52"/>
      <c r="BL38" s="52"/>
      <c r="BM38" s="179">
        <f t="shared" si="18"/>
        <v>57.828156450540156</v>
      </c>
      <c r="BN38" s="234">
        <f t="shared" si="19"/>
        <v>-81.894736702221593</v>
      </c>
      <c r="BO38" s="52"/>
      <c r="BP38" s="52"/>
      <c r="BQ38" s="52"/>
      <c r="BR38" s="52"/>
      <c r="BS38" s="117">
        <f t="shared" si="29"/>
        <v>-205.16599820102306</v>
      </c>
      <c r="BT38" s="124">
        <v>-188</v>
      </c>
      <c r="BU38" s="52"/>
      <c r="BV38" s="52"/>
      <c r="BW38" s="52"/>
      <c r="BX38" s="331"/>
      <c r="BY38" s="332"/>
      <c r="BZ38" s="333"/>
      <c r="CA38" s="96"/>
      <c r="CB38" s="95"/>
      <c r="CC38" s="192">
        <f t="shared" si="28"/>
        <v>-75.545091771897887</v>
      </c>
      <c r="CD38" s="193">
        <f t="shared" si="30"/>
        <v>-51.894736702221593</v>
      </c>
      <c r="CE38" s="52"/>
      <c r="CF38" s="52"/>
      <c r="CG38" s="52"/>
      <c r="CH38" s="187">
        <f t="shared" si="27"/>
        <v>59.578519551178168</v>
      </c>
      <c r="CI38" s="193">
        <f t="shared" si="31"/>
        <v>-77.894736702221593</v>
      </c>
      <c r="CJ38" s="52"/>
      <c r="CK38" s="52"/>
      <c r="CL38" s="52"/>
      <c r="CM38" s="52"/>
      <c r="CN38" s="117">
        <f t="shared" si="25"/>
        <v>-205.16599820102306</v>
      </c>
      <c r="CO38" s="124">
        <v>-188</v>
      </c>
      <c r="CP38" s="52"/>
      <c r="CQ38" s="52"/>
      <c r="CR38" s="52"/>
      <c r="CS38" s="331"/>
      <c r="CT38" s="332"/>
      <c r="CU38" s="333"/>
      <c r="CV38" s="96"/>
      <c r="CW38" s="122"/>
    </row>
    <row r="39" spans="2:101" ht="15" thickBot="1" x14ac:dyDescent="0.35">
      <c r="B39" s="95"/>
      <c r="C39" s="95">
        <f t="shared" si="2"/>
        <v>-364.33162138560141</v>
      </c>
      <c r="D39" s="96">
        <f t="shared" si="7"/>
        <v>31</v>
      </c>
      <c r="E39" s="52"/>
      <c r="F39" s="52"/>
      <c r="G39" s="95">
        <f t="shared" si="3"/>
        <v>-1271.5737668955617</v>
      </c>
      <c r="H39" s="96">
        <f t="shared" si="8"/>
        <v>46</v>
      </c>
      <c r="I39" s="52"/>
      <c r="J39" s="52"/>
      <c r="K39" s="52"/>
      <c r="L39" s="134"/>
      <c r="M39" s="95">
        <f t="shared" si="4"/>
        <v>10</v>
      </c>
      <c r="N39" s="96">
        <f t="shared" si="9"/>
        <v>72</v>
      </c>
      <c r="O39" s="52"/>
      <c r="P39" s="106"/>
      <c r="Q39" s="95">
        <f t="shared" si="5"/>
        <v>65</v>
      </c>
      <c r="R39" s="96">
        <f t="shared" si="10"/>
        <v>52</v>
      </c>
      <c r="S39" s="52"/>
      <c r="T39" s="52"/>
      <c r="U39" s="95">
        <f t="shared" si="6"/>
        <v>-20.159285828383322</v>
      </c>
      <c r="V39" s="52">
        <f t="shared" si="11"/>
        <v>22</v>
      </c>
      <c r="W39" s="429"/>
      <c r="X39" s="430"/>
      <c r="Y39" s="515"/>
      <c r="Z39" s="34">
        <v>22</v>
      </c>
      <c r="AA39" s="34">
        <f t="shared" si="15"/>
        <v>-49.590932559854387</v>
      </c>
      <c r="AB39" s="33">
        <f t="shared" si="12"/>
        <v>73.623584251270827</v>
      </c>
      <c r="AC39" s="52"/>
      <c r="AD39" s="40">
        <v>31</v>
      </c>
      <c r="AE39" s="43">
        <f t="shared" si="0"/>
        <v>55.715874545637298</v>
      </c>
      <c r="AF39" s="42">
        <f t="shared" si="1"/>
        <v>33.477474869153518</v>
      </c>
      <c r="AG39" s="52"/>
      <c r="AH39" s="62">
        <v>20</v>
      </c>
      <c r="AI39" s="65">
        <f t="shared" si="13"/>
        <v>-43.263351153389713</v>
      </c>
      <c r="AJ39" s="64">
        <f t="shared" si="14"/>
        <v>67.339135359542368</v>
      </c>
      <c r="AK39" s="52"/>
      <c r="AL39" s="52"/>
      <c r="AM39" s="52"/>
      <c r="AN39" s="52"/>
      <c r="AO39" s="52"/>
      <c r="AP39" s="52"/>
      <c r="AQ39" s="95">
        <f t="shared" si="20"/>
        <v>-374.87628409624023</v>
      </c>
      <c r="AR39" s="96">
        <f t="shared" si="21"/>
        <v>-26.89542765196785</v>
      </c>
      <c r="AS39" s="52"/>
      <c r="AT39" s="96"/>
      <c r="AU39" s="52"/>
      <c r="AV39" s="95">
        <f t="shared" si="22"/>
        <v>59.46570340869048</v>
      </c>
      <c r="AW39" s="96">
        <f t="shared" si="23"/>
        <v>-26.89542765196785</v>
      </c>
      <c r="AX39" s="52"/>
      <c r="AY39" s="52"/>
      <c r="AZ39" s="96"/>
      <c r="BA39" s="96"/>
      <c r="BC39" s="95"/>
      <c r="BD39" s="176">
        <v>14</v>
      </c>
      <c r="BE39" s="179">
        <f t="shared" si="24"/>
        <v>-42.559074565821334</v>
      </c>
      <c r="BF39" s="178">
        <f t="shared" si="26"/>
        <v>65.033976302547032</v>
      </c>
      <c r="BG39" s="52"/>
      <c r="BH39" s="176">
        <f t="shared" si="16"/>
        <v>-1773.9533317990463</v>
      </c>
      <c r="BI39" s="234">
        <f t="shared" si="17"/>
        <v>-80.894736702221593</v>
      </c>
      <c r="BJ39" s="52"/>
      <c r="BK39" s="52"/>
      <c r="BL39" s="52"/>
      <c r="BM39" s="179">
        <f t="shared" si="18"/>
        <v>57.924445498737697</v>
      </c>
      <c r="BN39" s="234">
        <f t="shared" si="19"/>
        <v>-80.894736702221593</v>
      </c>
      <c r="BO39" s="52"/>
      <c r="BP39" s="52"/>
      <c r="BQ39" s="52"/>
      <c r="BR39" s="52"/>
      <c r="BS39" s="117">
        <f t="shared" si="29"/>
        <v>-204.07468969995378</v>
      </c>
      <c r="BT39" s="124">
        <v>-187</v>
      </c>
      <c r="BU39" s="52"/>
      <c r="BV39" s="52"/>
      <c r="BW39" s="52"/>
      <c r="BX39" s="334" t="str">
        <f>IF(AND(F3&gt;0,P3&gt;0,BX35&lt;AB3),"MoveCZoptFurtherFromW.C.",IF(AND(F3&lt;0,P3&gt;0,BX35&lt;AB3),"MoveCZoptFurtherFromW.C.",IF(AND(F3&gt;0,P3&lt;0,BX35&lt;AB3),"MoveCZoptFurtherFromW.C.",IF(AND(F3&lt;0,P3&lt;0,BX35&lt;AB3),"MoveCZoptFurtherFromW.C.","FlowsOfCZoptNotIntersectW.C."))))</f>
        <v>FlowsOfCZoptNotIntersectW.C.</v>
      </c>
      <c r="BY39" s="335"/>
      <c r="BZ39" s="336"/>
      <c r="CA39" s="96"/>
      <c r="CB39" s="95"/>
      <c r="CC39" s="192">
        <f t="shared" si="28"/>
        <v>-85.930488852036092</v>
      </c>
      <c r="CD39" s="193">
        <f t="shared" si="30"/>
        <v>-50.894736702221593</v>
      </c>
      <c r="CE39" s="52"/>
      <c r="CF39" s="52"/>
      <c r="CG39" s="52"/>
      <c r="CH39" s="187">
        <f t="shared" si="27"/>
        <v>59.587246418968931</v>
      </c>
      <c r="CI39" s="193">
        <f t="shared" si="31"/>
        <v>-78.894736702221593</v>
      </c>
      <c r="CJ39" s="52"/>
      <c r="CK39" s="52"/>
      <c r="CL39" s="52"/>
      <c r="CM39" s="52"/>
      <c r="CN39" s="117">
        <f t="shared" si="25"/>
        <v>-204.07468969995378</v>
      </c>
      <c r="CO39" s="124">
        <v>-187</v>
      </c>
      <c r="CP39" s="52"/>
      <c r="CQ39" s="52"/>
      <c r="CR39" s="52"/>
      <c r="CS39" s="334" t="str">
        <f>IF(AND($F$3&gt;0,$P$3&gt;0,CS35&lt;$AB$3),"MoveCZoptFurtherFromW.C.",IF(AND($F$3&lt;0,$P$3&gt;0,CS35&lt;$AB$3),"MoveCZoptFurtherFromW.C.",IF(AND($F$3&gt;0,$P$3&lt;0,CS35&lt;$AB$3),"MoveCZoptFurtherFromW.C.",IF(AND($F$3&lt;0,$P$3&lt;0,CS35&lt;$AB$3),"MoveCZoptFurtherFromW.C.","FlowsOfCZoptNotIntersectW.C."))))</f>
        <v>MoveCZoptFurtherFromW.C.</v>
      </c>
      <c r="CT39" s="335"/>
      <c r="CU39" s="336"/>
      <c r="CV39" s="96"/>
      <c r="CW39" s="122"/>
    </row>
    <row r="40" spans="2:101" ht="15.6" thickTop="1" thickBot="1" x14ac:dyDescent="0.35">
      <c r="B40" s="95"/>
      <c r="C40" s="95">
        <f t="shared" si="2"/>
        <v>-352.90156908284007</v>
      </c>
      <c r="D40" s="96">
        <f t="shared" si="7"/>
        <v>30</v>
      </c>
      <c r="E40" s="52"/>
      <c r="F40" s="52"/>
      <c r="G40" s="95">
        <f t="shared" si="3"/>
        <v>-1260.1437145928003</v>
      </c>
      <c r="H40" s="96">
        <f t="shared" si="8"/>
        <v>45</v>
      </c>
      <c r="I40" s="52"/>
      <c r="J40" s="52"/>
      <c r="K40" s="52"/>
      <c r="L40" s="134"/>
      <c r="M40" s="95">
        <f t="shared" si="4"/>
        <v>10</v>
      </c>
      <c r="N40" s="96">
        <f t="shared" si="9"/>
        <v>71</v>
      </c>
      <c r="O40" s="52"/>
      <c r="P40" s="106"/>
      <c r="Q40" s="95">
        <f t="shared" si="5"/>
        <v>65</v>
      </c>
      <c r="R40" s="96">
        <f t="shared" si="10"/>
        <v>51</v>
      </c>
      <c r="S40" s="52"/>
      <c r="T40" s="52"/>
      <c r="U40" s="95">
        <f t="shared" si="6"/>
        <v>-19.242954654365899</v>
      </c>
      <c r="V40" s="96">
        <f t="shared" si="11"/>
        <v>21</v>
      </c>
      <c r="Z40" s="31">
        <v>23</v>
      </c>
      <c r="AA40" s="34">
        <f t="shared" si="15"/>
        <v>-49.744685670013759</v>
      </c>
      <c r="AB40" s="33">
        <f t="shared" si="12"/>
        <v>73.994777095074625</v>
      </c>
      <c r="AC40" s="52"/>
      <c r="AD40" s="40">
        <v>32</v>
      </c>
      <c r="AE40" s="43">
        <f t="shared" si="0"/>
        <v>55.123126250167687</v>
      </c>
      <c r="AF40" s="42">
        <f t="shared" si="1"/>
        <v>34.444752175158321</v>
      </c>
      <c r="AG40" s="52"/>
      <c r="AH40" s="62">
        <v>21</v>
      </c>
      <c r="AI40" s="65">
        <f t="shared" si="13"/>
        <v>-43.404056157880319</v>
      </c>
      <c r="AJ40" s="64">
        <f t="shared" si="14"/>
        <v>67.715467988856034</v>
      </c>
      <c r="AK40" s="52"/>
      <c r="AL40" s="52"/>
      <c r="AM40" s="52"/>
      <c r="AN40" s="52"/>
      <c r="AO40" s="52"/>
      <c r="AP40" s="52"/>
      <c r="AQ40" s="95">
        <f t="shared" si="20"/>
        <v>-363.44623179347889</v>
      </c>
      <c r="AR40" s="96">
        <f t="shared" si="21"/>
        <v>-27.89542765196785</v>
      </c>
      <c r="AS40" s="52"/>
      <c r="AT40" s="96"/>
      <c r="AU40" s="52"/>
      <c r="AV40" s="95">
        <f t="shared" si="22"/>
        <v>59.46570340869048</v>
      </c>
      <c r="AW40" s="96">
        <f t="shared" si="23"/>
        <v>-27.89542765196785</v>
      </c>
      <c r="AX40" s="52"/>
      <c r="AY40" s="52"/>
      <c r="AZ40" s="96"/>
      <c r="BA40" s="96"/>
      <c r="BC40" s="95"/>
      <c r="BD40" s="176">
        <v>15</v>
      </c>
      <c r="BE40" s="179">
        <f t="shared" si="24"/>
        <v>-42.659667206842741</v>
      </c>
      <c r="BF40" s="178">
        <f t="shared" si="26"/>
        <v>65.422939184834959</v>
      </c>
      <c r="BG40" s="52"/>
      <c r="BH40" s="176">
        <f t="shared" si="16"/>
        <v>-1659.3646816697383</v>
      </c>
      <c r="BI40" s="234">
        <f t="shared" si="17"/>
        <v>-79.894736702221593</v>
      </c>
      <c r="BJ40" s="52"/>
      <c r="BK40" s="52"/>
      <c r="BL40" s="52"/>
      <c r="BM40" s="179">
        <f t="shared" si="18"/>
        <v>58.020734546935238</v>
      </c>
      <c r="BN40" s="234">
        <f t="shared" si="19"/>
        <v>-79.894736702221593</v>
      </c>
      <c r="BO40" s="52"/>
      <c r="BP40" s="52"/>
      <c r="BQ40" s="52"/>
      <c r="BR40" s="52"/>
      <c r="BS40" s="117">
        <f t="shared" si="29"/>
        <v>-202.9833811988845</v>
      </c>
      <c r="BT40" s="124">
        <v>-186</v>
      </c>
      <c r="BU40" s="52"/>
      <c r="BV40" s="52"/>
      <c r="BW40" s="52"/>
      <c r="BX40" s="337"/>
      <c r="BY40" s="338"/>
      <c r="BZ40" s="339"/>
      <c r="CA40" s="96"/>
      <c r="CB40" s="95"/>
      <c r="CC40" s="192">
        <f t="shared" si="28"/>
        <v>-96.315885932174183</v>
      </c>
      <c r="CD40" s="193">
        <f t="shared" si="30"/>
        <v>-49.894736702221593</v>
      </c>
      <c r="CE40" s="52"/>
      <c r="CF40" s="52"/>
      <c r="CG40" s="52"/>
      <c r="CH40" s="187">
        <f t="shared" si="27"/>
        <v>59.595973286759687</v>
      </c>
      <c r="CI40" s="193">
        <f t="shared" si="31"/>
        <v>-79.894736702221593</v>
      </c>
      <c r="CJ40" s="52"/>
      <c r="CK40" s="52"/>
      <c r="CL40" s="52"/>
      <c r="CM40" s="52"/>
      <c r="CN40" s="117">
        <f t="shared" si="25"/>
        <v>-202.9833811988845</v>
      </c>
      <c r="CO40" s="124">
        <v>-186</v>
      </c>
      <c r="CP40" s="52"/>
      <c r="CQ40" s="52"/>
      <c r="CR40" s="52"/>
      <c r="CS40" s="337"/>
      <c r="CT40" s="338"/>
      <c r="CU40" s="339"/>
      <c r="CV40" s="96"/>
      <c r="CW40" s="122"/>
    </row>
    <row r="41" spans="2:101" ht="42" customHeight="1" thickTop="1" x14ac:dyDescent="0.3">
      <c r="B41" s="95"/>
      <c r="C41" s="95">
        <f t="shared" si="2"/>
        <v>-341.47151678007873</v>
      </c>
      <c r="D41" s="96">
        <f t="shared" si="7"/>
        <v>29</v>
      </c>
      <c r="E41" s="52"/>
      <c r="F41" s="52"/>
      <c r="G41" s="95">
        <f t="shared" si="3"/>
        <v>-1248.7136622900389</v>
      </c>
      <c r="H41" s="96">
        <f t="shared" si="8"/>
        <v>44</v>
      </c>
      <c r="I41" s="52"/>
      <c r="J41" s="52"/>
      <c r="K41" s="52"/>
      <c r="L41" s="134"/>
      <c r="M41" s="95">
        <f t="shared" si="4"/>
        <v>10</v>
      </c>
      <c r="N41" s="96">
        <f t="shared" si="9"/>
        <v>70</v>
      </c>
      <c r="O41" s="52"/>
      <c r="P41" s="106"/>
      <c r="Q41" s="95">
        <f t="shared" si="5"/>
        <v>65</v>
      </c>
      <c r="R41" s="96">
        <f t="shared" si="10"/>
        <v>50</v>
      </c>
      <c r="S41" s="52"/>
      <c r="T41" s="52"/>
      <c r="U41" s="95">
        <f t="shared" si="6"/>
        <v>-18.326623480348474</v>
      </c>
      <c r="V41" s="52">
        <f t="shared" si="11"/>
        <v>20</v>
      </c>
      <c r="W41" s="175" t="s">
        <v>134</v>
      </c>
      <c r="X41" s="373" t="s">
        <v>135</v>
      </c>
      <c r="Y41" s="342" t="s">
        <v>136</v>
      </c>
      <c r="Z41" s="34">
        <v>24</v>
      </c>
      <c r="AA41" s="34">
        <f t="shared" si="15"/>
        <v>-49.904893571206415</v>
      </c>
      <c r="AB41" s="33">
        <f t="shared" si="12"/>
        <v>74.363230042640907</v>
      </c>
      <c r="AC41" s="52"/>
      <c r="AD41" s="40">
        <v>33</v>
      </c>
      <c r="AE41" s="43">
        <f t="shared" si="0"/>
        <v>54.51358691645256</v>
      </c>
      <c r="AF41" s="42">
        <f t="shared" si="1"/>
        <v>35.401537275976757</v>
      </c>
      <c r="AG41" s="52"/>
      <c r="AH41" s="62">
        <v>22</v>
      </c>
      <c r="AI41" s="65">
        <f t="shared" si="13"/>
        <v>-43.551307642319621</v>
      </c>
      <c r="AJ41" s="64">
        <f t="shared" si="14"/>
        <v>68.0892876599613</v>
      </c>
      <c r="AK41" s="52"/>
      <c r="AL41" s="52"/>
      <c r="AM41" s="52"/>
      <c r="AN41" s="52"/>
      <c r="AO41" s="52"/>
      <c r="AP41" s="52"/>
      <c r="AQ41" s="95">
        <f t="shared" si="20"/>
        <v>-352.01617949071755</v>
      </c>
      <c r="AR41" s="96">
        <f t="shared" si="21"/>
        <v>-28.89542765196785</v>
      </c>
      <c r="AS41" s="52"/>
      <c r="AT41" s="96"/>
      <c r="AU41" s="52"/>
      <c r="AV41" s="95">
        <f t="shared" si="22"/>
        <v>59.46570340869048</v>
      </c>
      <c r="AW41" s="96">
        <f t="shared" si="23"/>
        <v>-28.89542765196785</v>
      </c>
      <c r="AX41" s="52"/>
      <c r="AY41" s="52"/>
      <c r="AZ41" s="96"/>
      <c r="BA41" s="96"/>
      <c r="BC41" s="95"/>
      <c r="BD41" s="176">
        <v>16</v>
      </c>
      <c r="BE41" s="179">
        <f t="shared" si="24"/>
        <v>-42.767032865428398</v>
      </c>
      <c r="BF41" s="178">
        <f t="shared" si="26"/>
        <v>65.810087242536227</v>
      </c>
      <c r="BG41" s="52"/>
      <c r="BH41" s="176">
        <f t="shared" si="16"/>
        <v>-1544.7760315404284</v>
      </c>
      <c r="BI41" s="234">
        <f t="shared" si="17"/>
        <v>-78.894736702221593</v>
      </c>
      <c r="BJ41" s="52"/>
      <c r="BK41" s="52"/>
      <c r="BL41" s="52"/>
      <c r="BM41" s="179">
        <f t="shared" si="18"/>
        <v>58.117023595132771</v>
      </c>
      <c r="BN41" s="234">
        <f t="shared" si="19"/>
        <v>-78.894736702221593</v>
      </c>
      <c r="BO41" s="52"/>
      <c r="BP41" s="52"/>
      <c r="BQ41" s="52"/>
      <c r="BR41" s="52"/>
      <c r="BS41" s="117">
        <f t="shared" si="29"/>
        <v>-201.89207269781525</v>
      </c>
      <c r="BT41" s="124">
        <v>-185</v>
      </c>
      <c r="BU41" s="52"/>
      <c r="BV41" s="52"/>
      <c r="BW41" s="52"/>
      <c r="BX41" s="52"/>
      <c r="BY41" s="52"/>
      <c r="BZ41" s="52"/>
      <c r="CA41" s="96"/>
      <c r="CB41" s="95"/>
      <c r="CC41" s="192">
        <f t="shared" si="28"/>
        <v>-106.70128301231239</v>
      </c>
      <c r="CD41" s="193">
        <f t="shared" si="30"/>
        <v>-48.894736702221593</v>
      </c>
      <c r="CE41" s="52"/>
      <c r="CF41" s="52"/>
      <c r="CG41" s="52"/>
      <c r="CH41" s="187">
        <f t="shared" si="27"/>
        <v>59.604700154550443</v>
      </c>
      <c r="CI41" s="193">
        <f t="shared" si="31"/>
        <v>-80.894736702221593</v>
      </c>
      <c r="CJ41" s="52"/>
      <c r="CK41" s="52"/>
      <c r="CL41" s="52"/>
      <c r="CM41" s="52"/>
      <c r="CN41" s="117">
        <f t="shared" si="25"/>
        <v>-201.89207269781525</v>
      </c>
      <c r="CO41" s="124">
        <v>-185</v>
      </c>
      <c r="CP41" s="52"/>
      <c r="CQ41" s="52"/>
      <c r="CR41" s="52"/>
      <c r="CS41" s="52"/>
      <c r="CT41" s="52"/>
      <c r="CU41" s="52"/>
      <c r="CV41" s="96"/>
      <c r="CW41" s="122"/>
    </row>
    <row r="42" spans="2:101" ht="31.2" x14ac:dyDescent="0.6">
      <c r="B42" s="95"/>
      <c r="C42" s="95">
        <f t="shared" si="2"/>
        <v>-330.04146447731739</v>
      </c>
      <c r="D42" s="96">
        <f t="shared" si="7"/>
        <v>28</v>
      </c>
      <c r="E42" s="52"/>
      <c r="F42" s="52"/>
      <c r="G42" s="95">
        <f t="shared" si="3"/>
        <v>-1237.2836099872775</v>
      </c>
      <c r="H42" s="96">
        <f t="shared" si="8"/>
        <v>43</v>
      </c>
      <c r="I42" s="52"/>
      <c r="J42" s="52"/>
      <c r="K42" s="52"/>
      <c r="L42" s="134"/>
      <c r="M42" s="95">
        <f t="shared" si="4"/>
        <v>10</v>
      </c>
      <c r="N42" s="96">
        <f t="shared" si="9"/>
        <v>69</v>
      </c>
      <c r="O42" s="52"/>
      <c r="P42" s="106"/>
      <c r="Q42" s="95">
        <f t="shared" si="5"/>
        <v>65</v>
      </c>
      <c r="R42" s="96">
        <f t="shared" si="10"/>
        <v>49</v>
      </c>
      <c r="S42" s="52"/>
      <c r="T42" s="52"/>
      <c r="U42" s="95">
        <f t="shared" si="6"/>
        <v>-17.410292306331051</v>
      </c>
      <c r="V42" s="52">
        <f t="shared" si="11"/>
        <v>19</v>
      </c>
      <c r="W42" s="240" t="s">
        <v>133</v>
      </c>
      <c r="X42" s="374"/>
      <c r="Y42" s="343"/>
      <c r="Z42" s="34">
        <v>25</v>
      </c>
      <c r="AA42" s="34">
        <f t="shared" si="15"/>
        <v>-50.071507462553669</v>
      </c>
      <c r="AB42" s="33">
        <f t="shared" si="12"/>
        <v>74.728830859632552</v>
      </c>
      <c r="AC42" s="52"/>
      <c r="AD42" s="40">
        <v>34</v>
      </c>
      <c r="AE42" s="43">
        <f t="shared" si="0"/>
        <v>53.887442216077709</v>
      </c>
      <c r="AF42" s="42">
        <f t="shared" si="1"/>
        <v>36.347538725598547</v>
      </c>
      <c r="AG42" s="52"/>
      <c r="AH42" s="62">
        <v>23</v>
      </c>
      <c r="AI42" s="65">
        <f t="shared" si="13"/>
        <v>-43.705060752478992</v>
      </c>
      <c r="AJ42" s="64">
        <f t="shared" si="14"/>
        <v>68.460480503765098</v>
      </c>
      <c r="AK42" s="52"/>
      <c r="AL42" s="52"/>
      <c r="AM42" s="52"/>
      <c r="AN42" s="52"/>
      <c r="AO42" s="52"/>
      <c r="AP42" s="52"/>
      <c r="AQ42" s="95">
        <f t="shared" si="20"/>
        <v>-340.58612718795621</v>
      </c>
      <c r="AR42" s="96">
        <f t="shared" si="21"/>
        <v>-29.89542765196785</v>
      </c>
      <c r="AS42" s="52"/>
      <c r="AT42" s="96"/>
      <c r="AU42" s="52"/>
      <c r="AV42" s="95">
        <f t="shared" si="22"/>
        <v>59.46570340869048</v>
      </c>
      <c r="AW42" s="96">
        <f t="shared" si="23"/>
        <v>-29.89542765196785</v>
      </c>
      <c r="AX42" s="52"/>
      <c r="AY42" s="52"/>
      <c r="AZ42" s="96"/>
      <c r="BA42" s="96"/>
      <c r="BC42" s="95"/>
      <c r="BD42" s="176">
        <v>17</v>
      </c>
      <c r="BE42" s="179">
        <f t="shared" si="24"/>
        <v>-42.881138836958627</v>
      </c>
      <c r="BF42" s="178">
        <f t="shared" si="26"/>
        <v>66.195302546602065</v>
      </c>
      <c r="BG42" s="52"/>
      <c r="BH42" s="176">
        <f t="shared" si="16"/>
        <v>-1430.1873814111204</v>
      </c>
      <c r="BI42" s="234">
        <f t="shared" si="17"/>
        <v>-77.894736702221593</v>
      </c>
      <c r="BJ42" s="52"/>
      <c r="BK42" s="52"/>
      <c r="BL42" s="52"/>
      <c r="BM42" s="179">
        <f t="shared" si="18"/>
        <v>58.213312643330312</v>
      </c>
      <c r="BN42" s="234">
        <f t="shared" si="19"/>
        <v>-77.894736702221593</v>
      </c>
      <c r="BO42" s="52"/>
      <c r="BP42" s="52"/>
      <c r="BQ42" s="52"/>
      <c r="BR42" s="52"/>
      <c r="BS42" s="117">
        <f t="shared" si="29"/>
        <v>-200.80076419674597</v>
      </c>
      <c r="BT42" s="124">
        <v>-184</v>
      </c>
      <c r="BU42" s="52"/>
      <c r="BV42" s="52"/>
      <c r="BW42" s="52"/>
      <c r="BX42" s="52"/>
      <c r="BY42" s="52"/>
      <c r="BZ42" s="52"/>
      <c r="CA42" s="96"/>
      <c r="CB42" s="95"/>
      <c r="CC42" s="192">
        <f t="shared" si="28"/>
        <v>-117.08668009245059</v>
      </c>
      <c r="CD42" s="193">
        <f t="shared" si="30"/>
        <v>-47.894736702221593</v>
      </c>
      <c r="CE42" s="52"/>
      <c r="CF42" s="52"/>
      <c r="CG42" s="52"/>
      <c r="CH42" s="187">
        <f t="shared" si="27"/>
        <v>59.613427022341206</v>
      </c>
      <c r="CI42" s="193">
        <f t="shared" si="31"/>
        <v>-81.894736702221593</v>
      </c>
      <c r="CJ42" s="52"/>
      <c r="CK42" s="52"/>
      <c r="CL42" s="52"/>
      <c r="CM42" s="52"/>
      <c r="CN42" s="117">
        <f t="shared" si="25"/>
        <v>-200.80076419674597</v>
      </c>
      <c r="CO42" s="124">
        <v>-184</v>
      </c>
      <c r="CP42" s="52"/>
      <c r="CQ42" s="52"/>
      <c r="CR42" s="52"/>
      <c r="CS42" s="52"/>
      <c r="CT42" s="52"/>
      <c r="CU42" s="52"/>
      <c r="CV42" s="96"/>
      <c r="CW42" s="122"/>
    </row>
    <row r="43" spans="2:101" ht="92.25" customHeight="1" x14ac:dyDescent="0.3">
      <c r="B43" s="95"/>
      <c r="C43" s="95">
        <f t="shared" si="2"/>
        <v>-318.61141217455605</v>
      </c>
      <c r="D43" s="96">
        <f t="shared" si="7"/>
        <v>27</v>
      </c>
      <c r="E43" s="52"/>
      <c r="F43" s="52"/>
      <c r="G43" s="95">
        <f t="shared" si="3"/>
        <v>-1225.8535576845161</v>
      </c>
      <c r="H43" s="96">
        <f t="shared" si="8"/>
        <v>42</v>
      </c>
      <c r="I43" s="52"/>
      <c r="J43" s="52"/>
      <c r="K43" s="52"/>
      <c r="L43" s="134"/>
      <c r="M43" s="95">
        <f t="shared" si="4"/>
        <v>10</v>
      </c>
      <c r="N43" s="96">
        <f t="shared" si="9"/>
        <v>68</v>
      </c>
      <c r="O43" s="52"/>
      <c r="P43" s="106"/>
      <c r="Q43" s="95">
        <f t="shared" si="5"/>
        <v>65</v>
      </c>
      <c r="R43" s="96">
        <f t="shared" si="10"/>
        <v>48</v>
      </c>
      <c r="S43" s="52"/>
      <c r="T43" s="52"/>
      <c r="U43" s="95">
        <f t="shared" si="6"/>
        <v>-16.493961132313625</v>
      </c>
      <c r="V43" s="52">
        <f t="shared" si="11"/>
        <v>18</v>
      </c>
      <c r="W43" s="238">
        <v>96</v>
      </c>
      <c r="X43" s="375">
        <f>INDEX(Data!AK5:AN183,MATCH(W43,Data!H5:H183,0),MATCH(W44,Data!AK4:AN4,0))</f>
        <v>23.019437818328569</v>
      </c>
      <c r="Y43" s="343"/>
      <c r="Z43" s="34">
        <v>26</v>
      </c>
      <c r="AA43" s="34">
        <f t="shared" si="15"/>
        <v>-50.244476591850201</v>
      </c>
      <c r="AB43" s="33">
        <f t="shared" si="12"/>
        <v>75.091468180499049</v>
      </c>
      <c r="AC43" s="246">
        <v>65</v>
      </c>
      <c r="AD43" s="40">
        <v>35</v>
      </c>
      <c r="AE43" s="43">
        <f t="shared" si="0"/>
        <v>53.244882878784466</v>
      </c>
      <c r="AF43" s="42">
        <f t="shared" si="1"/>
        <v>37.282468362817994</v>
      </c>
      <c r="AG43" s="52"/>
      <c r="AH43" s="62">
        <v>24</v>
      </c>
      <c r="AI43" s="65">
        <f t="shared" si="13"/>
        <v>-43.865268653671649</v>
      </c>
      <c r="AJ43" s="64">
        <f t="shared" si="14"/>
        <v>68.82893345133138</v>
      </c>
      <c r="AK43" s="52"/>
      <c r="AL43" s="52"/>
      <c r="AM43" s="52"/>
      <c r="AN43" s="52"/>
      <c r="AO43" s="52"/>
      <c r="AP43" s="52"/>
      <c r="AQ43" s="95">
        <f t="shared" si="20"/>
        <v>-329.15607488519487</v>
      </c>
      <c r="AR43" s="96">
        <f t="shared" si="21"/>
        <v>-30.89542765196785</v>
      </c>
      <c r="AS43" s="52"/>
      <c r="AT43" s="96"/>
      <c r="AU43" s="52"/>
      <c r="AV43" s="95">
        <f t="shared" si="22"/>
        <v>59.46570340869048</v>
      </c>
      <c r="AW43" s="96">
        <f t="shared" si="23"/>
        <v>-30.89542765196785</v>
      </c>
      <c r="AX43" s="52"/>
      <c r="AY43" s="52"/>
      <c r="AZ43" s="96"/>
      <c r="BA43" s="96"/>
      <c r="BC43" s="95"/>
      <c r="BD43" s="176">
        <v>18</v>
      </c>
      <c r="BE43" s="179">
        <f t="shared" si="24"/>
        <v>-43.001950363649115</v>
      </c>
      <c r="BF43" s="178">
        <f t="shared" si="26"/>
        <v>66.578467756719192</v>
      </c>
      <c r="BG43" s="52"/>
      <c r="BH43" s="176">
        <f t="shared" si="16"/>
        <v>-1315.5987312818106</v>
      </c>
      <c r="BI43" s="234">
        <f t="shared" si="17"/>
        <v>-76.894736702221593</v>
      </c>
      <c r="BJ43" s="52"/>
      <c r="BK43" s="52"/>
      <c r="BL43" s="52"/>
      <c r="BM43" s="179">
        <f t="shared" si="18"/>
        <v>58.309601691527853</v>
      </c>
      <c r="BN43" s="234">
        <f t="shared" si="19"/>
        <v>-76.894736702221593</v>
      </c>
      <c r="BO43" s="52"/>
      <c r="BP43" s="52"/>
      <c r="BQ43" s="52"/>
      <c r="BR43" s="52"/>
      <c r="BS43" s="117">
        <f t="shared" si="29"/>
        <v>-199.7094556956767</v>
      </c>
      <c r="BT43" s="124">
        <v>-183</v>
      </c>
      <c r="BU43" s="52"/>
      <c r="BV43" s="52"/>
      <c r="BW43" s="52"/>
      <c r="BX43" s="52"/>
      <c r="BY43" s="52"/>
      <c r="BZ43" s="52"/>
      <c r="CA43" s="96"/>
      <c r="CB43" s="95"/>
      <c r="CC43" s="192">
        <f t="shared" si="28"/>
        <v>-127.47207717258874</v>
      </c>
      <c r="CD43" s="193">
        <f t="shared" si="30"/>
        <v>-46.894736702221593</v>
      </c>
      <c r="CE43" s="52"/>
      <c r="CF43" s="52"/>
      <c r="CG43" s="52"/>
      <c r="CH43" s="187">
        <f t="shared" si="27"/>
        <v>59.622153890131962</v>
      </c>
      <c r="CI43" s="193">
        <f t="shared" si="31"/>
        <v>-82.894736702221593</v>
      </c>
      <c r="CJ43" s="52"/>
      <c r="CK43" s="52"/>
      <c r="CL43" s="52"/>
      <c r="CM43" s="52"/>
      <c r="CN43" s="117">
        <f t="shared" si="25"/>
        <v>-199.7094556956767</v>
      </c>
      <c r="CO43" s="124">
        <v>-183</v>
      </c>
      <c r="CP43" s="52"/>
      <c r="CQ43" s="52"/>
      <c r="CR43" s="52"/>
      <c r="CS43" s="52"/>
      <c r="CT43" s="52"/>
      <c r="CU43" s="52"/>
      <c r="CV43" s="96"/>
      <c r="CW43" s="122"/>
    </row>
    <row r="44" spans="2:101" ht="35.25" customHeight="1" thickBot="1" x14ac:dyDescent="0.35">
      <c r="B44" s="95"/>
      <c r="C44" s="95">
        <f t="shared" si="2"/>
        <v>-307.18135987179471</v>
      </c>
      <c r="D44" s="96">
        <f t="shared" si="7"/>
        <v>26</v>
      </c>
      <c r="E44" s="52"/>
      <c r="F44" s="52"/>
      <c r="G44" s="95">
        <f t="shared" si="3"/>
        <v>-1214.4235053817547</v>
      </c>
      <c r="H44" s="96">
        <f t="shared" si="8"/>
        <v>41</v>
      </c>
      <c r="I44" s="52"/>
      <c r="J44" s="52"/>
      <c r="K44" s="52"/>
      <c r="L44" s="134"/>
      <c r="M44" s="95">
        <f t="shared" si="4"/>
        <v>10</v>
      </c>
      <c r="N44" s="96">
        <f t="shared" si="9"/>
        <v>67</v>
      </c>
      <c r="O44" s="52"/>
      <c r="P44" s="106"/>
      <c r="Q44" s="95">
        <f t="shared" si="5"/>
        <v>65</v>
      </c>
      <c r="R44" s="96">
        <f t="shared" si="10"/>
        <v>47</v>
      </c>
      <c r="S44" s="52"/>
      <c r="T44" s="52"/>
      <c r="U44" s="95">
        <f t="shared" si="6"/>
        <v>-15.577629958296203</v>
      </c>
      <c r="V44" s="52">
        <f t="shared" si="11"/>
        <v>17</v>
      </c>
      <c r="W44" s="239" t="s">
        <v>2</v>
      </c>
      <c r="X44" s="376"/>
      <c r="Y44" s="344"/>
      <c r="Z44" s="34">
        <v>27</v>
      </c>
      <c r="AA44" s="34">
        <f t="shared" si="15"/>
        <v>-50.423748271023626</v>
      </c>
      <c r="AB44" s="33">
        <f t="shared" si="12"/>
        <v>75.451031542399505</v>
      </c>
      <c r="AC44" s="52"/>
      <c r="AD44" s="40">
        <v>36</v>
      </c>
      <c r="AE44" s="43">
        <f t="shared" si="0"/>
        <v>52.586104634371587</v>
      </c>
      <c r="AF44" s="42">
        <f t="shared" si="1"/>
        <v>38.206041399010751</v>
      </c>
      <c r="AG44" s="52"/>
      <c r="AH44" s="62">
        <v>25</v>
      </c>
      <c r="AI44" s="65">
        <f t="shared" si="13"/>
        <v>-44.031882545018902</v>
      </c>
      <c r="AJ44" s="64">
        <f t="shared" si="14"/>
        <v>69.194534268323025</v>
      </c>
      <c r="AK44" s="52"/>
      <c r="AL44" s="52"/>
      <c r="AM44" s="52"/>
      <c r="AN44" s="52"/>
      <c r="AO44" s="52"/>
      <c r="AP44" s="52"/>
      <c r="AQ44" s="95">
        <f t="shared" si="20"/>
        <v>-317.72602258243353</v>
      </c>
      <c r="AR44" s="96">
        <f t="shared" si="21"/>
        <v>-31.89542765196785</v>
      </c>
      <c r="AS44" s="52"/>
      <c r="AT44" s="96"/>
      <c r="AU44" s="52"/>
      <c r="AV44" s="95">
        <f t="shared" si="22"/>
        <v>59.46570340869048</v>
      </c>
      <c r="AW44" s="96">
        <f t="shared" si="23"/>
        <v>-31.89542765196785</v>
      </c>
      <c r="AX44" s="52"/>
      <c r="AY44" s="52"/>
      <c r="AZ44" s="96"/>
      <c r="BA44" s="96"/>
      <c r="BC44" s="95"/>
      <c r="BD44" s="176">
        <v>19</v>
      </c>
      <c r="BE44" s="179">
        <f t="shared" si="24"/>
        <v>-43.12943064513852</v>
      </c>
      <c r="BF44" s="178">
        <f t="shared" si="26"/>
        <v>66.959466157052816</v>
      </c>
      <c r="BG44" s="52"/>
      <c r="BH44" s="176">
        <f t="shared" si="16"/>
        <v>-1201.0100811525008</v>
      </c>
      <c r="BI44" s="234">
        <f t="shared" si="17"/>
        <v>-75.894736702221593</v>
      </c>
      <c r="BJ44" s="52"/>
      <c r="BK44" s="52"/>
      <c r="BL44" s="52"/>
      <c r="BM44" s="179">
        <f t="shared" si="18"/>
        <v>58.405890739725386</v>
      </c>
      <c r="BN44" s="234">
        <f t="shared" si="19"/>
        <v>-75.894736702221593</v>
      </c>
      <c r="BO44" s="52"/>
      <c r="BP44" s="52"/>
      <c r="BQ44" s="52"/>
      <c r="BR44" s="52"/>
      <c r="BS44" s="117">
        <f t="shared" si="29"/>
        <v>-198.61814719460742</v>
      </c>
      <c r="BT44" s="124">
        <v>-182</v>
      </c>
      <c r="BU44" s="52"/>
      <c r="BV44" s="52"/>
      <c r="BW44" s="52"/>
      <c r="BX44" s="52"/>
      <c r="BY44" s="52"/>
      <c r="BZ44" s="52"/>
      <c r="CA44" s="96"/>
      <c r="CB44" s="95"/>
      <c r="CC44" s="192">
        <f t="shared" si="28"/>
        <v>-137.85747425272689</v>
      </c>
      <c r="CD44" s="193">
        <f t="shared" si="30"/>
        <v>-45.894736702221593</v>
      </c>
      <c r="CE44" s="52"/>
      <c r="CF44" s="52"/>
      <c r="CG44" s="52"/>
      <c r="CH44" s="187">
        <f t="shared" si="27"/>
        <v>59.630880757922725</v>
      </c>
      <c r="CI44" s="193">
        <f t="shared" si="31"/>
        <v>-83.894736702221593</v>
      </c>
      <c r="CJ44" s="52"/>
      <c r="CK44" s="52"/>
      <c r="CL44" s="52"/>
      <c r="CM44" s="52"/>
      <c r="CN44" s="117">
        <f t="shared" si="25"/>
        <v>-198.61814719460742</v>
      </c>
      <c r="CO44" s="124">
        <v>-182</v>
      </c>
      <c r="CP44" s="52"/>
      <c r="CQ44" s="52"/>
      <c r="CR44" s="52"/>
      <c r="CS44" s="52"/>
      <c r="CT44" s="52"/>
      <c r="CU44" s="52"/>
      <c r="CV44" s="96"/>
      <c r="CW44" s="122"/>
    </row>
    <row r="45" spans="2:101" ht="33" customHeight="1" thickTop="1" x14ac:dyDescent="0.3">
      <c r="B45" s="95"/>
      <c r="C45" s="95">
        <f t="shared" si="2"/>
        <v>-295.75130756903337</v>
      </c>
      <c r="D45" s="96">
        <f t="shared" si="7"/>
        <v>25</v>
      </c>
      <c r="E45" s="52"/>
      <c r="F45" s="52"/>
      <c r="G45" s="95">
        <f t="shared" si="3"/>
        <v>-1202.9934530789935</v>
      </c>
      <c r="H45" s="96">
        <f t="shared" si="8"/>
        <v>40</v>
      </c>
      <c r="I45" s="52"/>
      <c r="J45" s="52"/>
      <c r="K45" s="52"/>
      <c r="L45" s="134"/>
      <c r="M45" s="95">
        <f t="shared" si="4"/>
        <v>10</v>
      </c>
      <c r="N45" s="96">
        <f t="shared" si="9"/>
        <v>66</v>
      </c>
      <c r="O45" s="52"/>
      <c r="P45" s="106"/>
      <c r="Q45" s="95">
        <f t="shared" si="5"/>
        <v>65</v>
      </c>
      <c r="R45" s="96">
        <f t="shared" si="10"/>
        <v>46</v>
      </c>
      <c r="S45" s="52"/>
      <c r="T45" s="52"/>
      <c r="U45" s="95">
        <f t="shared" si="6"/>
        <v>-14.661298784278779</v>
      </c>
      <c r="V45" s="52">
        <f t="shared" si="11"/>
        <v>16</v>
      </c>
      <c r="W45" s="379" t="s">
        <v>119</v>
      </c>
      <c r="X45" s="380"/>
      <c r="Y45" s="381"/>
      <c r="Z45" s="34">
        <v>28</v>
      </c>
      <c r="AA45" s="34">
        <f t="shared" si="15"/>
        <v>-50.609267892183851</v>
      </c>
      <c r="AB45" s="33">
        <f t="shared" si="12"/>
        <v>75.807411418850762</v>
      </c>
      <c r="AC45" s="52"/>
      <c r="AD45" s="40">
        <v>37</v>
      </c>
      <c r="AE45" s="43">
        <f t="shared" si="0"/>
        <v>51.911308153074032</v>
      </c>
      <c r="AF45" s="42">
        <f t="shared" si="1"/>
        <v>39.117976504883138</v>
      </c>
      <c r="AG45" s="52"/>
      <c r="AH45" s="62">
        <v>26</v>
      </c>
      <c r="AI45" s="65">
        <f t="shared" si="13"/>
        <v>-44.204851674315435</v>
      </c>
      <c r="AJ45" s="64">
        <f t="shared" si="14"/>
        <v>69.557171589189522</v>
      </c>
      <c r="AK45" s="52"/>
      <c r="AL45" s="52"/>
      <c r="AM45" s="52"/>
      <c r="AN45" s="52"/>
      <c r="AO45" s="52"/>
      <c r="AP45" s="52"/>
      <c r="AQ45" s="95">
        <f t="shared" si="20"/>
        <v>-306.29597027967219</v>
      </c>
      <c r="AR45" s="96">
        <f t="shared" si="21"/>
        <v>-32.89542765196785</v>
      </c>
      <c r="AS45" s="52"/>
      <c r="AT45" s="96"/>
      <c r="AU45" s="52"/>
      <c r="AV45" s="95">
        <f t="shared" si="22"/>
        <v>59.46570340869048</v>
      </c>
      <c r="AW45" s="96">
        <f t="shared" si="23"/>
        <v>-32.89542765196785</v>
      </c>
      <c r="AX45" s="52"/>
      <c r="AY45" s="52"/>
      <c r="AZ45" s="96"/>
      <c r="BA45" s="96"/>
      <c r="BC45" s="95"/>
      <c r="BD45" s="176">
        <v>20</v>
      </c>
      <c r="BE45" s="179">
        <f t="shared" si="24"/>
        <v>-43.263540849698167</v>
      </c>
      <c r="BF45" s="178">
        <f t="shared" si="26"/>
        <v>67.338181691799363</v>
      </c>
      <c r="BG45" s="52"/>
      <c r="BH45" s="176">
        <f t="shared" si="16"/>
        <v>-1086.4214310231928</v>
      </c>
      <c r="BI45" s="234">
        <f t="shared" si="17"/>
        <v>-74.894736702221593</v>
      </c>
      <c r="BJ45" s="52"/>
      <c r="BK45" s="52"/>
      <c r="BL45" s="52"/>
      <c r="BM45" s="179">
        <f t="shared" si="18"/>
        <v>58.502179787922927</v>
      </c>
      <c r="BN45" s="234">
        <f t="shared" si="19"/>
        <v>-74.894736702221593</v>
      </c>
      <c r="BO45" s="52"/>
      <c r="BP45" s="52"/>
      <c r="BQ45" s="52"/>
      <c r="BR45" s="52"/>
      <c r="BS45" s="117">
        <f t="shared" si="29"/>
        <v>-197.52683869353817</v>
      </c>
      <c r="BT45" s="124">
        <v>-181</v>
      </c>
      <c r="BU45" s="52"/>
      <c r="BV45" s="52"/>
      <c r="BW45" s="52"/>
      <c r="BX45" s="52"/>
      <c r="BY45" s="52"/>
      <c r="BZ45" s="52"/>
      <c r="CA45" s="96"/>
      <c r="CB45" s="95"/>
      <c r="CC45" s="192">
        <f t="shared" si="28"/>
        <v>-148.24287133286509</v>
      </c>
      <c r="CD45" s="193">
        <f t="shared" si="30"/>
        <v>-44.894736702221593</v>
      </c>
      <c r="CE45" s="52"/>
      <c r="CF45" s="52"/>
      <c r="CG45" s="52"/>
      <c r="CH45" s="187">
        <f t="shared" si="27"/>
        <v>59.639607625713481</v>
      </c>
      <c r="CI45" s="193">
        <f t="shared" si="31"/>
        <v>-84.894736702221593</v>
      </c>
      <c r="CJ45" s="52"/>
      <c r="CK45" s="52"/>
      <c r="CL45" s="52"/>
      <c r="CM45" s="52"/>
      <c r="CN45" s="117">
        <f t="shared" si="25"/>
        <v>-197.52683869353817</v>
      </c>
      <c r="CO45" s="124">
        <v>-181</v>
      </c>
      <c r="CP45" s="52"/>
      <c r="CQ45" s="52"/>
      <c r="CR45" s="52"/>
      <c r="CS45" s="52"/>
      <c r="CT45" s="52"/>
      <c r="CU45" s="52"/>
      <c r="CV45" s="96"/>
      <c r="CW45" s="122"/>
    </row>
    <row r="46" spans="2:101" ht="22.5" customHeight="1" x14ac:dyDescent="0.3">
      <c r="B46" s="95"/>
      <c r="C46" s="95">
        <f t="shared" si="2"/>
        <v>-284.32125526627203</v>
      </c>
      <c r="D46" s="96">
        <f t="shared" si="7"/>
        <v>24</v>
      </c>
      <c r="E46" s="52"/>
      <c r="F46" s="52"/>
      <c r="G46" s="95">
        <f t="shared" si="3"/>
        <v>-1191.5634007762321</v>
      </c>
      <c r="H46" s="96">
        <f t="shared" si="8"/>
        <v>39</v>
      </c>
      <c r="I46" s="52"/>
      <c r="J46" s="52"/>
      <c r="K46" s="52"/>
      <c r="L46" s="134"/>
      <c r="M46" s="95">
        <f t="shared" si="4"/>
        <v>10</v>
      </c>
      <c r="N46" s="96">
        <f t="shared" si="9"/>
        <v>65</v>
      </c>
      <c r="O46" s="52"/>
      <c r="P46" s="106"/>
      <c r="Q46" s="95">
        <f t="shared" si="5"/>
        <v>65</v>
      </c>
      <c r="R46" s="96">
        <f t="shared" si="10"/>
        <v>45</v>
      </c>
      <c r="S46" s="52"/>
      <c r="T46" s="52"/>
      <c r="U46" s="95">
        <f t="shared" si="6"/>
        <v>-13.744967610261355</v>
      </c>
      <c r="V46" s="52">
        <f t="shared" si="11"/>
        <v>15</v>
      </c>
      <c r="W46" s="382"/>
      <c r="X46" s="383"/>
      <c r="Y46" s="384"/>
      <c r="Z46" s="34">
        <v>29</v>
      </c>
      <c r="AA46" s="34">
        <f t="shared" si="15"/>
        <v>-50.800978944257082</v>
      </c>
      <c r="AB46" s="33">
        <f t="shared" si="12"/>
        <v>76.160499253090066</v>
      </c>
      <c r="AC46" s="52"/>
      <c r="AD46" s="40">
        <v>38</v>
      </c>
      <c r="AE46" s="43">
        <f t="shared" si="0"/>
        <v>51.220698984436929</v>
      </c>
      <c r="AF46" s="42">
        <f t="shared" si="1"/>
        <v>40.017995896167783</v>
      </c>
      <c r="AG46" s="52"/>
      <c r="AH46" s="62">
        <v>27</v>
      </c>
      <c r="AI46" s="65">
        <f t="shared" si="13"/>
        <v>-44.38412335348886</v>
      </c>
      <c r="AJ46" s="64">
        <f t="shared" si="14"/>
        <v>69.916734951089992</v>
      </c>
      <c r="AK46" s="52"/>
      <c r="AL46" s="52"/>
      <c r="AM46" s="52"/>
      <c r="AN46" s="52"/>
      <c r="AO46" s="52"/>
      <c r="AP46" s="52"/>
      <c r="AQ46" s="95">
        <f t="shared" si="20"/>
        <v>-294.86591797691085</v>
      </c>
      <c r="AR46" s="96">
        <f t="shared" si="21"/>
        <v>-33.89542765196785</v>
      </c>
      <c r="AS46" s="52"/>
      <c r="AT46" s="96"/>
      <c r="AU46" s="52"/>
      <c r="AV46" s="95">
        <f t="shared" si="22"/>
        <v>59.46570340869048</v>
      </c>
      <c r="AW46" s="96">
        <f t="shared" si="23"/>
        <v>-33.89542765196785</v>
      </c>
      <c r="AX46" s="52"/>
      <c r="AY46" s="52"/>
      <c r="AZ46" s="96"/>
      <c r="BA46" s="96"/>
      <c r="BC46" s="95"/>
      <c r="BD46" s="176">
        <v>21</v>
      </c>
      <c r="BE46" s="179">
        <f t="shared" si="24"/>
        <v>-43.404240126060593</v>
      </c>
      <c r="BF46" s="178">
        <f t="shared" si="26"/>
        <v>67.714499000538254</v>
      </c>
      <c r="BG46" s="52"/>
      <c r="BH46" s="176">
        <f t="shared" si="16"/>
        <v>-971.83278089388295</v>
      </c>
      <c r="BI46" s="234">
        <f t="shared" si="17"/>
        <v>-73.894736702221593</v>
      </c>
      <c r="BJ46" s="52"/>
      <c r="BK46" s="52"/>
      <c r="BL46" s="52"/>
      <c r="BM46" s="179">
        <f t="shared" si="18"/>
        <v>58.598468836120468</v>
      </c>
      <c r="BN46" s="234">
        <f t="shared" si="19"/>
        <v>-73.894736702221593</v>
      </c>
      <c r="BO46" s="52"/>
      <c r="BP46" s="52"/>
      <c r="BQ46" s="52"/>
      <c r="BR46" s="52"/>
      <c r="BS46" s="117">
        <f t="shared" si="29"/>
        <v>-196.43553019246889</v>
      </c>
      <c r="BT46" s="124">
        <v>-180</v>
      </c>
      <c r="BU46" s="52"/>
      <c r="BV46" s="52"/>
      <c r="BW46" s="52"/>
      <c r="BX46" s="52"/>
      <c r="BY46" s="52"/>
      <c r="BZ46" s="52"/>
      <c r="CA46" s="96"/>
      <c r="CB46" s="95"/>
      <c r="CC46" s="192">
        <f t="shared" si="28"/>
        <v>-158.62826841300324</v>
      </c>
      <c r="CD46" s="193">
        <f t="shared" si="30"/>
        <v>-43.894736702221593</v>
      </c>
      <c r="CE46" s="52"/>
      <c r="CF46" s="52"/>
      <c r="CG46" s="52"/>
      <c r="CH46" s="187">
        <f t="shared" si="27"/>
        <v>59.648334493504244</v>
      </c>
      <c r="CI46" s="193">
        <f t="shared" si="31"/>
        <v>-85.894736702221593</v>
      </c>
      <c r="CJ46" s="52"/>
      <c r="CK46" s="52"/>
      <c r="CL46" s="52"/>
      <c r="CM46" s="52"/>
      <c r="CN46" s="117">
        <f t="shared" si="25"/>
        <v>-196.43553019246889</v>
      </c>
      <c r="CO46" s="124">
        <v>-180</v>
      </c>
      <c r="CP46" s="52"/>
      <c r="CQ46" s="52"/>
      <c r="CR46" s="52"/>
      <c r="CS46" s="52"/>
      <c r="CT46" s="52"/>
      <c r="CU46" s="52"/>
      <c r="CV46" s="96"/>
      <c r="CW46" s="122"/>
    </row>
    <row r="47" spans="2:101" ht="33.75" customHeight="1" x14ac:dyDescent="0.3">
      <c r="B47" s="95"/>
      <c r="C47" s="95">
        <f t="shared" si="2"/>
        <v>-272.89120296351075</v>
      </c>
      <c r="D47" s="96">
        <f t="shared" si="7"/>
        <v>23</v>
      </c>
      <c r="E47" s="52"/>
      <c r="F47" s="52"/>
      <c r="G47" s="95">
        <f t="shared" si="3"/>
        <v>-1180.133348473471</v>
      </c>
      <c r="H47" s="96">
        <f t="shared" si="8"/>
        <v>38</v>
      </c>
      <c r="I47" s="52"/>
      <c r="J47" s="52"/>
      <c r="K47" s="52"/>
      <c r="L47" s="134"/>
      <c r="M47" s="95">
        <f t="shared" si="4"/>
        <v>10</v>
      </c>
      <c r="N47" s="96">
        <f t="shared" si="9"/>
        <v>64</v>
      </c>
      <c r="O47" s="52"/>
      <c r="P47" s="106"/>
      <c r="Q47" s="95">
        <f t="shared" si="5"/>
        <v>65</v>
      </c>
      <c r="R47" s="96">
        <f t="shared" si="10"/>
        <v>44</v>
      </c>
      <c r="S47" s="52"/>
      <c r="T47" s="52"/>
      <c r="U47" s="95">
        <f t="shared" si="6"/>
        <v>-12.828636436243931</v>
      </c>
      <c r="V47" s="52">
        <f t="shared" si="11"/>
        <v>14</v>
      </c>
      <c r="W47" s="345" t="str">
        <f>IF(AND($F$3&gt;0,$P$3&gt;0),BX456,IF(AND($F$3&lt;0,$P$3&lt;0),BX456,IF(AND($F$3&gt;0,$P$3&lt;0),CS456,IF(AND($F$3&lt;0,$P$3&gt;0),CS456,IF(AND($F$3=0,$P$3&gt;0),"n1(Flow1)=0,n2(Flow2)&gt;0",IF(AND($F$3=0,$P$3&lt;0),"n1(Flow1)=0,n2(Flow2)&lt;0",IF(AND($F$3&gt;0,$P$3=0),"n1(Flow1)&gt;0,n2(Flow2)=0",IF(AND($F$3&lt;0,$P$3=0),"n1(Flow1)&lt;0,n2(Flow2)=0","Error"))))))))</f>
        <v>MoveCZnewFurtherFromW.C.</v>
      </c>
      <c r="X47" s="346"/>
      <c r="Y47" s="347"/>
      <c r="Z47" s="34">
        <v>30</v>
      </c>
      <c r="AA47" s="34">
        <f t="shared" si="15"/>
        <v>-50.998823030199702</v>
      </c>
      <c r="AB47" s="33">
        <f t="shared" si="12"/>
        <v>76.510187491142702</v>
      </c>
      <c r="AC47" s="52"/>
      <c r="AD47" s="40">
        <v>39</v>
      </c>
      <c r="AE47" s="43">
        <f t="shared" si="0"/>
        <v>50.514487494703111</v>
      </c>
      <c r="AF47" s="42">
        <f t="shared" si="1"/>
        <v>40.905825418239431</v>
      </c>
      <c r="AG47" s="52"/>
      <c r="AH47" s="62">
        <v>28</v>
      </c>
      <c r="AI47" s="65">
        <f t="shared" si="13"/>
        <v>-44.569642974649085</v>
      </c>
      <c r="AJ47" s="64">
        <f t="shared" si="14"/>
        <v>70.273114827541235</v>
      </c>
      <c r="AK47" s="52"/>
      <c r="AL47" s="52"/>
      <c r="AM47" s="52"/>
      <c r="AN47" s="52"/>
      <c r="AO47" s="52"/>
      <c r="AP47" s="52"/>
      <c r="AQ47" s="95">
        <f t="shared" si="20"/>
        <v>-283.43586567414951</v>
      </c>
      <c r="AR47" s="96">
        <f t="shared" si="21"/>
        <v>-34.89542765196785</v>
      </c>
      <c r="AS47" s="52"/>
      <c r="AT47" s="96"/>
      <c r="AU47" s="52"/>
      <c r="AV47" s="95">
        <f t="shared" si="22"/>
        <v>59.46570340869048</v>
      </c>
      <c r="AW47" s="96">
        <f t="shared" si="23"/>
        <v>-34.89542765196785</v>
      </c>
      <c r="AX47" s="52"/>
      <c r="AY47" s="52"/>
      <c r="AZ47" s="96"/>
      <c r="BA47" s="96"/>
      <c r="BC47" s="95"/>
      <c r="BD47" s="176">
        <v>22</v>
      </c>
      <c r="BE47" s="179">
        <f t="shared" si="24"/>
        <v>-43.551485615863228</v>
      </c>
      <c r="BF47" s="178">
        <f t="shared" si="26"/>
        <v>68.088303453371779</v>
      </c>
      <c r="BG47" s="52"/>
      <c r="BH47" s="176">
        <f t="shared" si="16"/>
        <v>-857.24413076457495</v>
      </c>
      <c r="BI47" s="234">
        <f t="shared" si="17"/>
        <v>-72.894736702221593</v>
      </c>
      <c r="BJ47" s="52"/>
      <c r="BK47" s="52"/>
      <c r="BL47" s="52"/>
      <c r="BM47" s="179">
        <f t="shared" si="18"/>
        <v>58.694757884318008</v>
      </c>
      <c r="BN47" s="234">
        <f t="shared" si="19"/>
        <v>-72.894736702221593</v>
      </c>
      <c r="BO47" s="52"/>
      <c r="BP47" s="52"/>
      <c r="BQ47" s="52"/>
      <c r="BR47" s="52"/>
      <c r="BS47" s="117">
        <f t="shared" si="29"/>
        <v>-195.34422169139961</v>
      </c>
      <c r="BT47" s="124">
        <v>-179</v>
      </c>
      <c r="BU47" s="52"/>
      <c r="BV47" s="52"/>
      <c r="BW47" s="52"/>
      <c r="BX47" s="52"/>
      <c r="BY47" s="52"/>
      <c r="BZ47" s="52"/>
      <c r="CA47" s="96"/>
      <c r="CB47" s="95"/>
      <c r="CC47" s="192">
        <f t="shared" si="28"/>
        <v>-169.01366549314145</v>
      </c>
      <c r="CD47" s="193">
        <f t="shared" si="30"/>
        <v>-42.894736702221593</v>
      </c>
      <c r="CE47" s="52"/>
      <c r="CF47" s="52"/>
      <c r="CG47" s="52"/>
      <c r="CH47" s="187">
        <f t="shared" si="27"/>
        <v>59.657061361295</v>
      </c>
      <c r="CI47" s="193">
        <f t="shared" si="31"/>
        <v>-86.894736702221593</v>
      </c>
      <c r="CJ47" s="52"/>
      <c r="CK47" s="52"/>
      <c r="CL47" s="52"/>
      <c r="CM47" s="52"/>
      <c r="CN47" s="117">
        <f t="shared" si="25"/>
        <v>-195.34422169139961</v>
      </c>
      <c r="CO47" s="124">
        <v>-179</v>
      </c>
      <c r="CP47" s="52"/>
      <c r="CQ47" s="52"/>
      <c r="CR47" s="52"/>
      <c r="CS47" s="52"/>
      <c r="CT47" s="52"/>
      <c r="CU47" s="52"/>
      <c r="CV47" s="96"/>
      <c r="CW47" s="122"/>
    </row>
    <row r="48" spans="2:101" x14ac:dyDescent="0.3">
      <c r="B48" s="95"/>
      <c r="C48" s="95">
        <f t="shared" si="2"/>
        <v>-261.46115066074935</v>
      </c>
      <c r="D48" s="96">
        <f t="shared" si="7"/>
        <v>22</v>
      </c>
      <c r="E48" s="52"/>
      <c r="F48" s="52"/>
      <c r="G48" s="95">
        <f t="shared" si="3"/>
        <v>-1168.7032961707096</v>
      </c>
      <c r="H48" s="96">
        <f t="shared" si="8"/>
        <v>37</v>
      </c>
      <c r="I48" s="52"/>
      <c r="J48" s="52"/>
      <c r="K48" s="52"/>
      <c r="L48" s="134"/>
      <c r="M48" s="95">
        <f t="shared" si="4"/>
        <v>10</v>
      </c>
      <c r="N48" s="96">
        <f t="shared" si="9"/>
        <v>63</v>
      </c>
      <c r="O48" s="52"/>
      <c r="P48" s="106"/>
      <c r="Q48" s="95">
        <f t="shared" si="5"/>
        <v>65</v>
      </c>
      <c r="R48" s="96">
        <f t="shared" si="10"/>
        <v>43</v>
      </c>
      <c r="S48" s="52"/>
      <c r="T48" s="52"/>
      <c r="U48" s="95">
        <f t="shared" si="6"/>
        <v>-11.912305262226509</v>
      </c>
      <c r="V48" s="52">
        <f t="shared" si="11"/>
        <v>13</v>
      </c>
      <c r="W48" s="382" t="s">
        <v>120</v>
      </c>
      <c r="X48" s="383"/>
      <c r="Y48" s="384"/>
      <c r="Z48" s="34">
        <v>31</v>
      </c>
      <c r="AA48" s="34">
        <f t="shared" si="15"/>
        <v>-51.202739884786595</v>
      </c>
      <c r="AB48" s="33">
        <f t="shared" si="12"/>
        <v>76.856369614583855</v>
      </c>
      <c r="AC48" s="52"/>
      <c r="AD48" s="40">
        <v>40</v>
      </c>
      <c r="AE48" s="43">
        <f t="shared" si="0"/>
        <v>49.792888802733572</v>
      </c>
      <c r="AF48" s="42">
        <f t="shared" si="1"/>
        <v>41.781194629625048</v>
      </c>
      <c r="AG48" s="52"/>
      <c r="AH48" s="62">
        <v>29</v>
      </c>
      <c r="AI48" s="65">
        <f t="shared" si="13"/>
        <v>-44.761354026722316</v>
      </c>
      <c r="AJ48" s="64">
        <f t="shared" si="14"/>
        <v>70.626202661780553</v>
      </c>
      <c r="AK48" s="52"/>
      <c r="AL48" s="52"/>
      <c r="AM48" s="52"/>
      <c r="AN48" s="52"/>
      <c r="AO48" s="52"/>
      <c r="AP48" s="52"/>
      <c r="AQ48" s="95">
        <f t="shared" si="20"/>
        <v>-272.00581337138817</v>
      </c>
      <c r="AR48" s="96">
        <f t="shared" si="21"/>
        <v>-35.89542765196785</v>
      </c>
      <c r="AS48" s="52"/>
      <c r="AT48" s="96"/>
      <c r="AU48" s="52"/>
      <c r="AV48" s="95">
        <f t="shared" si="22"/>
        <v>59.46570340869048</v>
      </c>
      <c r="AW48" s="96">
        <f t="shared" si="23"/>
        <v>-35.89542765196785</v>
      </c>
      <c r="AX48" s="52"/>
      <c r="AY48" s="52"/>
      <c r="AZ48" s="96"/>
      <c r="BA48" s="96"/>
      <c r="BC48" s="95"/>
      <c r="BD48" s="176">
        <v>23</v>
      </c>
      <c r="BE48" s="179">
        <f t="shared" si="24"/>
        <v>-43.705232466703492</v>
      </c>
      <c r="BF48" s="178">
        <f t="shared" si="26"/>
        <v>68.459481185842492</v>
      </c>
      <c r="BG48" s="52"/>
      <c r="BH48" s="176">
        <f t="shared" si="16"/>
        <v>-742.65548063526512</v>
      </c>
      <c r="BI48" s="234">
        <f t="shared" si="17"/>
        <v>-71.894736702221593</v>
      </c>
      <c r="BJ48" s="52"/>
      <c r="BK48" s="52"/>
      <c r="BL48" s="52"/>
      <c r="BM48" s="179">
        <f t="shared" si="18"/>
        <v>58.791046932515542</v>
      </c>
      <c r="BN48" s="234">
        <f t="shared" si="19"/>
        <v>-71.894736702221593</v>
      </c>
      <c r="BO48" s="52"/>
      <c r="BP48" s="52"/>
      <c r="BQ48" s="52"/>
      <c r="BR48" s="52"/>
      <c r="BS48" s="117">
        <f t="shared" si="29"/>
        <v>-194.25291319033033</v>
      </c>
      <c r="BT48" s="124">
        <v>-178</v>
      </c>
      <c r="BU48" s="52"/>
      <c r="BV48" s="52"/>
      <c r="BW48" s="52"/>
      <c r="BX48" s="52"/>
      <c r="BY48" s="52"/>
      <c r="BZ48" s="52"/>
      <c r="CA48" s="96"/>
      <c r="CB48" s="95"/>
      <c r="CC48" s="192">
        <f t="shared" si="28"/>
        <v>-179.39906257327959</v>
      </c>
      <c r="CD48" s="193">
        <f t="shared" si="30"/>
        <v>-41.894736702221593</v>
      </c>
      <c r="CE48" s="52"/>
      <c r="CF48" s="52"/>
      <c r="CG48" s="52"/>
      <c r="CH48" s="187">
        <f t="shared" si="27"/>
        <v>59.665788229085756</v>
      </c>
      <c r="CI48" s="193">
        <f t="shared" si="31"/>
        <v>-87.894736702221593</v>
      </c>
      <c r="CJ48" s="52"/>
      <c r="CK48" s="52"/>
      <c r="CL48" s="52"/>
      <c r="CM48" s="52"/>
      <c r="CN48" s="117">
        <f t="shared" si="25"/>
        <v>-194.25291319033033</v>
      </c>
      <c r="CO48" s="124">
        <v>-178</v>
      </c>
      <c r="CP48" s="52"/>
      <c r="CQ48" s="52"/>
      <c r="CR48" s="52"/>
      <c r="CS48" s="52"/>
      <c r="CT48" s="52"/>
      <c r="CU48" s="52"/>
      <c r="CV48" s="96"/>
      <c r="CW48" s="122"/>
    </row>
    <row r="49" spans="2:101" ht="39.75" customHeight="1" x14ac:dyDescent="0.3">
      <c r="B49" s="95"/>
      <c r="C49" s="95">
        <f t="shared" si="2"/>
        <v>-250.03109835798804</v>
      </c>
      <c r="D49" s="96">
        <f t="shared" si="7"/>
        <v>21</v>
      </c>
      <c r="E49" s="52"/>
      <c r="F49" s="52"/>
      <c r="G49" s="95">
        <f t="shared" si="3"/>
        <v>-1157.2732438679482</v>
      </c>
      <c r="H49" s="96">
        <f t="shared" si="8"/>
        <v>36</v>
      </c>
      <c r="I49" s="52"/>
      <c r="J49" s="52"/>
      <c r="K49" s="52"/>
      <c r="L49" s="134"/>
      <c r="M49" s="95">
        <f t="shared" si="4"/>
        <v>10</v>
      </c>
      <c r="N49" s="96">
        <f t="shared" si="9"/>
        <v>62</v>
      </c>
      <c r="O49" s="52"/>
      <c r="P49" s="106"/>
      <c r="Q49" s="95">
        <f t="shared" si="5"/>
        <v>65</v>
      </c>
      <c r="R49" s="96">
        <f t="shared" si="10"/>
        <v>42</v>
      </c>
      <c r="S49" s="52"/>
      <c r="T49" s="52"/>
      <c r="U49" s="95">
        <f t="shared" si="6"/>
        <v>-10.995974088209085</v>
      </c>
      <c r="V49" s="52">
        <f t="shared" si="11"/>
        <v>12</v>
      </c>
      <c r="W49" s="382"/>
      <c r="X49" s="383"/>
      <c r="Y49" s="384"/>
      <c r="Z49" s="34">
        <v>32</v>
      </c>
      <c r="AA49" s="34">
        <f t="shared" si="15"/>
        <v>-51.412667392968459</v>
      </c>
      <c r="AB49" s="33">
        <f t="shared" si="12"/>
        <v>77.198940172985161</v>
      </c>
      <c r="AC49" s="52"/>
      <c r="AD49" s="40">
        <v>41</v>
      </c>
      <c r="AE49" s="43">
        <f t="shared" si="0"/>
        <v>49.056122714480189</v>
      </c>
      <c r="AF49" s="42">
        <f t="shared" si="1"/>
        <v>42.643836884382964</v>
      </c>
      <c r="AG49" s="52"/>
      <c r="AH49" s="62">
        <v>30</v>
      </c>
      <c r="AI49" s="65">
        <f t="shared" si="13"/>
        <v>-44.959198112664936</v>
      </c>
      <c r="AJ49" s="64">
        <f t="shared" si="14"/>
        <v>70.975890899833189</v>
      </c>
      <c r="AK49" s="52"/>
      <c r="AL49" s="52"/>
      <c r="AM49" s="52"/>
      <c r="AN49" s="52"/>
      <c r="AO49" s="52"/>
      <c r="AP49" s="52"/>
      <c r="AQ49" s="95">
        <f t="shared" si="20"/>
        <v>-260.57576106862683</v>
      </c>
      <c r="AR49" s="96">
        <f t="shared" si="21"/>
        <v>-36.89542765196785</v>
      </c>
      <c r="AS49" s="52"/>
      <c r="AT49" s="96"/>
      <c r="AU49" s="52"/>
      <c r="AV49" s="95">
        <f t="shared" si="22"/>
        <v>59.46570340869048</v>
      </c>
      <c r="AW49" s="96">
        <f t="shared" si="23"/>
        <v>-36.89542765196785</v>
      </c>
      <c r="AX49" s="52"/>
      <c r="AY49" s="52"/>
      <c r="AZ49" s="96"/>
      <c r="BA49" s="96"/>
      <c r="BC49" s="95"/>
      <c r="BD49" s="176">
        <v>24</v>
      </c>
      <c r="BE49" s="179">
        <f t="shared" si="24"/>
        <v>-43.865433845801228</v>
      </c>
      <c r="BF49" s="178">
        <f t="shared" si="26"/>
        <v>68.827919133617385</v>
      </c>
      <c r="BG49" s="52"/>
      <c r="BH49" s="176">
        <f t="shared" si="16"/>
        <v>-628.0668305059562</v>
      </c>
      <c r="BI49" s="234">
        <f t="shared" si="17"/>
        <v>-70.894736702221593</v>
      </c>
      <c r="BJ49" s="52"/>
      <c r="BK49" s="52"/>
      <c r="BL49" s="52"/>
      <c r="BM49" s="179">
        <f t="shared" si="18"/>
        <v>58.887335980713083</v>
      </c>
      <c r="BN49" s="234">
        <f t="shared" si="19"/>
        <v>-70.894736702221593</v>
      </c>
      <c r="BO49" s="52"/>
      <c r="BP49" s="52"/>
      <c r="BQ49" s="52"/>
      <c r="BR49" s="52"/>
      <c r="BS49" s="117">
        <f t="shared" si="29"/>
        <v>-193.16160468926108</v>
      </c>
      <c r="BT49" s="124">
        <v>-177</v>
      </c>
      <c r="BU49" s="52"/>
      <c r="BV49" s="52"/>
      <c r="BW49" s="52"/>
      <c r="BX49" s="52"/>
      <c r="BY49" s="52"/>
      <c r="BZ49" s="52"/>
      <c r="CA49" s="96"/>
      <c r="CB49" s="95"/>
      <c r="CC49" s="192">
        <f t="shared" si="28"/>
        <v>-189.7844596534178</v>
      </c>
      <c r="CD49" s="193">
        <f t="shared" si="30"/>
        <v>-40.894736702221593</v>
      </c>
      <c r="CE49" s="52"/>
      <c r="CF49" s="52"/>
      <c r="CG49" s="52"/>
      <c r="CH49" s="187">
        <f t="shared" si="27"/>
        <v>59.674515096876519</v>
      </c>
      <c r="CI49" s="193">
        <f>IF($CI48=$CI47-$A$11,$CI48-$A$11,$CI48+$A$11)</f>
        <v>-88.894736702221593</v>
      </c>
      <c r="CJ49" s="52"/>
      <c r="CK49" s="52"/>
      <c r="CL49" s="52"/>
      <c r="CM49" s="52"/>
      <c r="CN49" s="117">
        <f t="shared" si="25"/>
        <v>-193.16160468926108</v>
      </c>
      <c r="CO49" s="124">
        <v>-177</v>
      </c>
      <c r="CP49" s="52"/>
      <c r="CQ49" s="52"/>
      <c r="CR49" s="52"/>
      <c r="CS49" s="52"/>
      <c r="CT49" s="52"/>
      <c r="CU49" s="52"/>
      <c r="CV49" s="96"/>
      <c r="CW49" s="122"/>
    </row>
    <row r="50" spans="2:101" ht="27" customHeight="1" x14ac:dyDescent="0.3">
      <c r="B50" s="95"/>
      <c r="C50" s="95">
        <f t="shared" si="2"/>
        <v>-238.60104605522673</v>
      </c>
      <c r="D50" s="96">
        <f t="shared" si="7"/>
        <v>20</v>
      </c>
      <c r="E50" s="52"/>
      <c r="F50" s="52"/>
      <c r="G50" s="95">
        <f t="shared" si="3"/>
        <v>-1145.8431915651868</v>
      </c>
      <c r="H50" s="96">
        <f t="shared" si="8"/>
        <v>35</v>
      </c>
      <c r="I50" s="52"/>
      <c r="J50" s="52"/>
      <c r="K50" s="52"/>
      <c r="L50" s="134"/>
      <c r="M50" s="95">
        <f t="shared" si="4"/>
        <v>10</v>
      </c>
      <c r="N50" s="96">
        <f t="shared" si="9"/>
        <v>61</v>
      </c>
      <c r="O50" s="52"/>
      <c r="P50" s="52"/>
      <c r="Q50" s="95">
        <f t="shared" si="5"/>
        <v>65</v>
      </c>
      <c r="R50" s="96">
        <f t="shared" si="10"/>
        <v>41</v>
      </c>
      <c r="S50" s="52"/>
      <c r="T50" s="52"/>
      <c r="U50" s="95">
        <f t="shared" si="6"/>
        <v>-10.079642914191661</v>
      </c>
      <c r="V50" s="52">
        <f t="shared" si="11"/>
        <v>11</v>
      </c>
      <c r="W50" s="345">
        <f>IF(IF(AND($F$3&gt;0,$P$3&gt;0),$AB$3-BX452,IF(AND($F$3&lt;0,$P$3&lt;0),$AB$3-BX452,IF(AND($F$3&gt;0,$P$3&lt;0),$AB$3-CS452,IF(AND($F$3&lt;0,$P$3&gt;0),$AB$3-CS452,IF(AND($F$3=0,$P$3&gt;0),"n1(Flow1)=0,n2(Flow2)&gt;0",IF(AND($F$3=0,$P$3&lt;0),"n1(Flow1)=0,n2(Flow2)&lt;0",IF(AND($F$3&gt;0,$P$3=0),"n1(Flow1)&gt;0,n2(Flow2)=0",IF(AND($F$3&lt;0,$P$3=0),"n1(Flow1)&lt;0,n2(Flow2)=0","Error"))))))))&lt;0,"Projected Flow lines Do Not Intersect W.C.",IF(AND($F$3&gt;0,$P$3&gt;0),$AB$3-BX452,IF(AND($F$3&lt;0,P3&lt;0),$AB$3-BX452,IF(AND($F$3&gt;0,P3&lt;0),$AB$3-CS452,IF(AND($F$3&lt;0,$P$3&gt;0),$AB$3-CS452,IF(AND($F$3=0,$P$3&gt;0),"n1(Flow1)=0,n2(Flow2)&gt;0",IF(AND($F$3=0,$P$3&lt;0),"n1(Flow1)=0,n2(Flow2)&lt;0",IF(AND($F$3&gt;0,$P$3=0),"n1(Flow1)&gt;0,n2(Flow2)=0",IF(AND($F$3&lt;0,$P$3=0),"n1(Flow1)&lt;0,n2(Flow2)=0","Error")))))))))</f>
        <v>6.1035002012559829</v>
      </c>
      <c r="X50" s="346"/>
      <c r="Y50" s="347"/>
      <c r="Z50" s="34">
        <v>33</v>
      </c>
      <c r="AA50" s="34">
        <f t="shared" si="15"/>
        <v>-51.628541608792681</v>
      </c>
      <c r="AB50" s="33">
        <f t="shared" si="12"/>
        <v>77.537794816035998</v>
      </c>
      <c r="AC50" s="52"/>
      <c r="AD50" s="40">
        <v>42</v>
      </c>
      <c r="AE50" s="43">
        <f t="shared" si="0"/>
        <v>48.304413656030626</v>
      </c>
      <c r="AF50" s="42">
        <f t="shared" si="1"/>
        <v>43.493489413325783</v>
      </c>
      <c r="AG50" s="52"/>
      <c r="AH50" s="62">
        <v>31</v>
      </c>
      <c r="AI50" s="65">
        <f t="shared" si="13"/>
        <v>-45.163114967251829</v>
      </c>
      <c r="AJ50" s="64">
        <f t="shared" si="14"/>
        <v>71.322073023274328</v>
      </c>
      <c r="AK50" s="52"/>
      <c r="AL50" s="52"/>
      <c r="AM50" s="52"/>
      <c r="AN50" s="52"/>
      <c r="AO50" s="52"/>
      <c r="AP50" s="52"/>
      <c r="AQ50" s="95">
        <f t="shared" si="20"/>
        <v>-249.14570876586549</v>
      </c>
      <c r="AR50" s="96">
        <f t="shared" si="21"/>
        <v>-37.89542765196785</v>
      </c>
      <c r="AS50" s="52"/>
      <c r="AT50" s="96"/>
      <c r="AU50" s="52"/>
      <c r="AV50" s="95">
        <f t="shared" si="22"/>
        <v>59.46570340869048</v>
      </c>
      <c r="AW50" s="96">
        <f t="shared" si="23"/>
        <v>-37.89542765196785</v>
      </c>
      <c r="AX50" s="52"/>
      <c r="AY50" s="52"/>
      <c r="AZ50" s="96"/>
      <c r="BA50" s="96"/>
      <c r="BC50" s="95"/>
      <c r="BD50" s="176">
        <v>25</v>
      </c>
      <c r="BE50" s="179">
        <f t="shared" si="24"/>
        <v>-44.03204095426446</v>
      </c>
      <c r="BF50" s="178">
        <f t="shared" si="26"/>
        <v>69.193505066928438</v>
      </c>
      <c r="BG50" s="52"/>
      <c r="BH50" s="176">
        <f t="shared" si="16"/>
        <v>-513.47818037664638</v>
      </c>
      <c r="BI50" s="234">
        <f t="shared" si="17"/>
        <v>-69.894736702221593</v>
      </c>
      <c r="BJ50" s="52"/>
      <c r="BK50" s="52"/>
      <c r="BL50" s="52"/>
      <c r="BM50" s="179">
        <f t="shared" si="18"/>
        <v>58.983625028910623</v>
      </c>
      <c r="BN50" s="234">
        <f t="shared" si="19"/>
        <v>-69.894736702221593</v>
      </c>
      <c r="BO50" s="52"/>
      <c r="BP50" s="52"/>
      <c r="BQ50" s="52"/>
      <c r="BR50" s="52"/>
      <c r="BS50" s="117">
        <f t="shared" si="29"/>
        <v>-192.0702961881918</v>
      </c>
      <c r="BT50" s="124">
        <v>-176</v>
      </c>
      <c r="BU50" s="52"/>
      <c r="BV50" s="52"/>
      <c r="BW50" s="52"/>
      <c r="BX50" s="52"/>
      <c r="BY50" s="52"/>
      <c r="BZ50" s="52"/>
      <c r="CA50" s="96"/>
      <c r="CB50" s="95"/>
      <c r="CC50" s="192">
        <f t="shared" si="28"/>
        <v>-200.16985673355595</v>
      </c>
      <c r="CD50" s="193">
        <f t="shared" si="30"/>
        <v>-39.894736702221593</v>
      </c>
      <c r="CE50" s="52"/>
      <c r="CF50" s="52"/>
      <c r="CG50" s="52"/>
      <c r="CH50" s="187">
        <f t="shared" si="27"/>
        <v>59.683241964667275</v>
      </c>
      <c r="CI50" s="193">
        <f t="shared" si="31"/>
        <v>-89.894736702221593</v>
      </c>
      <c r="CJ50" s="52"/>
      <c r="CK50" s="52"/>
      <c r="CL50" s="52"/>
      <c r="CM50" s="52"/>
      <c r="CN50" s="117">
        <f t="shared" si="25"/>
        <v>-192.0702961881918</v>
      </c>
      <c r="CO50" s="124">
        <v>-176</v>
      </c>
      <c r="CP50" s="52"/>
      <c r="CQ50" s="52"/>
      <c r="CR50" s="52"/>
      <c r="CS50" s="52"/>
      <c r="CT50" s="52"/>
      <c r="CU50" s="52"/>
      <c r="CV50" s="96"/>
      <c r="CW50" s="122"/>
    </row>
    <row r="51" spans="2:101" ht="45.75" customHeight="1" x14ac:dyDescent="0.3">
      <c r="B51" s="95"/>
      <c r="C51" s="95">
        <f t="shared" si="2"/>
        <v>-227.17099375246539</v>
      </c>
      <c r="D51" s="96">
        <f t="shared" si="7"/>
        <v>19</v>
      </c>
      <c r="E51" s="52"/>
      <c r="F51" s="52"/>
      <c r="G51" s="95">
        <f t="shared" si="3"/>
        <v>-1134.4131392624254</v>
      </c>
      <c r="H51" s="96">
        <f t="shared" si="8"/>
        <v>34</v>
      </c>
      <c r="I51" s="52"/>
      <c r="J51" s="52"/>
      <c r="K51" s="52"/>
      <c r="L51" s="134"/>
      <c r="M51" s="95">
        <f t="shared" si="4"/>
        <v>10</v>
      </c>
      <c r="N51" s="96">
        <f t="shared" si="9"/>
        <v>60</v>
      </c>
      <c r="O51" s="52"/>
      <c r="P51" s="52"/>
      <c r="Q51" s="95">
        <f t="shared" si="5"/>
        <v>65</v>
      </c>
      <c r="R51" s="96">
        <f t="shared" si="10"/>
        <v>40</v>
      </c>
      <c r="S51" s="52"/>
      <c r="T51" s="52"/>
      <c r="U51" s="95">
        <f t="shared" si="6"/>
        <v>-9.1633117401742368</v>
      </c>
      <c r="V51" s="52">
        <f t="shared" si="11"/>
        <v>10</v>
      </c>
      <c r="W51" s="348" t="s">
        <v>124</v>
      </c>
      <c r="X51" s="349"/>
      <c r="Y51" s="350"/>
      <c r="Z51" s="34">
        <v>34</v>
      </c>
      <c r="AA51" s="34">
        <f t="shared" si="15"/>
        <v>-51.850296774881912</v>
      </c>
      <c r="AB51" s="33">
        <f t="shared" si="12"/>
        <v>77.872830325329517</v>
      </c>
      <c r="AC51" s="52"/>
      <c r="AD51" s="40">
        <v>43</v>
      </c>
      <c r="AE51" s="43">
        <f t="shared" si="0"/>
        <v>47.537990605246087</v>
      </c>
      <c r="AF51" s="42">
        <f t="shared" si="1"/>
        <v>44.329893404062403</v>
      </c>
      <c r="AG51" s="52"/>
      <c r="AH51" s="62">
        <v>32</v>
      </c>
      <c r="AI51" s="65">
        <f t="shared" si="13"/>
        <v>-45.373042475433692</v>
      </c>
      <c r="AJ51" s="64">
        <f t="shared" si="14"/>
        <v>71.664643581675648</v>
      </c>
      <c r="AK51" s="52"/>
      <c r="AL51" s="52"/>
      <c r="AM51" s="52"/>
      <c r="AN51" s="52"/>
      <c r="AO51" s="52"/>
      <c r="AP51" s="52"/>
      <c r="AQ51" s="95">
        <f t="shared" si="20"/>
        <v>-237.71565646310415</v>
      </c>
      <c r="AR51" s="96">
        <f t="shared" si="21"/>
        <v>-38.89542765196785</v>
      </c>
      <c r="AS51" s="52"/>
      <c r="AT51" s="96"/>
      <c r="AU51" s="52"/>
      <c r="AV51" s="95">
        <f t="shared" si="22"/>
        <v>59.46570340869048</v>
      </c>
      <c r="AW51" s="96">
        <f t="shared" si="23"/>
        <v>-38.89542765196785</v>
      </c>
      <c r="AX51" s="52"/>
      <c r="AY51" s="52"/>
      <c r="AZ51" s="96"/>
      <c r="BA51" s="96"/>
      <c r="BC51" s="95"/>
      <c r="BD51" s="176">
        <v>26</v>
      </c>
      <c r="BE51" s="179">
        <f t="shared" si="24"/>
        <v>-44.205003041953987</v>
      </c>
      <c r="BF51" s="178">
        <f t="shared" si="26"/>
        <v>69.556127624758858</v>
      </c>
      <c r="BG51" s="52"/>
      <c r="BH51" s="176">
        <f t="shared" si="16"/>
        <v>-398.88953024733746</v>
      </c>
      <c r="BI51" s="234">
        <f t="shared" si="17"/>
        <v>-68.894736702221593</v>
      </c>
      <c r="BJ51" s="52"/>
      <c r="BK51" s="52"/>
      <c r="BL51" s="52"/>
      <c r="BM51" s="179">
        <f t="shared" si="18"/>
        <v>59.079914077108157</v>
      </c>
      <c r="BN51" s="234">
        <f t="shared" si="19"/>
        <v>-68.894736702221593</v>
      </c>
      <c r="BO51" s="52"/>
      <c r="BP51" s="52"/>
      <c r="BQ51" s="52"/>
      <c r="BR51" s="52"/>
      <c r="BS51" s="117">
        <f t="shared" si="29"/>
        <v>-190.97898768712253</v>
      </c>
      <c r="BT51" s="124">
        <v>-175</v>
      </c>
      <c r="BU51" s="52"/>
      <c r="BV51" s="52"/>
      <c r="BW51" s="52"/>
      <c r="BX51" s="52"/>
      <c r="BY51" s="52"/>
      <c r="BZ51" s="52"/>
      <c r="CA51" s="96"/>
      <c r="CB51" s="95"/>
      <c r="CC51" s="192">
        <f t="shared" si="28"/>
        <v>-210.55525381369415</v>
      </c>
      <c r="CD51" s="193">
        <f t="shared" si="30"/>
        <v>-38.894736702221593</v>
      </c>
      <c r="CE51" s="52"/>
      <c r="CF51" s="52"/>
      <c r="CG51" s="52"/>
      <c r="CH51" s="187">
        <f t="shared" si="27"/>
        <v>59.691968832458038</v>
      </c>
      <c r="CI51" s="193">
        <f t="shared" si="31"/>
        <v>-90.894736702221593</v>
      </c>
      <c r="CJ51" s="52"/>
      <c r="CK51" s="52"/>
      <c r="CL51" s="52"/>
      <c r="CM51" s="52"/>
      <c r="CN51" s="117">
        <f t="shared" si="25"/>
        <v>-190.97898768712253</v>
      </c>
      <c r="CO51" s="124">
        <v>-175</v>
      </c>
      <c r="CP51" s="52"/>
      <c r="CQ51" s="52"/>
      <c r="CR51" s="52"/>
      <c r="CS51" s="52"/>
      <c r="CT51" s="52"/>
      <c r="CU51" s="52"/>
      <c r="CV51" s="96"/>
      <c r="CW51" s="122"/>
    </row>
    <row r="52" spans="2:101" x14ac:dyDescent="0.3">
      <c r="B52" s="95"/>
      <c r="C52" s="95">
        <f t="shared" si="2"/>
        <v>-215.74094144970405</v>
      </c>
      <c r="D52" s="96">
        <f t="shared" si="7"/>
        <v>18</v>
      </c>
      <c r="E52" s="52"/>
      <c r="F52" s="52"/>
      <c r="G52" s="95">
        <f t="shared" si="3"/>
        <v>-1122.9830869596642</v>
      </c>
      <c r="H52" s="96">
        <f t="shared" si="8"/>
        <v>33</v>
      </c>
      <c r="I52" s="52"/>
      <c r="J52" s="52"/>
      <c r="K52" s="52"/>
      <c r="L52" s="134"/>
      <c r="M52" s="95">
        <f t="shared" si="4"/>
        <v>10</v>
      </c>
      <c r="N52" s="96">
        <f t="shared" si="9"/>
        <v>59</v>
      </c>
      <c r="O52" s="52"/>
      <c r="P52" s="52"/>
      <c r="Q52" s="95">
        <f t="shared" si="5"/>
        <v>65</v>
      </c>
      <c r="R52" s="96">
        <f t="shared" si="10"/>
        <v>39</v>
      </c>
      <c r="S52" s="52"/>
      <c r="T52" s="52"/>
      <c r="U52" s="95">
        <f t="shared" si="6"/>
        <v>-8.2469805661568127</v>
      </c>
      <c r="V52" s="52">
        <f t="shared" si="11"/>
        <v>9</v>
      </c>
      <c r="W52" s="345">
        <f>((X43)^2)*PI()</f>
        <v>1664.7127232672156</v>
      </c>
      <c r="X52" s="346"/>
      <c r="Y52" s="347"/>
      <c r="Z52" s="34">
        <v>35</v>
      </c>
      <c r="AA52" s="34">
        <f t="shared" si="15"/>
        <v>-52.077865342464364</v>
      </c>
      <c r="AB52" s="33">
        <f t="shared" si="12"/>
        <v>78.203944645804043</v>
      </c>
      <c r="AC52" s="52"/>
      <c r="AD52" s="40">
        <v>44</v>
      </c>
      <c r="AE52" s="43">
        <f t="shared" si="0"/>
        <v>46.757087022012328</v>
      </c>
      <c r="AF52" s="42">
        <f t="shared" si="1"/>
        <v>45.15279407983482</v>
      </c>
      <c r="AG52" s="52"/>
      <c r="AH52" s="62">
        <v>33</v>
      </c>
      <c r="AI52" s="65">
        <f t="shared" si="13"/>
        <v>-45.588916691257914</v>
      </c>
      <c r="AJ52" s="64">
        <f t="shared" si="14"/>
        <v>72.003498224726485</v>
      </c>
      <c r="AK52" s="52"/>
      <c r="AL52" s="52"/>
      <c r="AM52" s="52"/>
      <c r="AN52" s="52"/>
      <c r="AO52" s="52"/>
      <c r="AP52" s="52"/>
      <c r="AQ52" s="95">
        <f t="shared" si="20"/>
        <v>-226.28560416034281</v>
      </c>
      <c r="AR52" s="96">
        <f t="shared" si="21"/>
        <v>-39.89542765196785</v>
      </c>
      <c r="AS52" s="52"/>
      <c r="AT52" s="96"/>
      <c r="AU52" s="52"/>
      <c r="AV52" s="95">
        <f t="shared" si="22"/>
        <v>59.46570340869048</v>
      </c>
      <c r="AW52" s="96">
        <f t="shared" si="23"/>
        <v>-39.89542765196785</v>
      </c>
      <c r="AX52" s="52"/>
      <c r="AY52" s="52"/>
      <c r="AZ52" s="96"/>
      <c r="BA52" s="96"/>
      <c r="BC52" s="95"/>
      <c r="BD52" s="176">
        <v>27</v>
      </c>
      <c r="BE52" s="179">
        <f t="shared" si="24"/>
        <v>-44.384267422942386</v>
      </c>
      <c r="BF52" s="178">
        <f t="shared" si="26"/>
        <v>69.91567634876472</v>
      </c>
      <c r="BG52" s="52"/>
      <c r="BH52" s="176">
        <f t="shared" si="16"/>
        <v>-284.30088011802854</v>
      </c>
      <c r="BI52" s="234">
        <f t="shared" si="17"/>
        <v>-67.894736702221593</v>
      </c>
      <c r="BJ52" s="52"/>
      <c r="BK52" s="52"/>
      <c r="BL52" s="52"/>
      <c r="BM52" s="179">
        <f t="shared" si="18"/>
        <v>59.176203125305697</v>
      </c>
      <c r="BN52" s="234">
        <f t="shared" si="19"/>
        <v>-67.894736702221593</v>
      </c>
      <c r="BO52" s="52"/>
      <c r="BP52" s="52"/>
      <c r="BQ52" s="52"/>
      <c r="BR52" s="52"/>
      <c r="BS52" s="117">
        <f t="shared" si="29"/>
        <v>-189.88767918605325</v>
      </c>
      <c r="BT52" s="124">
        <v>-174</v>
      </c>
      <c r="BU52" s="52"/>
      <c r="BV52" s="52"/>
      <c r="BW52" s="52"/>
      <c r="BX52" s="52"/>
      <c r="BY52" s="52"/>
      <c r="BZ52" s="52"/>
      <c r="CA52" s="96"/>
      <c r="CB52" s="95"/>
      <c r="CC52" s="192">
        <f t="shared" si="28"/>
        <v>-220.9406508938323</v>
      </c>
      <c r="CD52" s="193">
        <f t="shared" si="30"/>
        <v>-37.894736702221593</v>
      </c>
      <c r="CE52" s="52"/>
      <c r="CF52" s="52"/>
      <c r="CG52" s="52"/>
      <c r="CH52" s="187">
        <f t="shared" si="27"/>
        <v>59.700695700248794</v>
      </c>
      <c r="CI52" s="193">
        <f t="shared" si="31"/>
        <v>-91.894736702221593</v>
      </c>
      <c r="CJ52" s="52"/>
      <c r="CK52" s="52"/>
      <c r="CL52" s="52"/>
      <c r="CM52" s="52"/>
      <c r="CN52" s="117">
        <f t="shared" si="25"/>
        <v>-189.88767918605325</v>
      </c>
      <c r="CO52" s="124">
        <v>-174</v>
      </c>
      <c r="CP52" s="52"/>
      <c r="CQ52" s="52"/>
      <c r="CR52" s="52"/>
      <c r="CS52" s="52"/>
      <c r="CT52" s="52"/>
      <c r="CU52" s="52"/>
      <c r="CV52" s="96"/>
      <c r="CW52" s="122"/>
    </row>
    <row r="53" spans="2:101" x14ac:dyDescent="0.3">
      <c r="B53" s="95"/>
      <c r="C53" s="95">
        <f t="shared" si="2"/>
        <v>-204.31088914694271</v>
      </c>
      <c r="D53" s="96">
        <f t="shared" si="7"/>
        <v>17</v>
      </c>
      <c r="E53" s="52"/>
      <c r="F53" s="52"/>
      <c r="G53" s="95">
        <f t="shared" si="3"/>
        <v>-1111.5530346569028</v>
      </c>
      <c r="H53" s="96">
        <f t="shared" si="8"/>
        <v>32</v>
      </c>
      <c r="I53" s="52"/>
      <c r="J53" s="52"/>
      <c r="K53" s="52"/>
      <c r="L53" s="134"/>
      <c r="M53" s="95">
        <f t="shared" si="4"/>
        <v>10</v>
      </c>
      <c r="N53" s="96">
        <f t="shared" si="9"/>
        <v>58</v>
      </c>
      <c r="O53" s="52"/>
      <c r="P53" s="52"/>
      <c r="Q53" s="95">
        <f t="shared" si="5"/>
        <v>65</v>
      </c>
      <c r="R53" s="96">
        <f t="shared" si="10"/>
        <v>38</v>
      </c>
      <c r="S53" s="52"/>
      <c r="T53" s="52"/>
      <c r="U53" s="95">
        <f t="shared" si="6"/>
        <v>-7.3306493921393896</v>
      </c>
      <c r="V53" s="52">
        <f t="shared" si="11"/>
        <v>8</v>
      </c>
      <c r="W53" s="345"/>
      <c r="X53" s="346"/>
      <c r="Y53" s="347"/>
      <c r="Z53" s="34">
        <v>36</v>
      </c>
      <c r="AA53" s="34">
        <f t="shared" si="15"/>
        <v>-52.31117799194984</v>
      </c>
      <c r="AB53" s="33">
        <f t="shared" si="12"/>
        <v>78.531036916829962</v>
      </c>
      <c r="AC53" s="52"/>
      <c r="AD53" s="40">
        <v>45</v>
      </c>
      <c r="AE53" s="43">
        <f t="shared" si="0"/>
        <v>45.961940777125591</v>
      </c>
      <c r="AF53" s="42">
        <f t="shared" si="1"/>
        <v>45.961940777125584</v>
      </c>
      <c r="AG53" s="52"/>
      <c r="AH53" s="62">
        <v>34</v>
      </c>
      <c r="AI53" s="65">
        <f t="shared" si="13"/>
        <v>-45.810671857347145</v>
      </c>
      <c r="AJ53" s="64">
        <f t="shared" si="14"/>
        <v>72.338533734020004</v>
      </c>
      <c r="AK53" s="52"/>
      <c r="AL53" s="52"/>
      <c r="AM53" s="52"/>
      <c r="AN53" s="52"/>
      <c r="AO53" s="52"/>
      <c r="AP53" s="52"/>
      <c r="AQ53" s="95">
        <f t="shared" si="20"/>
        <v>-214.85555185758153</v>
      </c>
      <c r="AR53" s="96">
        <f t="shared" si="21"/>
        <v>-40.89542765196785</v>
      </c>
      <c r="AS53" s="52"/>
      <c r="AT53" s="96"/>
      <c r="AU53" s="52"/>
      <c r="AV53" s="95">
        <f t="shared" si="22"/>
        <v>59.46570340869048</v>
      </c>
      <c r="AW53" s="96">
        <f t="shared" si="23"/>
        <v>-40.89542765196785</v>
      </c>
      <c r="AX53" s="52"/>
      <c r="AY53" s="52"/>
      <c r="AZ53" s="96"/>
      <c r="BA53" s="96"/>
      <c r="BC53" s="95"/>
      <c r="BD53" s="176">
        <v>28</v>
      </c>
      <c r="BE53" s="179">
        <f t="shared" si="24"/>
        <v>-44.569779491562628</v>
      </c>
      <c r="BF53" s="178">
        <f t="shared" si="26"/>
        <v>70.272041716921649</v>
      </c>
      <c r="BG53" s="52"/>
      <c r="BH53" s="176">
        <f t="shared" si="16"/>
        <v>-169.71222998871963</v>
      </c>
      <c r="BI53" s="234">
        <f t="shared" si="17"/>
        <v>-66.894736702221593</v>
      </c>
      <c r="BJ53" s="52"/>
      <c r="BK53" s="52"/>
      <c r="BL53" s="52"/>
      <c r="BM53" s="179">
        <f>$BN$19*BN53+$BQ$19</f>
        <v>59.272492173503238</v>
      </c>
      <c r="BN53" s="234">
        <f t="shared" si="19"/>
        <v>-66.894736702221593</v>
      </c>
      <c r="BO53" s="52"/>
      <c r="BP53" s="52"/>
      <c r="BQ53" s="52"/>
      <c r="BR53" s="52"/>
      <c r="BS53" s="117">
        <f t="shared" si="29"/>
        <v>-188.79637068498397</v>
      </c>
      <c r="BT53" s="124">
        <v>-173</v>
      </c>
      <c r="BU53" s="52"/>
      <c r="BV53" s="52"/>
      <c r="BW53" s="52"/>
      <c r="BX53" s="52"/>
      <c r="BY53" s="52"/>
      <c r="BZ53" s="52"/>
      <c r="CA53" s="96"/>
      <c r="CB53" s="95"/>
      <c r="CC53" s="192">
        <f t="shared" si="28"/>
        <v>-231.32604797397045</v>
      </c>
      <c r="CD53" s="193">
        <f t="shared" si="30"/>
        <v>-36.894736702221593</v>
      </c>
      <c r="CE53" s="52"/>
      <c r="CF53" s="52"/>
      <c r="CG53" s="52"/>
      <c r="CH53" s="187">
        <f t="shared" si="27"/>
        <v>59.70942256803955</v>
      </c>
      <c r="CI53" s="193">
        <f t="shared" si="31"/>
        <v>-92.894736702221593</v>
      </c>
      <c r="CJ53" s="52"/>
      <c r="CK53" s="52"/>
      <c r="CL53" s="52"/>
      <c r="CM53" s="52"/>
      <c r="CN53" s="117">
        <f t="shared" si="25"/>
        <v>-188.79637068498397</v>
      </c>
      <c r="CO53" s="124">
        <v>-173</v>
      </c>
      <c r="CP53" s="52"/>
      <c r="CQ53" s="52"/>
      <c r="CR53" s="52"/>
      <c r="CS53" s="52"/>
      <c r="CT53" s="52"/>
      <c r="CU53" s="52"/>
      <c r="CV53" s="96"/>
      <c r="CW53" s="122"/>
    </row>
    <row r="54" spans="2:101" ht="15" thickBot="1" x14ac:dyDescent="0.35">
      <c r="B54" s="95"/>
      <c r="C54" s="95">
        <f t="shared" si="2"/>
        <v>-192.88083684418137</v>
      </c>
      <c r="D54" s="96">
        <f t="shared" si="7"/>
        <v>16</v>
      </c>
      <c r="E54" s="52"/>
      <c r="F54" s="52"/>
      <c r="G54" s="95">
        <f t="shared" si="3"/>
        <v>-1100.1229823541414</v>
      </c>
      <c r="H54" s="96">
        <f t="shared" si="8"/>
        <v>31</v>
      </c>
      <c r="I54" s="52"/>
      <c r="J54" s="52"/>
      <c r="K54" s="52"/>
      <c r="L54" s="134"/>
      <c r="M54" s="95">
        <f t="shared" si="4"/>
        <v>10</v>
      </c>
      <c r="N54" s="96">
        <f t="shared" si="9"/>
        <v>57</v>
      </c>
      <c r="O54" s="52"/>
      <c r="P54" s="52"/>
      <c r="Q54" s="95">
        <f t="shared" si="5"/>
        <v>65</v>
      </c>
      <c r="R54" s="96">
        <f t="shared" si="10"/>
        <v>37</v>
      </c>
      <c r="S54" s="52"/>
      <c r="T54" s="52"/>
      <c r="U54" s="95">
        <f t="shared" si="6"/>
        <v>-6.4143182181219656</v>
      </c>
      <c r="V54" s="52">
        <f t="shared" si="11"/>
        <v>7</v>
      </c>
      <c r="W54" s="385" t="s">
        <v>125</v>
      </c>
      <c r="X54" s="386"/>
      <c r="Y54" s="387"/>
      <c r="Z54" s="34">
        <v>37</v>
      </c>
      <c r="AA54" s="34">
        <f t="shared" si="15"/>
        <v>-52.550163654045164</v>
      </c>
      <c r="AB54" s="33">
        <f t="shared" si="12"/>
        <v>78.85400750293293</v>
      </c>
      <c r="AC54" s="52"/>
      <c r="AD54" s="40">
        <v>46</v>
      </c>
      <c r="AE54" s="43">
        <f t="shared" si="0"/>
        <v>45.152794079834827</v>
      </c>
      <c r="AF54" s="42">
        <f t="shared" si="1"/>
        <v>46.757087022012321</v>
      </c>
      <c r="AG54" s="52"/>
      <c r="AH54" s="62">
        <v>35</v>
      </c>
      <c r="AI54" s="65">
        <f t="shared" si="13"/>
        <v>-46.038240424929597</v>
      </c>
      <c r="AJ54" s="64">
        <f t="shared" si="14"/>
        <v>72.669648054494516</v>
      </c>
      <c r="AK54" s="52"/>
      <c r="AL54" s="52"/>
      <c r="AM54" s="52"/>
      <c r="AN54" s="52"/>
      <c r="AO54" s="52"/>
      <c r="AP54" s="52"/>
      <c r="AQ54" s="95">
        <f t="shared" si="20"/>
        <v>-203.42549955482019</v>
      </c>
      <c r="AR54" s="96">
        <f t="shared" si="21"/>
        <v>-41.89542765196785</v>
      </c>
      <c r="AS54" s="52"/>
      <c r="AT54" s="96"/>
      <c r="AU54" s="52"/>
      <c r="AV54" s="95">
        <f t="shared" si="22"/>
        <v>59.46570340869048</v>
      </c>
      <c r="AW54" s="96">
        <f t="shared" si="23"/>
        <v>-41.89542765196785</v>
      </c>
      <c r="AX54" s="52"/>
      <c r="AY54" s="52"/>
      <c r="AZ54" s="96"/>
      <c r="BA54" s="96"/>
      <c r="BC54" s="95"/>
      <c r="BD54" s="176">
        <v>29</v>
      </c>
      <c r="BE54" s="179">
        <f t="shared" si="24"/>
        <v>-44.761482739041526</v>
      </c>
      <c r="BF54" s="178">
        <f t="shared" si="26"/>
        <v>70.625115176886354</v>
      </c>
      <c r="BG54" s="52"/>
      <c r="BH54" s="176">
        <f>$BI$19*BI54+$BK$19</f>
        <v>-55.123579859410711</v>
      </c>
      <c r="BI54" s="234">
        <f>$BI55-$A$11</f>
        <v>-65.894736702221593</v>
      </c>
      <c r="BJ54" s="52"/>
      <c r="BK54" s="52"/>
      <c r="BL54" s="52"/>
      <c r="BM54" s="179">
        <f>$BN$19*BN54+$BQ$19</f>
        <v>59.368781221700772</v>
      </c>
      <c r="BN54" s="234">
        <f>$BN55-$A$11</f>
        <v>-65.894736702221593</v>
      </c>
      <c r="BO54" s="52"/>
      <c r="BP54" s="52"/>
      <c r="BQ54" s="52"/>
      <c r="BR54" s="52"/>
      <c r="BS54" s="117">
        <f t="shared" si="29"/>
        <v>-187.70506218391472</v>
      </c>
      <c r="BT54" s="124">
        <v>-172</v>
      </c>
      <c r="BU54" s="52"/>
      <c r="BV54" s="52"/>
      <c r="BW54" s="52"/>
      <c r="BX54" s="52"/>
      <c r="BY54" s="52"/>
      <c r="BZ54" s="52"/>
      <c r="CA54" s="96"/>
      <c r="CB54" s="95"/>
      <c r="CC54" s="192">
        <f t="shared" si="28"/>
        <v>-241.71144505410865</v>
      </c>
      <c r="CD54" s="193">
        <f t="shared" si="30"/>
        <v>-35.894736702221593</v>
      </c>
      <c r="CE54" s="52"/>
      <c r="CF54" s="52"/>
      <c r="CG54" s="52"/>
      <c r="CH54" s="187">
        <f t="shared" si="27"/>
        <v>59.718149435830313</v>
      </c>
      <c r="CI54" s="193">
        <f t="shared" si="31"/>
        <v>-93.894736702221593</v>
      </c>
      <c r="CJ54" s="52"/>
      <c r="CK54" s="52"/>
      <c r="CL54" s="52"/>
      <c r="CM54" s="52"/>
      <c r="CN54" s="117">
        <f t="shared" si="25"/>
        <v>-187.70506218391472</v>
      </c>
      <c r="CO54" s="124">
        <v>-172</v>
      </c>
      <c r="CP54" s="52"/>
      <c r="CQ54" s="52"/>
      <c r="CR54" s="52"/>
      <c r="CS54" s="52"/>
      <c r="CT54" s="52"/>
      <c r="CU54" s="52"/>
      <c r="CV54" s="96"/>
      <c r="CW54" s="122"/>
    </row>
    <row r="55" spans="2:101" ht="15.75" customHeight="1" thickBot="1" x14ac:dyDescent="0.35">
      <c r="B55" s="95"/>
      <c r="C55" s="95">
        <f t="shared" si="2"/>
        <v>-181.45078454142003</v>
      </c>
      <c r="D55" s="96">
        <f t="shared" si="7"/>
        <v>15</v>
      </c>
      <c r="E55" s="52"/>
      <c r="F55" s="52"/>
      <c r="G55" s="95">
        <f t="shared" si="3"/>
        <v>-1088.6929300513802</v>
      </c>
      <c r="H55" s="96">
        <f t="shared" si="8"/>
        <v>30</v>
      </c>
      <c r="I55" s="52"/>
      <c r="J55" s="52"/>
      <c r="K55" s="52"/>
      <c r="L55" s="134"/>
      <c r="M55" s="95">
        <f t="shared" si="4"/>
        <v>10</v>
      </c>
      <c r="N55" s="96">
        <f t="shared" si="9"/>
        <v>56</v>
      </c>
      <c r="O55" s="52"/>
      <c r="P55" s="52"/>
      <c r="Q55" s="95">
        <f t="shared" si="5"/>
        <v>65</v>
      </c>
      <c r="R55" s="96">
        <f t="shared" si="10"/>
        <v>36</v>
      </c>
      <c r="S55" s="52"/>
      <c r="T55" s="52"/>
      <c r="U55" s="95">
        <f t="shared" si="6"/>
        <v>-5.4979870441045424</v>
      </c>
      <c r="V55" s="52">
        <f t="shared" si="11"/>
        <v>6</v>
      </c>
      <c r="W55" s="385"/>
      <c r="X55" s="386"/>
      <c r="Y55" s="387"/>
      <c r="Z55" s="34">
        <v>38</v>
      </c>
      <c r="AA55" s="34">
        <f t="shared" si="15"/>
        <v>-52.794749531402559</v>
      </c>
      <c r="AB55" s="33">
        <f t="shared" si="12"/>
        <v>79.172758024143704</v>
      </c>
      <c r="AC55" s="52"/>
      <c r="AD55" s="40">
        <v>47</v>
      </c>
      <c r="AE55" s="43">
        <f t="shared" si="0"/>
        <v>44.329893404062403</v>
      </c>
      <c r="AF55" s="42">
        <f t="shared" si="1"/>
        <v>47.53799060524608</v>
      </c>
      <c r="AG55" s="52"/>
      <c r="AH55" s="62">
        <v>36</v>
      </c>
      <c r="AI55" s="65">
        <f t="shared" si="13"/>
        <v>-46.271553074415074</v>
      </c>
      <c r="AJ55" s="64">
        <f t="shared" si="14"/>
        <v>72.996740325520449</v>
      </c>
      <c r="AK55" s="52"/>
      <c r="AL55" s="52"/>
      <c r="AM55" s="52"/>
      <c r="AN55" s="52"/>
      <c r="AO55" s="52"/>
      <c r="AP55" s="52"/>
      <c r="AQ55" s="95">
        <f t="shared" si="20"/>
        <v>-191.99544725205885</v>
      </c>
      <c r="AR55" s="96">
        <f t="shared" si="21"/>
        <v>-42.89542765196785</v>
      </c>
      <c r="AS55" s="52"/>
      <c r="AT55" s="96"/>
      <c r="AU55" s="52"/>
      <c r="AV55" s="95">
        <f t="shared" si="22"/>
        <v>59.46570340869048</v>
      </c>
      <c r="AW55" s="96">
        <f t="shared" si="23"/>
        <v>-42.89542765196785</v>
      </c>
      <c r="AX55" s="52"/>
      <c r="AY55" s="52"/>
      <c r="AZ55" s="96"/>
      <c r="BA55" s="96"/>
      <c r="BC55" s="95"/>
      <c r="BD55" s="176">
        <v>30</v>
      </c>
      <c r="BE55" s="179">
        <f t="shared" si="24"/>
        <v>-44.959318770712812</v>
      </c>
      <c r="BF55" s="178">
        <f t="shared" si="26"/>
        <v>70.974789179062583</v>
      </c>
      <c r="BG55" s="52"/>
      <c r="BH55" s="235">
        <f>$BI$19*BI55+$BK$19</f>
        <v>59.465070269899115</v>
      </c>
      <c r="BI55" s="236">
        <f>BF20</f>
        <v>-64.894736702221593</v>
      </c>
      <c r="BJ55" s="52"/>
      <c r="BK55" s="52"/>
      <c r="BL55" s="52"/>
      <c r="BM55" s="235">
        <f>$BN$19*BN55+$BQ$19</f>
        <v>59.465070269898312</v>
      </c>
      <c r="BN55" s="236">
        <f>BF20</f>
        <v>-64.894736702221593</v>
      </c>
      <c r="BO55" s="52"/>
      <c r="BP55" s="52"/>
      <c r="BQ55" s="52"/>
      <c r="BR55" s="52"/>
      <c r="BS55" s="117">
        <f t="shared" si="29"/>
        <v>-186.61375368284544</v>
      </c>
      <c r="BT55" s="124">
        <v>-171</v>
      </c>
      <c r="BU55" s="52"/>
      <c r="BV55" s="52"/>
      <c r="BW55" s="52"/>
      <c r="BX55" s="52"/>
      <c r="BY55" s="52"/>
      <c r="BZ55" s="52"/>
      <c r="CA55" s="96"/>
      <c r="CB55" s="95"/>
      <c r="CC55" s="192">
        <f t="shared" si="28"/>
        <v>-252.0968421342468</v>
      </c>
      <c r="CD55" s="193">
        <f t="shared" si="30"/>
        <v>-34.894736702221593</v>
      </c>
      <c r="CE55" s="52"/>
      <c r="CF55" s="52"/>
      <c r="CG55" s="52"/>
      <c r="CH55" s="187">
        <f t="shared" si="27"/>
        <v>59.726876303621069</v>
      </c>
      <c r="CI55" s="193">
        <f t="shared" si="31"/>
        <v>-94.894736702221593</v>
      </c>
      <c r="CJ55" s="52"/>
      <c r="CK55" s="52"/>
      <c r="CL55" s="52"/>
      <c r="CM55" s="52"/>
      <c r="CN55" s="117">
        <f t="shared" si="25"/>
        <v>-186.61375368284544</v>
      </c>
      <c r="CO55" s="124">
        <v>-171</v>
      </c>
      <c r="CP55" s="52"/>
      <c r="CQ55" s="52"/>
      <c r="CR55" s="52"/>
      <c r="CS55" s="52"/>
      <c r="CT55" s="52"/>
      <c r="CU55" s="52"/>
      <c r="CV55" s="96"/>
      <c r="CW55" s="122"/>
    </row>
    <row r="56" spans="2:101" ht="15" customHeight="1" x14ac:dyDescent="0.3">
      <c r="B56" s="95"/>
      <c r="C56" s="95">
        <f t="shared" si="2"/>
        <v>-170.0207322386587</v>
      </c>
      <c r="D56" s="96">
        <f t="shared" si="7"/>
        <v>14</v>
      </c>
      <c r="E56" s="52"/>
      <c r="F56" s="52"/>
      <c r="G56" s="95">
        <f t="shared" si="3"/>
        <v>-1077.2628777486188</v>
      </c>
      <c r="H56" s="96">
        <f t="shared" si="8"/>
        <v>29</v>
      </c>
      <c r="I56" s="52"/>
      <c r="J56" s="52"/>
      <c r="K56" s="52"/>
      <c r="L56" s="134"/>
      <c r="M56" s="95">
        <f t="shared" si="4"/>
        <v>10</v>
      </c>
      <c r="N56" s="96">
        <f t="shared" si="9"/>
        <v>55</v>
      </c>
      <c r="O56" s="52"/>
      <c r="P56" s="52"/>
      <c r="Q56" s="95">
        <f t="shared" si="5"/>
        <v>65</v>
      </c>
      <c r="R56" s="96">
        <f t="shared" si="10"/>
        <v>35</v>
      </c>
      <c r="S56" s="52"/>
      <c r="T56" s="52"/>
      <c r="U56" s="95">
        <f t="shared" si="6"/>
        <v>-4.5816558700871184</v>
      </c>
      <c r="V56" s="52">
        <f t="shared" si="11"/>
        <v>5</v>
      </c>
      <c r="W56" s="388">
        <f>((V2)^2)*PI()</f>
        <v>1664.7127232672156</v>
      </c>
      <c r="X56" s="389"/>
      <c r="Y56" s="390"/>
      <c r="Z56" s="34">
        <v>39</v>
      </c>
      <c r="AA56" s="34">
        <f t="shared" si="15"/>
        <v>-53.044861120794423</v>
      </c>
      <c r="AB56" s="33">
        <f t="shared" si="12"/>
        <v>79.487191385965744</v>
      </c>
      <c r="AC56" s="52"/>
      <c r="AD56" s="40">
        <v>48</v>
      </c>
      <c r="AE56" s="43">
        <f t="shared" si="0"/>
        <v>43.493489413325783</v>
      </c>
      <c r="AF56" s="42">
        <f t="shared" si="1"/>
        <v>48.304413656030619</v>
      </c>
      <c r="AG56" s="52"/>
      <c r="AH56" s="62">
        <v>37</v>
      </c>
      <c r="AI56" s="65">
        <f t="shared" si="13"/>
        <v>-46.510538736510398</v>
      </c>
      <c r="AJ56" s="64">
        <f t="shared" si="14"/>
        <v>73.319710911623403</v>
      </c>
      <c r="AK56" s="52"/>
      <c r="AL56" s="52"/>
      <c r="AM56" s="52"/>
      <c r="AN56" s="52"/>
      <c r="AO56" s="52"/>
      <c r="AP56" s="52"/>
      <c r="AQ56" s="95">
        <f t="shared" si="20"/>
        <v>-180.56539494929751</v>
      </c>
      <c r="AR56" s="96">
        <f t="shared" si="21"/>
        <v>-43.89542765196785</v>
      </c>
      <c r="AS56" s="52"/>
      <c r="AT56" s="96"/>
      <c r="AU56" s="52"/>
      <c r="AV56" s="95">
        <f t="shared" si="22"/>
        <v>59.46570340869048</v>
      </c>
      <c r="AW56" s="96">
        <f t="shared" si="23"/>
        <v>-43.89542765196785</v>
      </c>
      <c r="AX56" s="52"/>
      <c r="AY56" s="52"/>
      <c r="AZ56" s="96"/>
      <c r="BA56" s="96"/>
      <c r="BC56" s="95"/>
      <c r="BD56" s="176">
        <v>31</v>
      </c>
      <c r="BE56" s="179">
        <f t="shared" si="24"/>
        <v>-45.163227323804776</v>
      </c>
      <c r="BF56" s="178">
        <f t="shared" si="26"/>
        <v>71.32095720936195</v>
      </c>
      <c r="BG56" s="52"/>
      <c r="BH56" s="176">
        <f>$BI$19*BI56+$BK$19</f>
        <v>174.05372039920803</v>
      </c>
      <c r="BI56" s="178">
        <f>IF($BI$55&gt;0,$BI55-$A$11,$BI$55+$A$11)</f>
        <v>-63.894736702221593</v>
      </c>
      <c r="BJ56" s="52"/>
      <c r="BK56" s="52"/>
      <c r="BL56" s="52"/>
      <c r="BM56" s="179">
        <f>$BN$19*BN56+$BQ$19</f>
        <v>59.368781221700772</v>
      </c>
      <c r="BN56" s="178">
        <f>IF($BN$55&gt;0,$BN55+$A$11,$BN$55-$A$11)</f>
        <v>-65.894736702221593</v>
      </c>
      <c r="BO56" s="52"/>
      <c r="BP56" s="52"/>
      <c r="BQ56" s="52"/>
      <c r="BR56" s="52"/>
      <c r="BS56" s="117">
        <f t="shared" si="29"/>
        <v>-185.52244518177616</v>
      </c>
      <c r="BT56" s="124">
        <v>-170</v>
      </c>
      <c r="BU56" s="52"/>
      <c r="BV56" s="52"/>
      <c r="BW56" s="52"/>
      <c r="BX56" s="52"/>
      <c r="BY56" s="52"/>
      <c r="BZ56" s="52"/>
      <c r="CA56" s="96"/>
      <c r="CB56" s="95"/>
      <c r="CC56" s="192">
        <f t="shared" si="28"/>
        <v>-262.482239214385</v>
      </c>
      <c r="CD56" s="193">
        <f t="shared" si="30"/>
        <v>-33.894736702221593</v>
      </c>
      <c r="CE56" s="52"/>
      <c r="CF56" s="52"/>
      <c r="CG56" s="52"/>
      <c r="CH56" s="187">
        <f t="shared" si="27"/>
        <v>59.735603171411832</v>
      </c>
      <c r="CI56" s="193">
        <f t="shared" si="31"/>
        <v>-95.894736702221593</v>
      </c>
      <c r="CJ56" s="52"/>
      <c r="CK56" s="52"/>
      <c r="CL56" s="52"/>
      <c r="CM56" s="52"/>
      <c r="CN56" s="117">
        <f t="shared" si="25"/>
        <v>-185.52244518177616</v>
      </c>
      <c r="CO56" s="124">
        <v>-170</v>
      </c>
      <c r="CP56" s="52"/>
      <c r="CQ56" s="52"/>
      <c r="CR56" s="52"/>
      <c r="CS56" s="52"/>
      <c r="CT56" s="52"/>
      <c r="CU56" s="52"/>
      <c r="CV56" s="96"/>
      <c r="CW56" s="122"/>
    </row>
    <row r="57" spans="2:101" x14ac:dyDescent="0.3">
      <c r="B57" s="95"/>
      <c r="C57" s="95">
        <f t="shared" si="2"/>
        <v>-158.59067993589736</v>
      </c>
      <c r="D57" s="96">
        <f t="shared" si="7"/>
        <v>13</v>
      </c>
      <c r="E57" s="52"/>
      <c r="F57" s="52"/>
      <c r="G57" s="95">
        <f t="shared" si="3"/>
        <v>-1065.8328254458575</v>
      </c>
      <c r="H57" s="96">
        <f t="shared" si="8"/>
        <v>28</v>
      </c>
      <c r="I57" s="52"/>
      <c r="J57" s="52"/>
      <c r="K57" s="52"/>
      <c r="L57" s="134"/>
      <c r="M57" s="95">
        <f t="shared" si="4"/>
        <v>10</v>
      </c>
      <c r="N57" s="96">
        <f t="shared" si="9"/>
        <v>54</v>
      </c>
      <c r="O57" s="52"/>
      <c r="P57" s="106"/>
      <c r="Q57" s="95">
        <f t="shared" si="5"/>
        <v>65</v>
      </c>
      <c r="R57" s="96">
        <f t="shared" si="10"/>
        <v>34</v>
      </c>
      <c r="S57" s="52"/>
      <c r="T57" s="52"/>
      <c r="U57" s="95">
        <f t="shared" si="6"/>
        <v>-3.6653246960696948</v>
      </c>
      <c r="V57" s="52">
        <f t="shared" si="11"/>
        <v>4</v>
      </c>
      <c r="W57" s="388"/>
      <c r="X57" s="389"/>
      <c r="Y57" s="390"/>
      <c r="Z57" s="34">
        <v>40</v>
      </c>
      <c r="AA57" s="34">
        <f t="shared" si="15"/>
        <v>-53.300422235807737</v>
      </c>
      <c r="AB57" s="33">
        <f t="shared" si="12"/>
        <v>79.797211808951047</v>
      </c>
      <c r="AC57" s="52"/>
      <c r="AD57" s="40">
        <v>49</v>
      </c>
      <c r="AE57" s="43">
        <f t="shared" si="0"/>
        <v>42.643836884382971</v>
      </c>
      <c r="AF57" s="42">
        <f t="shared" si="1"/>
        <v>49.056122714480182</v>
      </c>
      <c r="AG57" s="52"/>
      <c r="AH57" s="62">
        <v>38</v>
      </c>
      <c r="AI57" s="65">
        <f t="shared" si="13"/>
        <v>-46.755124613867793</v>
      </c>
      <c r="AJ57" s="64">
        <f t="shared" si="14"/>
        <v>73.638461432834191</v>
      </c>
      <c r="AK57" s="52"/>
      <c r="AL57" s="52"/>
      <c r="AM57" s="52"/>
      <c r="AN57" s="52"/>
      <c r="AO57" s="52"/>
      <c r="AP57" s="52"/>
      <c r="AQ57" s="95">
        <f t="shared" si="20"/>
        <v>-169.13534264653617</v>
      </c>
      <c r="AR57" s="96">
        <f t="shared" si="21"/>
        <v>-44.89542765196785</v>
      </c>
      <c r="AS57" s="52"/>
      <c r="AT57" s="96"/>
      <c r="AU57" s="52"/>
      <c r="AV57" s="95">
        <f t="shared" si="22"/>
        <v>59.46570340869048</v>
      </c>
      <c r="AW57" s="96">
        <f t="shared" si="23"/>
        <v>-44.89542765196785</v>
      </c>
      <c r="AX57" s="52"/>
      <c r="AY57" s="52"/>
      <c r="AZ57" s="96"/>
      <c r="BA57" s="96"/>
      <c r="BC57" s="95"/>
      <c r="BD57" s="176">
        <v>32</v>
      </c>
      <c r="BE57" s="179">
        <f t="shared" si="24"/>
        <v>-45.373146285796821</v>
      </c>
      <c r="BF57" s="178">
        <f t="shared" si="26"/>
        <v>71.663513821648991</v>
      </c>
      <c r="BG57" s="52"/>
      <c r="BH57" s="176">
        <f>$BI$19*BI57+$BK$19</f>
        <v>288.64237052851695</v>
      </c>
      <c r="BI57" s="178">
        <f t="shared" ref="BI57:BI88" si="32">IF($BI56=$BI55-$A$11,$BI56-$A$11,$BI56+$A$11)</f>
        <v>-62.894736702221593</v>
      </c>
      <c r="BJ57" s="52"/>
      <c r="BK57" s="52"/>
      <c r="BL57" s="52"/>
      <c r="BM57" s="179">
        <f>$BN$19*BN57+$BQ$19</f>
        <v>59.272492173503238</v>
      </c>
      <c r="BN57" s="178">
        <f t="shared" ref="BN57:BN88" si="33">IF($BN56=$BN55-$A$11,$BN56-$A$11,$BN56+$A$11)</f>
        <v>-66.894736702221593</v>
      </c>
      <c r="BO57" s="52"/>
      <c r="BP57" s="52"/>
      <c r="BQ57" s="52"/>
      <c r="BR57" s="52"/>
      <c r="BS57" s="117">
        <f t="shared" si="29"/>
        <v>-184.43113668070689</v>
      </c>
      <c r="BT57" s="124">
        <v>-169</v>
      </c>
      <c r="BU57" s="52"/>
      <c r="BV57" s="52"/>
      <c r="BW57" s="52"/>
      <c r="BX57" s="52"/>
      <c r="BY57" s="52"/>
      <c r="BZ57" s="52"/>
      <c r="CA57" s="96"/>
      <c r="CB57" s="95"/>
      <c r="CC57" s="192">
        <f t="shared" si="28"/>
        <v>-272.86763629452315</v>
      </c>
      <c r="CD57" s="193">
        <f t="shared" si="30"/>
        <v>-32.894736702221593</v>
      </c>
      <c r="CE57" s="52"/>
      <c r="CF57" s="52"/>
      <c r="CG57" s="52"/>
      <c r="CH57" s="187">
        <f t="shared" si="27"/>
        <v>59.744330039202588</v>
      </c>
      <c r="CI57" s="193">
        <f t="shared" si="31"/>
        <v>-96.894736702221593</v>
      </c>
      <c r="CJ57" s="52"/>
      <c r="CK57" s="52"/>
      <c r="CL57" s="52"/>
      <c r="CM57" s="52"/>
      <c r="CN57" s="117">
        <f t="shared" si="25"/>
        <v>-184.43113668070689</v>
      </c>
      <c r="CO57" s="124">
        <v>-169</v>
      </c>
      <c r="CP57" s="52"/>
      <c r="CQ57" s="52"/>
      <c r="CR57" s="52"/>
      <c r="CS57" s="52"/>
      <c r="CT57" s="52"/>
      <c r="CU57" s="52"/>
      <c r="CV57" s="96"/>
      <c r="CW57" s="122"/>
    </row>
    <row r="58" spans="2:101" ht="18.75" customHeight="1" x14ac:dyDescent="0.3">
      <c r="B58" s="95"/>
      <c r="C58" s="95">
        <f t="shared" si="2"/>
        <v>-147.16062763313602</v>
      </c>
      <c r="D58" s="96">
        <f t="shared" si="7"/>
        <v>12</v>
      </c>
      <c r="E58" s="52"/>
      <c r="F58" s="52"/>
      <c r="G58" s="95">
        <f t="shared" si="3"/>
        <v>-1054.4027731430961</v>
      </c>
      <c r="H58" s="96">
        <f t="shared" si="8"/>
        <v>27</v>
      </c>
      <c r="I58" s="52"/>
      <c r="J58" s="52"/>
      <c r="K58" s="52"/>
      <c r="L58" s="134"/>
      <c r="M58" s="95">
        <f t="shared" si="4"/>
        <v>10</v>
      </c>
      <c r="N58" s="96">
        <f t="shared" si="9"/>
        <v>53</v>
      </c>
      <c r="O58" s="52"/>
      <c r="P58" s="106"/>
      <c r="Q58" s="95">
        <f t="shared" si="5"/>
        <v>65</v>
      </c>
      <c r="R58" s="96">
        <f t="shared" si="10"/>
        <v>33</v>
      </c>
      <c r="S58" s="52"/>
      <c r="T58" s="52"/>
      <c r="U58" s="95">
        <f t="shared" si="6"/>
        <v>-2.7489935220522712</v>
      </c>
      <c r="V58" s="52">
        <f t="shared" si="11"/>
        <v>3</v>
      </c>
      <c r="W58" s="348" t="s">
        <v>126</v>
      </c>
      <c r="X58" s="349"/>
      <c r="Y58" s="350"/>
      <c r="Z58" s="34">
        <v>41</v>
      </c>
      <c r="AA58" s="34">
        <f t="shared" si="15"/>
        <v>-53.561355030051189</v>
      </c>
      <c r="AB58" s="33">
        <f t="shared" si="12"/>
        <v>80.102724857875529</v>
      </c>
      <c r="AC58" s="52"/>
      <c r="AD58" s="40">
        <v>50</v>
      </c>
      <c r="AE58" s="43">
        <f t="shared" si="0"/>
        <v>41.781194629625055</v>
      </c>
      <c r="AF58" s="42">
        <f t="shared" si="1"/>
        <v>49.792888802733572</v>
      </c>
      <c r="AG58" s="52"/>
      <c r="AH58" s="62">
        <v>39</v>
      </c>
      <c r="AI58" s="65">
        <f t="shared" si="13"/>
        <v>-47.005236203259656</v>
      </c>
      <c r="AJ58" s="64">
        <f t="shared" si="14"/>
        <v>73.952894794656231</v>
      </c>
      <c r="AK58" s="52"/>
      <c r="AL58" s="52"/>
      <c r="AM58" s="52"/>
      <c r="AN58" s="52"/>
      <c r="AO58" s="52"/>
      <c r="AP58" s="52"/>
      <c r="AQ58" s="95">
        <f t="shared" si="20"/>
        <v>-157.70529034377478</v>
      </c>
      <c r="AR58" s="96">
        <f t="shared" si="21"/>
        <v>-45.89542765196785</v>
      </c>
      <c r="AS58" s="52"/>
      <c r="AT58" s="96"/>
      <c r="AU58" s="52"/>
      <c r="AV58" s="95">
        <f t="shared" si="22"/>
        <v>59.46570340869048</v>
      </c>
      <c r="AW58" s="96">
        <f t="shared" si="23"/>
        <v>-45.89542765196785</v>
      </c>
      <c r="AX58" s="52"/>
      <c r="AY58" s="52"/>
      <c r="AZ58" s="96"/>
      <c r="BA58" s="96"/>
      <c r="BC58" s="95"/>
      <c r="BD58" s="176">
        <v>33</v>
      </c>
      <c r="BE58" s="179">
        <f t="shared" si="24"/>
        <v>-45.589011713339602</v>
      </c>
      <c r="BF58" s="178">
        <f t="shared" si="26"/>
        <v>72.002354669861205</v>
      </c>
      <c r="BG58" s="52"/>
      <c r="BH58" s="176">
        <f t="shared" ref="BH58:BH119" si="34">$BI$19*BI58+$BK$19</f>
        <v>403.23102065782587</v>
      </c>
      <c r="BI58" s="178">
        <f t="shared" si="32"/>
        <v>-61.894736702221593</v>
      </c>
      <c r="BJ58" s="52"/>
      <c r="BK58" s="52"/>
      <c r="BL58" s="52"/>
      <c r="BM58" s="179">
        <f t="shared" ref="BM58:BM119" si="35">$BN$19*BN58+$BQ$19</f>
        <v>59.176203125305697</v>
      </c>
      <c r="BN58" s="178">
        <f t="shared" si="33"/>
        <v>-67.894736702221593</v>
      </c>
      <c r="BO58" s="52"/>
      <c r="BP58" s="52"/>
      <c r="BQ58" s="52"/>
      <c r="BR58" s="52"/>
      <c r="BS58" s="117">
        <f t="shared" si="29"/>
        <v>-183.33982817963764</v>
      </c>
      <c r="BT58" s="124">
        <v>-168</v>
      </c>
      <c r="BU58" s="52"/>
      <c r="BV58" s="52"/>
      <c r="BW58" s="52"/>
      <c r="BX58" s="52"/>
      <c r="BY58" s="52"/>
      <c r="BZ58" s="52"/>
      <c r="CA58" s="96"/>
      <c r="CB58" s="95"/>
      <c r="CC58" s="192">
        <f t="shared" si="28"/>
        <v>-283.25303337466136</v>
      </c>
      <c r="CD58" s="193">
        <f t="shared" si="30"/>
        <v>-31.894736702221593</v>
      </c>
      <c r="CE58" s="52"/>
      <c r="CF58" s="52"/>
      <c r="CG58" s="52"/>
      <c r="CH58" s="187">
        <f t="shared" si="27"/>
        <v>59.753056906993343</v>
      </c>
      <c r="CI58" s="193">
        <f t="shared" si="31"/>
        <v>-97.894736702221593</v>
      </c>
      <c r="CJ58" s="52"/>
      <c r="CK58" s="52"/>
      <c r="CL58" s="52"/>
      <c r="CM58" s="52"/>
      <c r="CN58" s="117">
        <f t="shared" si="25"/>
        <v>-183.33982817963764</v>
      </c>
      <c r="CO58" s="124">
        <v>-168</v>
      </c>
      <c r="CP58" s="52"/>
      <c r="CQ58" s="52"/>
      <c r="CR58" s="52"/>
      <c r="CS58" s="52"/>
      <c r="CT58" s="52"/>
      <c r="CU58" s="52"/>
      <c r="CV58" s="96"/>
      <c r="CW58" s="122"/>
    </row>
    <row r="59" spans="2:101" ht="22.5" customHeight="1" x14ac:dyDescent="0.3">
      <c r="B59" s="95"/>
      <c r="C59" s="95">
        <f t="shared" si="2"/>
        <v>-135.73057533037468</v>
      </c>
      <c r="D59" s="96">
        <f t="shared" si="7"/>
        <v>11</v>
      </c>
      <c r="E59" s="52"/>
      <c r="F59" s="52"/>
      <c r="G59" s="95">
        <f t="shared" si="3"/>
        <v>-1042.9727208403347</v>
      </c>
      <c r="H59" s="96">
        <f t="shared" si="8"/>
        <v>26</v>
      </c>
      <c r="I59" s="52"/>
      <c r="J59" s="52"/>
      <c r="K59" s="52"/>
      <c r="L59" s="134"/>
      <c r="M59" s="95">
        <f t="shared" si="4"/>
        <v>10</v>
      </c>
      <c r="N59" s="96">
        <f t="shared" si="9"/>
        <v>52</v>
      </c>
      <c r="O59" s="52"/>
      <c r="P59" s="106"/>
      <c r="Q59" s="95">
        <f t="shared" si="5"/>
        <v>65</v>
      </c>
      <c r="R59" s="96">
        <f t="shared" si="10"/>
        <v>32</v>
      </c>
      <c r="S59" s="52"/>
      <c r="T59" s="52"/>
      <c r="U59" s="95">
        <f t="shared" si="6"/>
        <v>-1.8326623480348474</v>
      </c>
      <c r="V59" s="52">
        <f t="shared" si="11"/>
        <v>2</v>
      </c>
      <c r="W59" s="348"/>
      <c r="X59" s="349"/>
      <c r="Y59" s="350"/>
      <c r="Z59" s="34">
        <v>42</v>
      </c>
      <c r="AA59" s="34">
        <f t="shared" si="15"/>
        <v>-53.827580020867956</v>
      </c>
      <c r="AB59" s="33">
        <f t="shared" si="12"/>
        <v>80.403637470504933</v>
      </c>
      <c r="AC59" s="52"/>
      <c r="AD59" s="40">
        <v>51</v>
      </c>
      <c r="AE59" s="43">
        <f t="shared" si="0"/>
        <v>40.905825418239438</v>
      </c>
      <c r="AF59" s="42">
        <f t="shared" si="1"/>
        <v>50.514487494703104</v>
      </c>
      <c r="AG59" s="52"/>
      <c r="AH59" s="62">
        <v>40</v>
      </c>
      <c r="AI59" s="65">
        <f t="shared" si="13"/>
        <v>-47.260797318272971</v>
      </c>
      <c r="AJ59" s="64">
        <f t="shared" si="14"/>
        <v>74.262915217641535</v>
      </c>
      <c r="AK59" s="52"/>
      <c r="AL59" s="52"/>
      <c r="AM59" s="52"/>
      <c r="AN59" s="52"/>
      <c r="AO59" s="52"/>
      <c r="AP59" s="52"/>
      <c r="AQ59" s="95">
        <f t="shared" si="20"/>
        <v>-146.27523804101349</v>
      </c>
      <c r="AR59" s="96">
        <f t="shared" si="21"/>
        <v>-46.89542765196785</v>
      </c>
      <c r="AS59" s="52"/>
      <c r="AT59" s="96"/>
      <c r="AU59" s="52"/>
      <c r="AV59" s="95">
        <f t="shared" si="22"/>
        <v>59.46570340869048</v>
      </c>
      <c r="AW59" s="96">
        <f t="shared" si="23"/>
        <v>-46.89542765196785</v>
      </c>
      <c r="AX59" s="52"/>
      <c r="AY59" s="52"/>
      <c r="AZ59" s="96"/>
      <c r="BA59" s="96"/>
      <c r="BC59" s="95"/>
      <c r="BD59" s="176">
        <v>34</v>
      </c>
      <c r="BE59" s="179">
        <f t="shared" si="24"/>
        <v>-45.810757851732752</v>
      </c>
      <c r="BF59" s="178">
        <f t="shared" si="26"/>
        <v>72.33737653979378</v>
      </c>
      <c r="BG59" s="52"/>
      <c r="BH59" s="176">
        <f t="shared" si="34"/>
        <v>517.81967078713569</v>
      </c>
      <c r="BI59" s="178">
        <f t="shared" si="32"/>
        <v>-60.894736702221593</v>
      </c>
      <c r="BJ59" s="52"/>
      <c r="BK59" s="52"/>
      <c r="BL59" s="52"/>
      <c r="BM59" s="179">
        <f t="shared" si="35"/>
        <v>59.079914077108157</v>
      </c>
      <c r="BN59" s="178">
        <f t="shared" si="33"/>
        <v>-68.894736702221593</v>
      </c>
      <c r="BO59" s="52"/>
      <c r="BP59" s="52"/>
      <c r="BQ59" s="52"/>
      <c r="BR59" s="52"/>
      <c r="BS59" s="117">
        <f t="shared" si="29"/>
        <v>-182.24851967856836</v>
      </c>
      <c r="BT59" s="124">
        <v>-167</v>
      </c>
      <c r="BU59" s="52"/>
      <c r="BV59" s="52"/>
      <c r="BW59" s="52"/>
      <c r="BX59" s="52"/>
      <c r="BY59" s="52"/>
      <c r="BZ59" s="52"/>
      <c r="CA59" s="96"/>
      <c r="CB59" s="95"/>
      <c r="CC59" s="192">
        <f t="shared" si="28"/>
        <v>-293.6384304547995</v>
      </c>
      <c r="CD59" s="193">
        <f t="shared" si="30"/>
        <v>-30.894736702221593</v>
      </c>
      <c r="CE59" s="52"/>
      <c r="CF59" s="52"/>
      <c r="CG59" s="52"/>
      <c r="CH59" s="187">
        <f t="shared" si="27"/>
        <v>59.761783774784107</v>
      </c>
      <c r="CI59" s="193">
        <f t="shared" si="31"/>
        <v>-98.894736702221593</v>
      </c>
      <c r="CJ59" s="52"/>
      <c r="CK59" s="52"/>
      <c r="CL59" s="52"/>
      <c r="CM59" s="52"/>
      <c r="CN59" s="117">
        <f t="shared" si="25"/>
        <v>-182.24851967856836</v>
      </c>
      <c r="CO59" s="124">
        <v>-167</v>
      </c>
      <c r="CP59" s="52"/>
      <c r="CQ59" s="52"/>
      <c r="CR59" s="52"/>
      <c r="CS59" s="52"/>
      <c r="CT59" s="52"/>
      <c r="CU59" s="52"/>
      <c r="CV59" s="96"/>
      <c r="CW59" s="122"/>
    </row>
    <row r="60" spans="2:101" ht="28.5" customHeight="1" thickBot="1" x14ac:dyDescent="0.55000000000000004">
      <c r="B60" s="95"/>
      <c r="C60" s="95">
        <f t="shared" si="2"/>
        <v>-124.30052302761337</v>
      </c>
      <c r="D60" s="96">
        <f t="shared" si="7"/>
        <v>10</v>
      </c>
      <c r="E60" s="52"/>
      <c r="F60" s="52"/>
      <c r="G60" s="95">
        <f t="shared" si="3"/>
        <v>-1031.5426685375735</v>
      </c>
      <c r="H60" s="96">
        <f t="shared" si="8"/>
        <v>25</v>
      </c>
      <c r="I60" s="52"/>
      <c r="J60" s="52"/>
      <c r="K60" s="52"/>
      <c r="L60" s="134"/>
      <c r="M60" s="95">
        <f t="shared" si="4"/>
        <v>10</v>
      </c>
      <c r="N60" s="96">
        <f t="shared" si="9"/>
        <v>51</v>
      </c>
      <c r="O60" s="52"/>
      <c r="P60" s="106"/>
      <c r="Q60" s="95">
        <f t="shared" si="5"/>
        <v>65</v>
      </c>
      <c r="R60" s="96">
        <f t="shared" si="10"/>
        <v>31</v>
      </c>
      <c r="S60" s="52"/>
      <c r="T60" s="52"/>
      <c r="U60" s="95">
        <f t="shared" si="6"/>
        <v>-0.9163311740174237</v>
      </c>
      <c r="V60" s="52">
        <f t="shared" si="11"/>
        <v>1</v>
      </c>
      <c r="W60" s="391">
        <f>W52-W56</f>
        <v>0</v>
      </c>
      <c r="X60" s="392"/>
      <c r="Y60" s="393"/>
      <c r="Z60" s="34">
        <v>43</v>
      </c>
      <c r="AA60" s="34">
        <f t="shared" si="15"/>
        <v>-54.099016113546838</v>
      </c>
      <c r="AB60" s="33">
        <f t="shared" si="12"/>
        <v>80.699857985942415</v>
      </c>
      <c r="AC60" s="52"/>
      <c r="AD60" s="40">
        <v>52</v>
      </c>
      <c r="AE60" s="43">
        <f t="shared" si="0"/>
        <v>40.01799589616779</v>
      </c>
      <c r="AF60" s="42">
        <f t="shared" si="1"/>
        <v>51.220698984436929</v>
      </c>
      <c r="AG60" s="52"/>
      <c r="AH60" s="62">
        <v>41</v>
      </c>
      <c r="AI60" s="65">
        <f t="shared" si="13"/>
        <v>-47.521730112516423</v>
      </c>
      <c r="AJ60" s="64">
        <f t="shared" si="14"/>
        <v>74.568428266566016</v>
      </c>
      <c r="AK60" s="52"/>
      <c r="AL60" s="52"/>
      <c r="AM60" s="52"/>
      <c r="AN60" s="52"/>
      <c r="AO60" s="52"/>
      <c r="AP60" s="52"/>
      <c r="AQ60" s="95">
        <f t="shared" si="20"/>
        <v>-134.8451857382521</v>
      </c>
      <c r="AR60" s="96">
        <f t="shared" si="21"/>
        <v>-47.89542765196785</v>
      </c>
      <c r="AS60" s="52"/>
      <c r="AT60" s="96"/>
      <c r="AU60" s="52"/>
      <c r="AV60" s="95">
        <f t="shared" si="22"/>
        <v>59.46570340869048</v>
      </c>
      <c r="AW60" s="96">
        <f t="shared" si="23"/>
        <v>-47.89542765196785</v>
      </c>
      <c r="AX60" s="52"/>
      <c r="AY60" s="52"/>
      <c r="AZ60" s="96"/>
      <c r="BA60" s="96"/>
      <c r="BC60" s="95"/>
      <c r="BD60" s="176">
        <v>35</v>
      </c>
      <c r="BE60" s="179">
        <f t="shared" si="24"/>
        <v>-46.038317154954413</v>
      </c>
      <c r="BF60" s="178">
        <f t="shared" si="26"/>
        <v>72.668477380539699</v>
      </c>
      <c r="BG60" s="52"/>
      <c r="BH60" s="176">
        <f t="shared" si="34"/>
        <v>632.40832091644461</v>
      </c>
      <c r="BI60" s="178">
        <f t="shared" si="32"/>
        <v>-59.894736702221593</v>
      </c>
      <c r="BJ60" s="52"/>
      <c r="BK60" s="52"/>
      <c r="BL60" s="52"/>
      <c r="BM60" s="179">
        <f>$BN$19*BN60+$BQ$19</f>
        <v>58.983625028910623</v>
      </c>
      <c r="BN60" s="178">
        <f t="shared" si="33"/>
        <v>-69.894736702221593</v>
      </c>
      <c r="BO60" s="52"/>
      <c r="BP60" s="52"/>
      <c r="BQ60" s="52"/>
      <c r="BR60" s="52"/>
      <c r="BS60" s="117">
        <f t="shared" si="29"/>
        <v>-181.15721117749908</v>
      </c>
      <c r="BT60" s="124">
        <v>-166</v>
      </c>
      <c r="BU60" s="52"/>
      <c r="BV60" s="52"/>
      <c r="BW60" s="52"/>
      <c r="BX60" s="52"/>
      <c r="BY60" s="52"/>
      <c r="BZ60" s="52"/>
      <c r="CA60" s="96"/>
      <c r="CB60" s="95"/>
      <c r="CC60" s="192">
        <f t="shared" si="28"/>
        <v>-304.02382753493765</v>
      </c>
      <c r="CD60" s="193">
        <f t="shared" si="30"/>
        <v>-29.894736702221593</v>
      </c>
      <c r="CE60" s="52"/>
      <c r="CF60" s="52"/>
      <c r="CG60" s="52"/>
      <c r="CH60" s="187">
        <f t="shared" si="27"/>
        <v>59.770510642574862</v>
      </c>
      <c r="CI60" s="193">
        <f t="shared" si="31"/>
        <v>-99.894736702221593</v>
      </c>
      <c r="CJ60" s="52"/>
      <c r="CK60" s="52"/>
      <c r="CL60" s="52"/>
      <c r="CM60" s="52"/>
      <c r="CN60" s="117">
        <f t="shared" si="25"/>
        <v>-181.15721117749908</v>
      </c>
      <c r="CO60" s="124">
        <v>-166</v>
      </c>
      <c r="CP60" s="52"/>
      <c r="CQ60" s="52"/>
      <c r="CR60" s="52"/>
      <c r="CS60" s="52"/>
      <c r="CT60" s="52"/>
      <c r="CU60" s="52"/>
      <c r="CV60" s="96"/>
      <c r="CW60" s="122"/>
    </row>
    <row r="61" spans="2:101" ht="18.75" customHeight="1" thickTop="1" thickBot="1" x14ac:dyDescent="0.55000000000000004">
      <c r="B61" s="95"/>
      <c r="C61" s="95">
        <f t="shared" si="2"/>
        <v>-112.87047072485203</v>
      </c>
      <c r="D61" s="96">
        <f t="shared" si="7"/>
        <v>9</v>
      </c>
      <c r="E61" s="52"/>
      <c r="F61" s="52"/>
      <c r="G61" s="95">
        <f t="shared" si="3"/>
        <v>-1020.1126162348121</v>
      </c>
      <c r="H61" s="96">
        <f t="shared" si="8"/>
        <v>24</v>
      </c>
      <c r="I61" s="52"/>
      <c r="J61" s="52"/>
      <c r="K61" s="52"/>
      <c r="L61" s="134"/>
      <c r="M61" s="95">
        <f t="shared" si="4"/>
        <v>10</v>
      </c>
      <c r="N61" s="96">
        <f t="shared" si="9"/>
        <v>50</v>
      </c>
      <c r="O61" s="52"/>
      <c r="P61" s="106"/>
      <c r="Q61" s="95">
        <f t="shared" si="5"/>
        <v>65</v>
      </c>
      <c r="R61" s="96">
        <f t="shared" si="10"/>
        <v>30</v>
      </c>
      <c r="S61" s="52"/>
      <c r="T61" s="52"/>
      <c r="U61" s="95">
        <f t="shared" si="6"/>
        <v>0</v>
      </c>
      <c r="V61" s="52">
        <f t="shared" si="11"/>
        <v>0</v>
      </c>
      <c r="W61" s="174"/>
      <c r="X61" s="174"/>
      <c r="Y61" s="174"/>
      <c r="Z61" s="34">
        <v>44</v>
      </c>
      <c r="AA61" s="34">
        <f t="shared" si="15"/>
        <v>-54.375580626024544</v>
      </c>
      <c r="AB61" s="33">
        <f t="shared" si="12"/>
        <v>80.991296172549454</v>
      </c>
      <c r="AC61" s="52"/>
      <c r="AD61" s="40">
        <v>53</v>
      </c>
      <c r="AE61" s="43">
        <f t="shared" si="0"/>
        <v>39.117976504883146</v>
      </c>
      <c r="AF61" s="42">
        <f t="shared" si="1"/>
        <v>51.911308153074032</v>
      </c>
      <c r="AG61" s="52"/>
      <c r="AH61" s="62">
        <v>42</v>
      </c>
      <c r="AI61" s="65">
        <f t="shared" si="13"/>
        <v>-47.787955103333189</v>
      </c>
      <c r="AJ61" s="64">
        <f t="shared" si="14"/>
        <v>74.869340879195406</v>
      </c>
      <c r="AK61" s="52"/>
      <c r="AL61" s="52"/>
      <c r="AM61" s="52"/>
      <c r="AN61" s="52"/>
      <c r="AO61" s="52"/>
      <c r="AP61" s="52"/>
      <c r="AQ61" s="95">
        <f t="shared" si="20"/>
        <v>-123.41513343549082</v>
      </c>
      <c r="AR61" s="96">
        <f t="shared" si="21"/>
        <v>-48.89542765196785</v>
      </c>
      <c r="AS61" s="52"/>
      <c r="AT61" s="96"/>
      <c r="AU61" s="52"/>
      <c r="AV61" s="95">
        <f t="shared" si="22"/>
        <v>59.46570340869048</v>
      </c>
      <c r="AW61" s="96">
        <f t="shared" si="23"/>
        <v>-48.89542765196785</v>
      </c>
      <c r="AX61" s="52"/>
      <c r="AY61" s="52"/>
      <c r="AZ61" s="96"/>
      <c r="BA61" s="96"/>
      <c r="BC61" s="95"/>
      <c r="BD61" s="176">
        <v>36</v>
      </c>
      <c r="BE61" s="179">
        <f t="shared" si="24"/>
        <v>-46.271620306236414</v>
      </c>
      <c r="BF61" s="178">
        <f t="shared" si="26"/>
        <v>72.995556335575458</v>
      </c>
      <c r="BG61" s="52"/>
      <c r="BH61" s="176">
        <f t="shared" si="34"/>
        <v>746.99697104575353</v>
      </c>
      <c r="BI61" s="178">
        <f t="shared" si="32"/>
        <v>-58.894736702221593</v>
      </c>
      <c r="BJ61" s="52"/>
      <c r="BK61" s="52"/>
      <c r="BL61" s="52"/>
      <c r="BM61" s="179">
        <f t="shared" si="35"/>
        <v>58.887335980713083</v>
      </c>
      <c r="BN61" s="178">
        <f t="shared" si="33"/>
        <v>-70.894736702221593</v>
      </c>
      <c r="BO61" s="52"/>
      <c r="BP61" s="52"/>
      <c r="BQ61" s="52"/>
      <c r="BR61" s="52"/>
      <c r="BS61" s="117">
        <f t="shared" si="29"/>
        <v>-180.0659026764298</v>
      </c>
      <c r="BT61" s="124">
        <v>-165</v>
      </c>
      <c r="BU61" s="52"/>
      <c r="BV61" s="52"/>
      <c r="BW61" s="52"/>
      <c r="BX61" s="52"/>
      <c r="BY61" s="52"/>
      <c r="BZ61" s="52"/>
      <c r="CA61" s="96"/>
      <c r="CB61" s="95"/>
      <c r="CC61" s="192">
        <f t="shared" si="28"/>
        <v>-314.40922461507586</v>
      </c>
      <c r="CD61" s="193">
        <f t="shared" si="30"/>
        <v>-28.894736702221593</v>
      </c>
      <c r="CE61" s="52"/>
      <c r="CF61" s="52"/>
      <c r="CG61" s="52"/>
      <c r="CH61" s="187">
        <f t="shared" si="27"/>
        <v>59.779237510365625</v>
      </c>
      <c r="CI61" s="193">
        <f t="shared" si="31"/>
        <v>-100.89473670222159</v>
      </c>
      <c r="CJ61" s="52"/>
      <c r="CK61" s="52"/>
      <c r="CL61" s="52"/>
      <c r="CM61" s="52"/>
      <c r="CN61" s="117">
        <f t="shared" si="25"/>
        <v>-180.0659026764298</v>
      </c>
      <c r="CO61" s="124">
        <v>-165</v>
      </c>
      <c r="CP61" s="52"/>
      <c r="CQ61" s="52"/>
      <c r="CR61" s="52"/>
      <c r="CS61" s="52"/>
      <c r="CT61" s="52"/>
      <c r="CU61" s="52"/>
      <c r="CV61" s="96"/>
      <c r="CW61" s="122"/>
    </row>
    <row r="62" spans="2:101" ht="28.5" customHeight="1" thickTop="1" x14ac:dyDescent="0.5">
      <c r="B62" s="95"/>
      <c r="C62" s="95">
        <f t="shared" si="2"/>
        <v>-101.44041842209069</v>
      </c>
      <c r="D62" s="96">
        <f t="shared" si="7"/>
        <v>8</v>
      </c>
      <c r="E62" s="52"/>
      <c r="F62" s="52"/>
      <c r="G62" s="95">
        <f t="shared" si="3"/>
        <v>-1008.6825639320508</v>
      </c>
      <c r="H62" s="96">
        <f t="shared" si="8"/>
        <v>23</v>
      </c>
      <c r="I62" s="52"/>
      <c r="J62" s="52"/>
      <c r="K62" s="52"/>
      <c r="L62" s="134"/>
      <c r="M62" s="95">
        <f t="shared" si="4"/>
        <v>10</v>
      </c>
      <c r="N62" s="96">
        <f t="shared" si="9"/>
        <v>49</v>
      </c>
      <c r="O62" s="52"/>
      <c r="P62" s="106"/>
      <c r="Q62" s="95">
        <f t="shared" si="5"/>
        <v>65</v>
      </c>
      <c r="R62" s="96">
        <f t="shared" si="10"/>
        <v>29</v>
      </c>
      <c r="S62" s="52"/>
      <c r="T62" s="52"/>
      <c r="U62" s="95">
        <f t="shared" si="6"/>
        <v>0.9163311740174237</v>
      </c>
      <c r="V62" s="52">
        <f t="shared" si="11"/>
        <v>-1</v>
      </c>
      <c r="W62" s="394" t="s">
        <v>123</v>
      </c>
      <c r="X62" s="395"/>
      <c r="Y62" s="396"/>
      <c r="Z62" s="34">
        <v>45</v>
      </c>
      <c r="AA62" s="34">
        <f t="shared" si="15"/>
        <v>-54.657189314071452</v>
      </c>
      <c r="AB62" s="33">
        <f t="shared" si="12"/>
        <v>81.277863255431157</v>
      </c>
      <c r="AC62" s="52"/>
      <c r="AD62" s="40">
        <v>54</v>
      </c>
      <c r="AE62" s="43">
        <f t="shared" si="0"/>
        <v>38.206041399010751</v>
      </c>
      <c r="AF62" s="42">
        <f t="shared" si="1"/>
        <v>52.586104634371587</v>
      </c>
      <c r="AG62" s="52"/>
      <c r="AH62" s="62">
        <v>43</v>
      </c>
      <c r="AI62" s="65">
        <f t="shared" si="13"/>
        <v>-48.059391196012072</v>
      </c>
      <c r="AJ62" s="64">
        <f t="shared" si="14"/>
        <v>75.165561394632903</v>
      </c>
      <c r="AK62" s="52"/>
      <c r="AL62" s="52"/>
      <c r="AM62" s="52"/>
      <c r="AN62" s="52"/>
      <c r="AO62" s="52"/>
      <c r="AP62" s="52"/>
      <c r="AQ62" s="95">
        <f t="shared" si="20"/>
        <v>-111.98508113272953</v>
      </c>
      <c r="AR62" s="96">
        <f t="shared" si="21"/>
        <v>-49.89542765196785</v>
      </c>
      <c r="AS62" s="52"/>
      <c r="AT62" s="96"/>
      <c r="AU62" s="52"/>
      <c r="AV62" s="95">
        <f t="shared" si="22"/>
        <v>59.46570340869048</v>
      </c>
      <c r="AW62" s="96">
        <f t="shared" si="23"/>
        <v>-49.89542765196785</v>
      </c>
      <c r="AX62" s="52"/>
      <c r="AY62" s="52"/>
      <c r="AZ62" s="96"/>
      <c r="BA62" s="96"/>
      <c r="BC62" s="95"/>
      <c r="BD62" s="176">
        <v>37</v>
      </c>
      <c r="BE62" s="179">
        <f t="shared" si="24"/>
        <v>-46.51059623917881</v>
      </c>
      <c r="BF62" s="178">
        <f t="shared" si="26"/>
        <v>73.318513773482849</v>
      </c>
      <c r="BG62" s="52"/>
      <c r="BH62" s="176">
        <f t="shared" si="34"/>
        <v>861.58562117506244</v>
      </c>
      <c r="BI62" s="178">
        <f t="shared" si="32"/>
        <v>-57.894736702221593</v>
      </c>
      <c r="BJ62" s="52"/>
      <c r="BK62" s="52"/>
      <c r="BL62" s="52"/>
      <c r="BM62" s="179">
        <f t="shared" si="35"/>
        <v>58.791046932515542</v>
      </c>
      <c r="BN62" s="178">
        <f t="shared" si="33"/>
        <v>-71.894736702221593</v>
      </c>
      <c r="BO62" s="52"/>
      <c r="BP62" s="52"/>
      <c r="BQ62" s="52"/>
      <c r="BR62" s="52"/>
      <c r="BS62" s="117">
        <f t="shared" si="29"/>
        <v>-178.97459417536055</v>
      </c>
      <c r="BT62" s="124">
        <v>-164</v>
      </c>
      <c r="BU62" s="52"/>
      <c r="BV62" s="52"/>
      <c r="BW62" s="52"/>
      <c r="BX62" s="52"/>
      <c r="BY62" s="52"/>
      <c r="BZ62" s="52"/>
      <c r="CA62" s="96"/>
      <c r="CB62" s="95"/>
      <c r="CC62" s="192">
        <f t="shared" si="28"/>
        <v>-324.794621695214</v>
      </c>
      <c r="CD62" s="193">
        <f t="shared" si="30"/>
        <v>-27.894736702221593</v>
      </c>
      <c r="CE62" s="52"/>
      <c r="CF62" s="52"/>
      <c r="CG62" s="52"/>
      <c r="CH62" s="187">
        <f t="shared" si="27"/>
        <v>59.787964378156381</v>
      </c>
      <c r="CI62" s="193">
        <f t="shared" si="31"/>
        <v>-101.89473670222159</v>
      </c>
      <c r="CJ62" s="52"/>
      <c r="CK62" s="52"/>
      <c r="CL62" s="52"/>
      <c r="CM62" s="52"/>
      <c r="CN62" s="117">
        <f t="shared" si="25"/>
        <v>-178.97459417536055</v>
      </c>
      <c r="CO62" s="124">
        <v>-164</v>
      </c>
      <c r="CP62" s="52"/>
      <c r="CQ62" s="52"/>
      <c r="CR62" s="52"/>
      <c r="CS62" s="52"/>
      <c r="CT62" s="52"/>
      <c r="CU62" s="52"/>
      <c r="CV62" s="96"/>
      <c r="CW62" s="122"/>
    </row>
    <row r="63" spans="2:101" ht="30" customHeight="1" x14ac:dyDescent="0.3">
      <c r="B63" s="95"/>
      <c r="C63" s="95">
        <f t="shared" si="2"/>
        <v>-90.010366119329348</v>
      </c>
      <c r="D63" s="96">
        <f t="shared" si="7"/>
        <v>7</v>
      </c>
      <c r="E63" s="52"/>
      <c r="F63" s="52"/>
      <c r="G63" s="95">
        <f t="shared" si="3"/>
        <v>-997.25251162928942</v>
      </c>
      <c r="H63" s="96">
        <f t="shared" si="8"/>
        <v>22</v>
      </c>
      <c r="I63" s="52"/>
      <c r="J63" s="52"/>
      <c r="K63" s="52"/>
      <c r="L63" s="134"/>
      <c r="M63" s="95">
        <f t="shared" si="4"/>
        <v>10</v>
      </c>
      <c r="N63" s="96">
        <f t="shared" si="9"/>
        <v>48</v>
      </c>
      <c r="O63" s="52"/>
      <c r="P63" s="106"/>
      <c r="Q63" s="95">
        <f t="shared" si="5"/>
        <v>65</v>
      </c>
      <c r="R63" s="96">
        <f t="shared" si="10"/>
        <v>28</v>
      </c>
      <c r="S63" s="52"/>
      <c r="T63" s="52"/>
      <c r="U63" s="95">
        <f t="shared" si="6"/>
        <v>1.8326623480348474</v>
      </c>
      <c r="V63" s="52">
        <f t="shared" si="11"/>
        <v>-2</v>
      </c>
      <c r="W63" s="397" t="s">
        <v>127</v>
      </c>
      <c r="X63" s="398"/>
      <c r="Y63" s="399"/>
      <c r="Z63" s="34">
        <v>46</v>
      </c>
      <c r="AA63" s="34">
        <f t="shared" si="15"/>
        <v>-54.943756396953162</v>
      </c>
      <c r="AB63" s="33">
        <f t="shared" si="12"/>
        <v>81.559471943478059</v>
      </c>
      <c r="AC63" s="52"/>
      <c r="AD63" s="40">
        <v>55</v>
      </c>
      <c r="AE63" s="43">
        <f t="shared" si="0"/>
        <v>37.282468362818001</v>
      </c>
      <c r="AF63" s="42">
        <f t="shared" si="1"/>
        <v>53.244882878784466</v>
      </c>
      <c r="AG63" s="52"/>
      <c r="AH63" s="62">
        <v>44</v>
      </c>
      <c r="AI63" s="65">
        <f t="shared" si="13"/>
        <v>-48.335955708489777</v>
      </c>
      <c r="AJ63" s="64">
        <f t="shared" si="14"/>
        <v>75.456999581239927</v>
      </c>
      <c r="AK63" s="52"/>
      <c r="AL63" s="52"/>
      <c r="AM63" s="52"/>
      <c r="AN63" s="52"/>
      <c r="AO63" s="52"/>
      <c r="AP63" s="52"/>
      <c r="AQ63" s="95">
        <f t="shared" si="20"/>
        <v>-100.55502882996814</v>
      </c>
      <c r="AR63" s="96">
        <f t="shared" si="21"/>
        <v>-50.89542765196785</v>
      </c>
      <c r="AS63" s="52"/>
      <c r="AT63" s="96"/>
      <c r="AU63" s="52"/>
      <c r="AV63" s="95">
        <f t="shared" si="22"/>
        <v>59.46570340869048</v>
      </c>
      <c r="AW63" s="96">
        <f t="shared" si="23"/>
        <v>-50.89542765196785</v>
      </c>
      <c r="AX63" s="52"/>
      <c r="AY63" s="52"/>
      <c r="AZ63" s="96"/>
      <c r="BA63" s="96"/>
      <c r="BC63" s="95"/>
      <c r="BD63" s="176">
        <v>38</v>
      </c>
      <c r="BE63" s="179">
        <f t="shared" si="24"/>
        <v>-46.755172159397418</v>
      </c>
      <c r="BF63" s="178">
        <f t="shared" si="26"/>
        <v>73.637251318297729</v>
      </c>
      <c r="BG63" s="52"/>
      <c r="BH63" s="176">
        <f t="shared" si="34"/>
        <v>976.17427130437136</v>
      </c>
      <c r="BI63" s="178">
        <f t="shared" si="32"/>
        <v>-56.894736702221593</v>
      </c>
      <c r="BJ63" s="52"/>
      <c r="BK63" s="52"/>
      <c r="BL63" s="52"/>
      <c r="BM63" s="179">
        <f t="shared" si="35"/>
        <v>58.694757884318008</v>
      </c>
      <c r="BN63" s="178">
        <f t="shared" si="33"/>
        <v>-72.894736702221593</v>
      </c>
      <c r="BO63" s="52"/>
      <c r="BP63" s="52"/>
      <c r="BQ63" s="52"/>
      <c r="BR63" s="52"/>
      <c r="BS63" s="117">
        <f t="shared" si="29"/>
        <v>-177.88328567429127</v>
      </c>
      <c r="BT63" s="124">
        <v>-163</v>
      </c>
      <c r="BU63" s="52"/>
      <c r="BV63" s="52"/>
      <c r="BW63" s="52"/>
      <c r="BX63" s="52"/>
      <c r="BY63" s="52"/>
      <c r="BZ63" s="52"/>
      <c r="CA63" s="96"/>
      <c r="CB63" s="95"/>
      <c r="CC63" s="192">
        <f t="shared" si="28"/>
        <v>-335.18001877535221</v>
      </c>
      <c r="CD63" s="193">
        <f t="shared" si="30"/>
        <v>-26.894736702221593</v>
      </c>
      <c r="CE63" s="52"/>
      <c r="CF63" s="52"/>
      <c r="CG63" s="52"/>
      <c r="CH63" s="187">
        <f t="shared" si="27"/>
        <v>59.796691245947137</v>
      </c>
      <c r="CI63" s="193">
        <f t="shared" si="31"/>
        <v>-102.89473670222159</v>
      </c>
      <c r="CJ63" s="52"/>
      <c r="CK63" s="52"/>
      <c r="CL63" s="52"/>
      <c r="CM63" s="52"/>
      <c r="CN63" s="117">
        <f t="shared" si="25"/>
        <v>-177.88328567429127</v>
      </c>
      <c r="CO63" s="124">
        <v>-163</v>
      </c>
      <c r="CP63" s="52"/>
      <c r="CQ63" s="52"/>
      <c r="CR63" s="52"/>
      <c r="CS63" s="52"/>
      <c r="CT63" s="52"/>
      <c r="CU63" s="52"/>
      <c r="CV63" s="96"/>
      <c r="CW63" s="122"/>
    </row>
    <row r="64" spans="2:101" ht="52.5" customHeight="1" x14ac:dyDescent="0.3">
      <c r="B64" s="95"/>
      <c r="C64" s="95">
        <f t="shared" si="2"/>
        <v>-78.580313816568008</v>
      </c>
      <c r="D64" s="96">
        <f t="shared" si="7"/>
        <v>6</v>
      </c>
      <c r="E64" s="52"/>
      <c r="F64" s="52"/>
      <c r="G64" s="95">
        <f t="shared" si="3"/>
        <v>-985.82245932652813</v>
      </c>
      <c r="H64" s="96">
        <f t="shared" si="8"/>
        <v>21</v>
      </c>
      <c r="I64" s="52"/>
      <c r="J64" s="52"/>
      <c r="K64" s="52"/>
      <c r="L64" s="134"/>
      <c r="M64" s="95">
        <f t="shared" si="4"/>
        <v>10</v>
      </c>
      <c r="N64" s="96">
        <f t="shared" si="9"/>
        <v>47</v>
      </c>
      <c r="O64" s="52"/>
      <c r="P64" s="106"/>
      <c r="Q64" s="95">
        <f t="shared" si="5"/>
        <v>65</v>
      </c>
      <c r="R64" s="96">
        <f t="shared" si="10"/>
        <v>27</v>
      </c>
      <c r="S64" s="52"/>
      <c r="T64" s="52"/>
      <c r="U64" s="95">
        <f t="shared" si="6"/>
        <v>2.7489935220522712</v>
      </c>
      <c r="V64" s="52">
        <f t="shared" si="11"/>
        <v>-3</v>
      </c>
      <c r="W64" s="388" t="s">
        <v>129</v>
      </c>
      <c r="X64" s="389"/>
      <c r="Y64" s="390"/>
      <c r="Z64" s="34">
        <v>47</v>
      </c>
      <c r="AA64" s="34">
        <f t="shared" si="15"/>
        <v>-55.235194583560201</v>
      </c>
      <c r="AB64" s="33">
        <f t="shared" si="12"/>
        <v>81.836036455955778</v>
      </c>
      <c r="AC64" s="52"/>
      <c r="AD64" s="40">
        <v>56</v>
      </c>
      <c r="AE64" s="43">
        <f t="shared" si="0"/>
        <v>36.34753872559854</v>
      </c>
      <c r="AF64" s="42">
        <f t="shared" si="1"/>
        <v>53.887442216077716</v>
      </c>
      <c r="AG64" s="52"/>
      <c r="AH64" s="62">
        <v>45</v>
      </c>
      <c r="AI64" s="65">
        <f t="shared" si="13"/>
        <v>-48.617564396536686</v>
      </c>
      <c r="AJ64" s="64">
        <f t="shared" si="14"/>
        <v>75.743566664121644</v>
      </c>
      <c r="AK64" s="52"/>
      <c r="AL64" s="52"/>
      <c r="AM64" s="52"/>
      <c r="AN64" s="52"/>
      <c r="AO64" s="52"/>
      <c r="AP64" s="52"/>
      <c r="AQ64" s="95">
        <f t="shared" si="20"/>
        <v>-89.124976527206854</v>
      </c>
      <c r="AR64" s="96">
        <f t="shared" si="21"/>
        <v>-51.89542765196785</v>
      </c>
      <c r="AS64" s="52"/>
      <c r="AT64" s="96"/>
      <c r="AU64" s="52"/>
      <c r="AV64" s="95">
        <f t="shared" si="22"/>
        <v>59.46570340869048</v>
      </c>
      <c r="AW64" s="96">
        <f t="shared" si="23"/>
        <v>-51.89542765196785</v>
      </c>
      <c r="AX64" s="52"/>
      <c r="AY64" s="52"/>
      <c r="AZ64" s="96"/>
      <c r="BA64" s="96"/>
      <c r="BC64" s="95"/>
      <c r="BD64" s="176">
        <v>39</v>
      </c>
      <c r="BE64" s="179">
        <f t="shared" si="24"/>
        <v>-47.005273566697682</v>
      </c>
      <c r="BF64" s="178">
        <f t="shared" si="26"/>
        <v>73.951671879476251</v>
      </c>
      <c r="BG64" s="52"/>
      <c r="BH64" s="176">
        <f t="shared" si="34"/>
        <v>1090.7629214336812</v>
      </c>
      <c r="BI64" s="178">
        <f t="shared" si="32"/>
        <v>-55.894736702221593</v>
      </c>
      <c r="BJ64" s="52"/>
      <c r="BK64" s="52"/>
      <c r="BL64" s="52"/>
      <c r="BM64" s="179">
        <f t="shared" si="35"/>
        <v>58.598468836120468</v>
      </c>
      <c r="BN64" s="178">
        <f t="shared" si="33"/>
        <v>-73.894736702221593</v>
      </c>
      <c r="BO64" s="52"/>
      <c r="BP64" s="52"/>
      <c r="BQ64" s="52"/>
      <c r="BR64" s="52"/>
      <c r="BS64" s="117">
        <f t="shared" si="29"/>
        <v>-176.79197717322199</v>
      </c>
      <c r="BT64" s="124">
        <v>-162</v>
      </c>
      <c r="BU64" s="52"/>
      <c r="BV64" s="52"/>
      <c r="BW64" s="52"/>
      <c r="BX64" s="52"/>
      <c r="BY64" s="52"/>
      <c r="BZ64" s="52"/>
      <c r="CA64" s="96"/>
      <c r="CB64" s="95"/>
      <c r="CC64" s="192">
        <f t="shared" si="28"/>
        <v>-345.56541585549036</v>
      </c>
      <c r="CD64" s="193">
        <f t="shared" si="30"/>
        <v>-25.894736702221593</v>
      </c>
      <c r="CE64" s="52"/>
      <c r="CF64" s="52"/>
      <c r="CG64" s="52"/>
      <c r="CH64" s="187">
        <f t="shared" si="27"/>
        <v>59.8054181137379</v>
      </c>
      <c r="CI64" s="193">
        <f t="shared" si="31"/>
        <v>-103.89473670222159</v>
      </c>
      <c r="CJ64" s="52"/>
      <c r="CK64" s="52"/>
      <c r="CL64" s="52"/>
      <c r="CM64" s="52"/>
      <c r="CN64" s="117">
        <f t="shared" si="25"/>
        <v>-176.79197717322199</v>
      </c>
      <c r="CO64" s="124">
        <v>-162</v>
      </c>
      <c r="CP64" s="52"/>
      <c r="CQ64" s="52"/>
      <c r="CR64" s="52"/>
      <c r="CS64" s="52"/>
      <c r="CT64" s="52"/>
      <c r="CU64" s="52"/>
      <c r="CV64" s="96"/>
      <c r="CW64" s="122"/>
    </row>
    <row r="65" spans="2:101" ht="52.5" customHeight="1" x14ac:dyDescent="0.3">
      <c r="B65" s="95"/>
      <c r="C65" s="95">
        <f t="shared" si="2"/>
        <v>-67.150261513806683</v>
      </c>
      <c r="D65" s="96">
        <f t="shared" si="7"/>
        <v>5</v>
      </c>
      <c r="E65" s="52"/>
      <c r="F65" s="52"/>
      <c r="G65" s="95">
        <f t="shared" si="3"/>
        <v>-974.39240702376674</v>
      </c>
      <c r="H65" s="96">
        <f t="shared" si="8"/>
        <v>20</v>
      </c>
      <c r="I65" s="52"/>
      <c r="J65" s="52"/>
      <c r="K65" s="52"/>
      <c r="L65" s="134"/>
      <c r="M65" s="95">
        <f t="shared" si="4"/>
        <v>10</v>
      </c>
      <c r="N65" s="96">
        <f t="shared" si="9"/>
        <v>46</v>
      </c>
      <c r="O65" s="52"/>
      <c r="P65" s="106"/>
      <c r="Q65" s="95">
        <f t="shared" si="5"/>
        <v>65</v>
      </c>
      <c r="R65" s="96">
        <f t="shared" si="10"/>
        <v>26</v>
      </c>
      <c r="S65" s="52"/>
      <c r="T65" s="52"/>
      <c r="U65" s="95">
        <f t="shared" si="6"/>
        <v>3.6653246960696948</v>
      </c>
      <c r="V65" s="52">
        <f t="shared" si="11"/>
        <v>-4</v>
      </c>
      <c r="W65" s="400" t="s">
        <v>132</v>
      </c>
      <c r="X65" s="401"/>
      <c r="Y65" s="402"/>
      <c r="Z65" s="34">
        <v>48</v>
      </c>
      <c r="AA65" s="34">
        <f t="shared" si="15"/>
        <v>-55.531415098997691</v>
      </c>
      <c r="AB65" s="33">
        <f t="shared" si="12"/>
        <v>82.107472548634661</v>
      </c>
      <c r="AC65" s="52"/>
      <c r="AD65" s="40">
        <v>57</v>
      </c>
      <c r="AE65" s="43">
        <f t="shared" si="0"/>
        <v>35.401537275976764</v>
      </c>
      <c r="AF65" s="42">
        <f t="shared" si="1"/>
        <v>54.513586916452553</v>
      </c>
      <c r="AG65" s="52"/>
      <c r="AH65" s="62">
        <v>46</v>
      </c>
      <c r="AI65" s="65">
        <f t="shared" si="13"/>
        <v>-48.904131479418396</v>
      </c>
      <c r="AJ65" s="64">
        <f t="shared" si="14"/>
        <v>76.025175352168546</v>
      </c>
      <c r="AK65" s="52"/>
      <c r="AL65" s="52"/>
      <c r="AM65" s="52"/>
      <c r="AN65" s="52"/>
      <c r="AO65" s="52"/>
      <c r="AP65" s="52"/>
      <c r="AQ65" s="95">
        <f t="shared" ref="AQ65:AQ76" si="36">$AR$19*$AR65+$AT$19</f>
        <v>-77.694924224445458</v>
      </c>
      <c r="AR65" s="96">
        <f t="shared" si="21"/>
        <v>-52.89542765196785</v>
      </c>
      <c r="AS65" s="52"/>
      <c r="AT65" s="96"/>
      <c r="AU65" s="52"/>
      <c r="AV65" s="95">
        <f t="shared" si="22"/>
        <v>59.46570340869048</v>
      </c>
      <c r="AW65" s="96">
        <f t="shared" si="23"/>
        <v>-52.89542765196785</v>
      </c>
      <c r="AX65" s="52"/>
      <c r="AY65" s="52"/>
      <c r="AZ65" s="96"/>
      <c r="BA65" s="96"/>
      <c r="BC65" s="95"/>
      <c r="BD65" s="176">
        <v>40</v>
      </c>
      <c r="BE65" s="179">
        <f t="shared" si="24"/>
        <v>-47.260824277768137</v>
      </c>
      <c r="BF65" s="178">
        <f t="shared" si="26"/>
        <v>74.261679681469644</v>
      </c>
      <c r="BG65" s="52"/>
      <c r="BH65" s="176">
        <f t="shared" si="34"/>
        <v>1205.3515715629901</v>
      </c>
      <c r="BI65" s="178">
        <f t="shared" si="32"/>
        <v>-54.894736702221593</v>
      </c>
      <c r="BJ65" s="52"/>
      <c r="BK65" s="52"/>
      <c r="BL65" s="52"/>
      <c r="BM65" s="179">
        <f t="shared" si="35"/>
        <v>58.502179787922927</v>
      </c>
      <c r="BN65" s="178">
        <f t="shared" si="33"/>
        <v>-74.894736702221593</v>
      </c>
      <c r="BO65" s="52"/>
      <c r="BP65" s="52"/>
      <c r="BQ65" s="52"/>
      <c r="BR65" s="52"/>
      <c r="BS65" s="117">
        <f t="shared" si="29"/>
        <v>-175.70066867215272</v>
      </c>
      <c r="BT65" s="124">
        <v>-161</v>
      </c>
      <c r="BU65" s="52"/>
      <c r="BV65" s="52"/>
      <c r="BW65" s="52"/>
      <c r="BX65" s="52"/>
      <c r="BY65" s="52"/>
      <c r="BZ65" s="52"/>
      <c r="CA65" s="96"/>
      <c r="CB65" s="95"/>
      <c r="CC65" s="192">
        <f t="shared" si="28"/>
        <v>-355.95081293562856</v>
      </c>
      <c r="CD65" s="193">
        <f t="shared" si="30"/>
        <v>-24.894736702221593</v>
      </c>
      <c r="CE65" s="52"/>
      <c r="CF65" s="52"/>
      <c r="CG65" s="52"/>
      <c r="CH65" s="187">
        <f t="shared" si="27"/>
        <v>59.814144981528656</v>
      </c>
      <c r="CI65" s="193">
        <f t="shared" si="31"/>
        <v>-104.89473670222159</v>
      </c>
      <c r="CJ65" s="52"/>
      <c r="CK65" s="52"/>
      <c r="CL65" s="52"/>
      <c r="CM65" s="52"/>
      <c r="CN65" s="117">
        <f t="shared" si="25"/>
        <v>-175.70066867215272</v>
      </c>
      <c r="CO65" s="124">
        <v>-161</v>
      </c>
      <c r="CP65" s="52"/>
      <c r="CQ65" s="52"/>
      <c r="CR65" s="52"/>
      <c r="CS65" s="52"/>
      <c r="CT65" s="52"/>
      <c r="CU65" s="52"/>
      <c r="CV65" s="96"/>
      <c r="CW65" s="122"/>
    </row>
    <row r="66" spans="2:101" ht="54.75" customHeight="1" x14ac:dyDescent="0.5">
      <c r="B66" s="95"/>
      <c r="C66" s="95">
        <f t="shared" si="2"/>
        <v>-55.720209211045344</v>
      </c>
      <c r="D66" s="96">
        <f t="shared" si="7"/>
        <v>4</v>
      </c>
      <c r="E66" s="52"/>
      <c r="F66" s="52"/>
      <c r="G66" s="95">
        <f t="shared" si="3"/>
        <v>-962.96235472100545</v>
      </c>
      <c r="H66" s="96">
        <f t="shared" si="8"/>
        <v>19</v>
      </c>
      <c r="I66" s="52"/>
      <c r="J66" s="52"/>
      <c r="K66" s="52"/>
      <c r="L66" s="134"/>
      <c r="M66" s="95">
        <f t="shared" si="4"/>
        <v>10</v>
      </c>
      <c r="N66" s="96">
        <f t="shared" si="9"/>
        <v>45</v>
      </c>
      <c r="O66" s="52"/>
      <c r="P66" s="106"/>
      <c r="Q66" s="95">
        <f t="shared" si="5"/>
        <v>65</v>
      </c>
      <c r="R66" s="96">
        <f t="shared" si="10"/>
        <v>25</v>
      </c>
      <c r="S66" s="52"/>
      <c r="T66" s="52"/>
      <c r="U66" s="95">
        <f t="shared" si="6"/>
        <v>4.5816558700871184</v>
      </c>
      <c r="V66" s="52">
        <f t="shared" si="11"/>
        <v>-5</v>
      </c>
      <c r="W66" s="406" t="s">
        <v>130</v>
      </c>
      <c r="X66" s="407"/>
      <c r="Y66" s="408"/>
      <c r="Z66" s="34">
        <v>49</v>
      </c>
      <c r="AA66" s="34">
        <f t="shared" si="15"/>
        <v>-55.832327711627087</v>
      </c>
      <c r="AB66" s="33">
        <f t="shared" si="12"/>
        <v>82.373697539451427</v>
      </c>
      <c r="AC66" s="52"/>
      <c r="AD66" s="40">
        <v>58</v>
      </c>
      <c r="AE66" s="43">
        <f t="shared" si="0"/>
        <v>34.444752175158321</v>
      </c>
      <c r="AF66" s="42">
        <f t="shared" si="1"/>
        <v>55.123126250167687</v>
      </c>
      <c r="AG66" s="52"/>
      <c r="AH66" s="62">
        <v>47</v>
      </c>
      <c r="AI66" s="65">
        <f t="shared" si="13"/>
        <v>-49.195569666025435</v>
      </c>
      <c r="AJ66" s="64">
        <f t="shared" si="14"/>
        <v>76.301739864646265</v>
      </c>
      <c r="AK66" s="52"/>
      <c r="AL66" s="52"/>
      <c r="AM66" s="52"/>
      <c r="AN66" s="52"/>
      <c r="AO66" s="52"/>
      <c r="AP66" s="52"/>
      <c r="AQ66" s="95">
        <f t="shared" si="36"/>
        <v>-66.264871921684176</v>
      </c>
      <c r="AR66" s="96">
        <f t="shared" si="21"/>
        <v>-53.89542765196785</v>
      </c>
      <c r="AS66" s="52"/>
      <c r="AT66" s="96"/>
      <c r="AU66" s="52"/>
      <c r="AV66" s="95">
        <f t="shared" si="22"/>
        <v>59.46570340869048</v>
      </c>
      <c r="AW66" s="96">
        <f t="shared" si="23"/>
        <v>-53.89542765196785</v>
      </c>
      <c r="AX66" s="52"/>
      <c r="AY66" s="52"/>
      <c r="AZ66" s="96"/>
      <c r="BA66" s="96"/>
      <c r="BC66" s="95"/>
      <c r="BD66" s="176">
        <v>41</v>
      </c>
      <c r="BE66" s="179">
        <f t="shared" si="24"/>
        <v>-47.521746449386633</v>
      </c>
      <c r="BF66" s="178">
        <f t="shared" si="26"/>
        <v>74.5671802928983</v>
      </c>
      <c r="BG66" s="52"/>
      <c r="BH66" s="176">
        <f t="shared" si="34"/>
        <v>1319.940221692299</v>
      </c>
      <c r="BI66" s="178">
        <f t="shared" si="32"/>
        <v>-53.894736702221593</v>
      </c>
      <c r="BJ66" s="52"/>
      <c r="BK66" s="52"/>
      <c r="BL66" s="52"/>
      <c r="BM66" s="179">
        <f t="shared" si="35"/>
        <v>58.405890739725386</v>
      </c>
      <c r="BN66" s="178">
        <f t="shared" si="33"/>
        <v>-75.894736702221593</v>
      </c>
      <c r="BO66" s="52"/>
      <c r="BP66" s="52"/>
      <c r="BQ66" s="52"/>
      <c r="BR66" s="52"/>
      <c r="BS66" s="117">
        <f t="shared" si="29"/>
        <v>-174.60936017108344</v>
      </c>
      <c r="BT66" s="124">
        <v>-160</v>
      </c>
      <c r="BU66" s="52"/>
      <c r="BV66" s="52"/>
      <c r="BW66" s="52"/>
      <c r="BX66" s="52"/>
      <c r="BY66" s="52"/>
      <c r="BZ66" s="52"/>
      <c r="CA66" s="96"/>
      <c r="CB66" s="95"/>
      <c r="CC66" s="192">
        <f t="shared" si="28"/>
        <v>-366.33621001576671</v>
      </c>
      <c r="CD66" s="193">
        <f t="shared" si="30"/>
        <v>-23.894736702221593</v>
      </c>
      <c r="CE66" s="52"/>
      <c r="CF66" s="52"/>
      <c r="CG66" s="52"/>
      <c r="CH66" s="187">
        <f t="shared" si="27"/>
        <v>59.822871849319419</v>
      </c>
      <c r="CI66" s="193">
        <f t="shared" si="31"/>
        <v>-105.89473670222159</v>
      </c>
      <c r="CJ66" s="52"/>
      <c r="CK66" s="52"/>
      <c r="CL66" s="52"/>
      <c r="CM66" s="52"/>
      <c r="CN66" s="117">
        <f t="shared" si="25"/>
        <v>-174.60936017108344</v>
      </c>
      <c r="CO66" s="124">
        <v>-160</v>
      </c>
      <c r="CP66" s="52"/>
      <c r="CQ66" s="52"/>
      <c r="CR66" s="52"/>
      <c r="CS66" s="52"/>
      <c r="CT66" s="52"/>
      <c r="CU66" s="52"/>
      <c r="CV66" s="96"/>
      <c r="CW66" s="122"/>
    </row>
    <row r="67" spans="2:101" ht="30" customHeight="1" thickBot="1" x14ac:dyDescent="0.35">
      <c r="B67" s="95"/>
      <c r="C67" s="95">
        <f t="shared" si="2"/>
        <v>-44.290156908284004</v>
      </c>
      <c r="D67" s="96">
        <f t="shared" si="7"/>
        <v>3</v>
      </c>
      <c r="E67" s="52"/>
      <c r="F67" s="52"/>
      <c r="G67" s="95">
        <f t="shared" si="3"/>
        <v>-951.53230241824417</v>
      </c>
      <c r="H67" s="96">
        <f t="shared" si="8"/>
        <v>18</v>
      </c>
      <c r="I67" s="52"/>
      <c r="J67" s="52"/>
      <c r="K67" s="52"/>
      <c r="L67" s="134"/>
      <c r="M67" s="95">
        <f t="shared" si="4"/>
        <v>10</v>
      </c>
      <c r="N67" s="96">
        <f t="shared" si="9"/>
        <v>44</v>
      </c>
      <c r="O67" s="52"/>
      <c r="P67" s="106"/>
      <c r="Q67" s="95">
        <f t="shared" si="5"/>
        <v>65</v>
      </c>
      <c r="R67" s="96">
        <f t="shared" si="10"/>
        <v>24</v>
      </c>
      <c r="S67" s="52"/>
      <c r="T67" s="52"/>
      <c r="U67" s="95">
        <f t="shared" si="6"/>
        <v>5.4979870441045424</v>
      </c>
      <c r="V67" s="52">
        <f t="shared" si="11"/>
        <v>-6</v>
      </c>
      <c r="W67" s="403" t="s">
        <v>131</v>
      </c>
      <c r="X67" s="404"/>
      <c r="Y67" s="405"/>
      <c r="Z67" s="34">
        <v>50</v>
      </c>
      <c r="AA67" s="34">
        <f t="shared" si="15"/>
        <v>-56.137840760551569</v>
      </c>
      <c r="AB67" s="33">
        <f t="shared" si="12"/>
        <v>82.634630333694872</v>
      </c>
      <c r="AC67" s="52"/>
      <c r="AD67" s="40">
        <v>59</v>
      </c>
      <c r="AE67" s="43">
        <f t="shared" si="0"/>
        <v>33.477474869153532</v>
      </c>
      <c r="AF67" s="42">
        <f t="shared" si="1"/>
        <v>55.715874545637291</v>
      </c>
      <c r="AG67" s="52"/>
      <c r="AH67" s="62">
        <v>48</v>
      </c>
      <c r="AI67" s="65">
        <f t="shared" si="13"/>
        <v>-49.491790181462925</v>
      </c>
      <c r="AJ67" s="64">
        <f t="shared" si="14"/>
        <v>76.573175957325134</v>
      </c>
      <c r="AK67" s="52"/>
      <c r="AL67" s="52"/>
      <c r="AM67" s="52"/>
      <c r="AN67" s="52"/>
      <c r="AO67" s="52"/>
      <c r="AP67" s="52"/>
      <c r="AQ67" s="95">
        <f t="shared" si="36"/>
        <v>-54.834819618922779</v>
      </c>
      <c r="AR67" s="96">
        <f t="shared" si="21"/>
        <v>-54.89542765196785</v>
      </c>
      <c r="AS67" s="52"/>
      <c r="AT67" s="96"/>
      <c r="AU67" s="52"/>
      <c r="AV67" s="95">
        <f t="shared" si="22"/>
        <v>59.46570340869048</v>
      </c>
      <c r="AW67" s="96">
        <f t="shared" si="23"/>
        <v>-54.89542765196785</v>
      </c>
      <c r="AX67" s="52"/>
      <c r="AY67" s="52"/>
      <c r="AZ67" s="96"/>
      <c r="BA67" s="96"/>
      <c r="BC67" s="95"/>
      <c r="BD67" s="176">
        <v>42</v>
      </c>
      <c r="BE67" s="179">
        <f t="shared" si="24"/>
        <v>-47.787960602132081</v>
      </c>
      <c r="BF67" s="178">
        <f t="shared" si="26"/>
        <v>74.868080655316533</v>
      </c>
      <c r="BG67" s="52"/>
      <c r="BH67" s="176">
        <f t="shared" si="34"/>
        <v>1434.5288718216079</v>
      </c>
      <c r="BI67" s="178">
        <f t="shared" si="32"/>
        <v>-52.894736702221593</v>
      </c>
      <c r="BJ67" s="52"/>
      <c r="BK67" s="52"/>
      <c r="BL67" s="52"/>
      <c r="BM67" s="179">
        <f t="shared" si="35"/>
        <v>58.309601691527853</v>
      </c>
      <c r="BN67" s="178">
        <f t="shared" si="33"/>
        <v>-76.894736702221593</v>
      </c>
      <c r="BO67" s="52"/>
      <c r="BP67" s="52"/>
      <c r="BQ67" s="52"/>
      <c r="BR67" s="52"/>
      <c r="BS67" s="117">
        <f t="shared" si="29"/>
        <v>-173.51805167001419</v>
      </c>
      <c r="BT67" s="124">
        <v>-159</v>
      </c>
      <c r="BU67" s="52"/>
      <c r="BV67" s="52"/>
      <c r="BW67" s="52"/>
      <c r="BX67" s="52"/>
      <c r="BY67" s="52"/>
      <c r="BZ67" s="52"/>
      <c r="CA67" s="96"/>
      <c r="CB67" s="95"/>
      <c r="CC67" s="192">
        <f t="shared" si="28"/>
        <v>-376.72160709590491</v>
      </c>
      <c r="CD67" s="193">
        <f t="shared" si="30"/>
        <v>-22.894736702221593</v>
      </c>
      <c r="CE67" s="52"/>
      <c r="CF67" s="52"/>
      <c r="CG67" s="52"/>
      <c r="CH67" s="187">
        <f t="shared" si="27"/>
        <v>59.831598717110175</v>
      </c>
      <c r="CI67" s="193">
        <f t="shared" si="31"/>
        <v>-106.89473670222159</v>
      </c>
      <c r="CJ67" s="52"/>
      <c r="CK67" s="52"/>
      <c r="CL67" s="52"/>
      <c r="CM67" s="52"/>
      <c r="CN67" s="117">
        <f t="shared" si="25"/>
        <v>-173.51805167001419</v>
      </c>
      <c r="CO67" s="124">
        <v>-159</v>
      </c>
      <c r="CP67" s="52"/>
      <c r="CQ67" s="52"/>
      <c r="CR67" s="52"/>
      <c r="CS67" s="52"/>
      <c r="CT67" s="52"/>
      <c r="CU67" s="52"/>
      <c r="CV67" s="96"/>
      <c r="CW67" s="122"/>
    </row>
    <row r="68" spans="2:101" ht="15" thickTop="1" x14ac:dyDescent="0.3">
      <c r="B68" s="95"/>
      <c r="C68" s="95">
        <f t="shared" si="2"/>
        <v>-32.860104605522672</v>
      </c>
      <c r="D68" s="96">
        <f t="shared" si="7"/>
        <v>2</v>
      </c>
      <c r="E68" s="52"/>
      <c r="F68" s="52"/>
      <c r="G68" s="95">
        <f t="shared" si="3"/>
        <v>-940.10225011548278</v>
      </c>
      <c r="H68" s="96">
        <f t="shared" si="8"/>
        <v>17</v>
      </c>
      <c r="I68" s="52"/>
      <c r="J68" s="52"/>
      <c r="K68" s="52"/>
      <c r="L68" s="134"/>
      <c r="M68" s="95">
        <f t="shared" si="4"/>
        <v>10</v>
      </c>
      <c r="N68" s="96">
        <f t="shared" si="9"/>
        <v>43</v>
      </c>
      <c r="O68" s="52"/>
      <c r="P68" s="106"/>
      <c r="Q68" s="95">
        <f t="shared" si="5"/>
        <v>65</v>
      </c>
      <c r="R68" s="96">
        <f t="shared" si="10"/>
        <v>23</v>
      </c>
      <c r="S68" s="52"/>
      <c r="T68" s="52"/>
      <c r="U68" s="95">
        <f t="shared" si="6"/>
        <v>6.4143182181219656</v>
      </c>
      <c r="V68" s="96">
        <f t="shared" si="11"/>
        <v>-7</v>
      </c>
      <c r="W68" s="52"/>
      <c r="X68" s="52"/>
      <c r="Y68" s="52"/>
      <c r="Z68" s="31">
        <v>51</v>
      </c>
      <c r="AA68" s="34">
        <f t="shared" si="15"/>
        <v>-56.447861183536865</v>
      </c>
      <c r="AB68" s="33">
        <f t="shared" si="12"/>
        <v>82.890191448708194</v>
      </c>
      <c r="AC68" s="52"/>
      <c r="AD68" s="40">
        <v>60</v>
      </c>
      <c r="AE68" s="43">
        <f t="shared" si="0"/>
        <v>32.500000000000007</v>
      </c>
      <c r="AF68" s="42">
        <f t="shared" si="1"/>
        <v>56.291651245988511</v>
      </c>
      <c r="AG68" s="52"/>
      <c r="AH68" s="62">
        <v>49</v>
      </c>
      <c r="AI68" s="65">
        <f t="shared" si="13"/>
        <v>-49.792702794092321</v>
      </c>
      <c r="AJ68" s="64">
        <f t="shared" si="14"/>
        <v>76.8394009481419</v>
      </c>
      <c r="AK68" s="52"/>
      <c r="AL68" s="52"/>
      <c r="AM68" s="52"/>
      <c r="AN68" s="52"/>
      <c r="AO68" s="52"/>
      <c r="AP68" s="52"/>
      <c r="AQ68" s="95">
        <f t="shared" si="36"/>
        <v>-43.404767316161497</v>
      </c>
      <c r="AR68" s="96">
        <f t="shared" si="21"/>
        <v>-55.89542765196785</v>
      </c>
      <c r="AS68" s="52"/>
      <c r="AT68" s="96"/>
      <c r="AU68" s="52"/>
      <c r="AV68" s="95">
        <f t="shared" si="22"/>
        <v>59.46570340869048</v>
      </c>
      <c r="AW68" s="96">
        <f t="shared" si="23"/>
        <v>-55.89542765196785</v>
      </c>
      <c r="AX68" s="52"/>
      <c r="AY68" s="52"/>
      <c r="AZ68" s="96"/>
      <c r="BA68" s="96"/>
      <c r="BC68" s="95"/>
      <c r="BD68" s="176">
        <v>43</v>
      </c>
      <c r="BE68" s="179">
        <f t="shared" si="24"/>
        <v>-48.05938564459467</v>
      </c>
      <c r="BF68" s="178">
        <f t="shared" si="26"/>
        <v>75.164289111559043</v>
      </c>
      <c r="BG68" s="52"/>
      <c r="BH68" s="176">
        <f t="shared" si="34"/>
        <v>1549.1175219509169</v>
      </c>
      <c r="BI68" s="178">
        <f t="shared" si="32"/>
        <v>-51.894736702221593</v>
      </c>
      <c r="BJ68" s="52"/>
      <c r="BK68" s="52"/>
      <c r="BL68" s="52"/>
      <c r="BM68" s="179">
        <f t="shared" si="35"/>
        <v>58.213312643330312</v>
      </c>
      <c r="BN68" s="178">
        <f t="shared" si="33"/>
        <v>-77.894736702221593</v>
      </c>
      <c r="BO68" s="52"/>
      <c r="BP68" s="52"/>
      <c r="BQ68" s="52"/>
      <c r="BR68" s="52"/>
      <c r="BS68" s="117">
        <f t="shared" si="29"/>
        <v>-172.42674316894491</v>
      </c>
      <c r="BT68" s="124">
        <v>-158</v>
      </c>
      <c r="BU68" s="52"/>
      <c r="BV68" s="52"/>
      <c r="BW68" s="52"/>
      <c r="BX68" s="52"/>
      <c r="BY68" s="52"/>
      <c r="BZ68" s="52"/>
      <c r="CA68" s="96"/>
      <c r="CB68" s="95"/>
      <c r="CC68" s="192">
        <f t="shared" si="28"/>
        <v>-387.10700417604306</v>
      </c>
      <c r="CD68" s="193">
        <f t="shared" si="30"/>
        <v>-21.894736702221593</v>
      </c>
      <c r="CE68" s="52"/>
      <c r="CF68" s="52"/>
      <c r="CG68" s="52"/>
      <c r="CH68" s="187">
        <f t="shared" si="27"/>
        <v>59.840325584900938</v>
      </c>
      <c r="CI68" s="193">
        <f t="shared" si="31"/>
        <v>-107.89473670222159</v>
      </c>
      <c r="CJ68" s="52"/>
      <c r="CK68" s="52"/>
      <c r="CL68" s="52"/>
      <c r="CM68" s="52"/>
      <c r="CN68" s="117">
        <f t="shared" si="25"/>
        <v>-172.42674316894491</v>
      </c>
      <c r="CO68" s="124">
        <v>-158</v>
      </c>
      <c r="CP68" s="52"/>
      <c r="CQ68" s="52"/>
      <c r="CR68" s="52"/>
      <c r="CS68" s="52"/>
      <c r="CT68" s="52"/>
      <c r="CU68" s="52"/>
      <c r="CV68" s="96"/>
      <c r="CW68" s="122"/>
    </row>
    <row r="69" spans="2:101" ht="15" customHeight="1" x14ac:dyDescent="0.3">
      <c r="B69" s="95"/>
      <c r="C69" s="95">
        <f t="shared" si="2"/>
        <v>-21.430052302761336</v>
      </c>
      <c r="D69" s="96">
        <f t="shared" si="7"/>
        <v>1</v>
      </c>
      <c r="E69" s="52"/>
      <c r="F69" s="52"/>
      <c r="G69" s="95">
        <f t="shared" si="3"/>
        <v>-928.67219781272138</v>
      </c>
      <c r="H69" s="96">
        <f t="shared" si="8"/>
        <v>16</v>
      </c>
      <c r="I69" s="52"/>
      <c r="J69" s="52"/>
      <c r="K69" s="52"/>
      <c r="L69" s="134"/>
      <c r="M69" s="95">
        <f t="shared" si="4"/>
        <v>10</v>
      </c>
      <c r="N69" s="96">
        <f t="shared" si="9"/>
        <v>42</v>
      </c>
      <c r="O69" s="52"/>
      <c r="P69" s="106"/>
      <c r="Q69" s="95">
        <f t="shared" si="5"/>
        <v>65</v>
      </c>
      <c r="R69" s="96">
        <f t="shared" si="10"/>
        <v>22</v>
      </c>
      <c r="S69" s="52"/>
      <c r="T69" s="52"/>
      <c r="U69" s="95">
        <f t="shared" si="6"/>
        <v>7.3306493921393896</v>
      </c>
      <c r="V69" s="96">
        <f t="shared" si="11"/>
        <v>-8</v>
      </c>
      <c r="W69" s="325" t="s">
        <v>147</v>
      </c>
      <c r="X69" s="326"/>
      <c r="Y69" s="327"/>
      <c r="Z69" s="31">
        <v>52</v>
      </c>
      <c r="AA69" s="34">
        <f t="shared" si="15"/>
        <v>-56.762294545358905</v>
      </c>
      <c r="AB69" s="33">
        <f t="shared" si="12"/>
        <v>83.140303038100058</v>
      </c>
      <c r="AC69" s="52"/>
      <c r="AD69" s="40">
        <v>61</v>
      </c>
      <c r="AE69" s="43">
        <f t="shared" si="0"/>
        <v>31.512625316011913</v>
      </c>
      <c r="AF69" s="42">
        <f t="shared" si="1"/>
        <v>56.850280964060723</v>
      </c>
      <c r="AG69" s="52"/>
      <c r="AH69" s="62">
        <v>50</v>
      </c>
      <c r="AI69" s="65">
        <f t="shared" si="13"/>
        <v>-50.098215843016803</v>
      </c>
      <c r="AJ69" s="64">
        <f t="shared" si="14"/>
        <v>77.100333742385359</v>
      </c>
      <c r="AK69" s="52"/>
      <c r="AL69" s="52"/>
      <c r="AM69" s="52"/>
      <c r="AN69" s="52"/>
      <c r="AO69" s="52"/>
      <c r="AP69" s="52"/>
      <c r="AQ69" s="95">
        <f t="shared" si="36"/>
        <v>-31.9747150134001</v>
      </c>
      <c r="AR69" s="96">
        <f t="shared" si="21"/>
        <v>-56.89542765196785</v>
      </c>
      <c r="AS69" s="52"/>
      <c r="AT69" s="96"/>
      <c r="AU69" s="52"/>
      <c r="AV69" s="95">
        <f t="shared" si="22"/>
        <v>59.46570340869048</v>
      </c>
      <c r="AW69" s="96">
        <f t="shared" si="23"/>
        <v>-56.89542765196785</v>
      </c>
      <c r="AX69" s="52"/>
      <c r="AY69" s="52"/>
      <c r="AZ69" s="96"/>
      <c r="BA69" s="96"/>
      <c r="BC69" s="95"/>
      <c r="BD69" s="176">
        <v>44</v>
      </c>
      <c r="BE69" s="179">
        <f t="shared" si="24"/>
        <v>-48.335938898077124</v>
      </c>
      <c r="BF69" s="178">
        <f t="shared" si="26"/>
        <v>75.455715433660643</v>
      </c>
      <c r="BG69" s="52"/>
      <c r="BH69" s="176">
        <f t="shared" si="34"/>
        <v>1663.7061720802267</v>
      </c>
      <c r="BI69" s="178">
        <f t="shared" si="32"/>
        <v>-50.894736702221593</v>
      </c>
      <c r="BJ69" s="52"/>
      <c r="BK69" s="52"/>
      <c r="BL69" s="52"/>
      <c r="BM69" s="179">
        <f t="shared" si="35"/>
        <v>58.117023595132771</v>
      </c>
      <c r="BN69" s="178">
        <f t="shared" si="33"/>
        <v>-78.894736702221593</v>
      </c>
      <c r="BO69" s="52"/>
      <c r="BP69" s="52"/>
      <c r="BQ69" s="52"/>
      <c r="BR69" s="52"/>
      <c r="BS69" s="117">
        <f t="shared" si="29"/>
        <v>-171.33543466787563</v>
      </c>
      <c r="BT69" s="124">
        <v>-157</v>
      </c>
      <c r="BU69" s="52"/>
      <c r="BV69" s="52"/>
      <c r="BW69" s="52"/>
      <c r="BX69" s="52"/>
      <c r="BY69" s="52"/>
      <c r="BZ69" s="52"/>
      <c r="CA69" s="96"/>
      <c r="CB69" s="95"/>
      <c r="CC69" s="192">
        <f t="shared" si="28"/>
        <v>-397.49240125618121</v>
      </c>
      <c r="CD69" s="193">
        <f t="shared" si="30"/>
        <v>-20.894736702221593</v>
      </c>
      <c r="CE69" s="52"/>
      <c r="CF69" s="52"/>
      <c r="CG69" s="52"/>
      <c r="CH69" s="187">
        <f t="shared" si="27"/>
        <v>59.849052452691694</v>
      </c>
      <c r="CI69" s="193">
        <f t="shared" si="31"/>
        <v>-108.89473670222159</v>
      </c>
      <c r="CJ69" s="52"/>
      <c r="CK69" s="52"/>
      <c r="CL69" s="52"/>
      <c r="CM69" s="52"/>
      <c r="CN69" s="117">
        <f t="shared" si="25"/>
        <v>-171.33543466787563</v>
      </c>
      <c r="CO69" s="124">
        <v>-157</v>
      </c>
      <c r="CP69" s="52"/>
      <c r="CQ69" s="52"/>
      <c r="CR69" s="52"/>
      <c r="CS69" s="52"/>
      <c r="CT69" s="52"/>
      <c r="CU69" s="52"/>
      <c r="CV69" s="96"/>
      <c r="CW69" s="122"/>
    </row>
    <row r="70" spans="2:101" ht="15" customHeight="1" x14ac:dyDescent="0.3">
      <c r="B70" s="95"/>
      <c r="C70" s="95">
        <f t="shared" si="2"/>
        <v>-10</v>
      </c>
      <c r="D70" s="96">
        <f t="shared" si="7"/>
        <v>0</v>
      </c>
      <c r="E70" s="52"/>
      <c r="F70" s="52"/>
      <c r="G70" s="95">
        <f t="shared" si="3"/>
        <v>-917.2421455099601</v>
      </c>
      <c r="H70" s="96">
        <f t="shared" si="8"/>
        <v>15</v>
      </c>
      <c r="I70" s="52"/>
      <c r="J70" s="52"/>
      <c r="K70" s="52"/>
      <c r="L70" s="134"/>
      <c r="M70" s="95">
        <f t="shared" si="4"/>
        <v>10</v>
      </c>
      <c r="N70" s="96">
        <f t="shared" si="9"/>
        <v>41</v>
      </c>
      <c r="O70" s="52"/>
      <c r="P70" s="106"/>
      <c r="Q70" s="95">
        <f t="shared" si="5"/>
        <v>65</v>
      </c>
      <c r="R70" s="96">
        <f t="shared" si="10"/>
        <v>21</v>
      </c>
      <c r="S70" s="52"/>
      <c r="T70" s="52"/>
      <c r="U70" s="95">
        <f t="shared" si="6"/>
        <v>8.2469805661568127</v>
      </c>
      <c r="V70" s="96">
        <f t="shared" si="11"/>
        <v>-9</v>
      </c>
      <c r="W70" s="325"/>
      <c r="X70" s="326"/>
      <c r="Y70" s="327"/>
      <c r="Z70" s="31">
        <v>53</v>
      </c>
      <c r="AA70" s="34">
        <f t="shared" si="15"/>
        <v>-57.081045066569686</v>
      </c>
      <c r="AB70" s="33">
        <f t="shared" si="12"/>
        <v>83.384888915457452</v>
      </c>
      <c r="AC70" s="52"/>
      <c r="AD70" s="40">
        <v>62</v>
      </c>
      <c r="AE70" s="43">
        <f t="shared" si="0"/>
        <v>30.515651581082906</v>
      </c>
      <c r="AF70" s="42">
        <f t="shared" si="1"/>
        <v>57.391593535830246</v>
      </c>
      <c r="AG70" s="52"/>
      <c r="AH70" s="62">
        <v>51</v>
      </c>
      <c r="AI70" s="65">
        <f t="shared" si="13"/>
        <v>-50.408236266002099</v>
      </c>
      <c r="AJ70" s="64">
        <f t="shared" si="14"/>
        <v>77.355894857398681</v>
      </c>
      <c r="AK70" s="52"/>
      <c r="AL70" s="52"/>
      <c r="AM70" s="52"/>
      <c r="AN70" s="52"/>
      <c r="AO70" s="52"/>
      <c r="AP70" s="52"/>
      <c r="AQ70" s="95">
        <f t="shared" si="36"/>
        <v>-20.544662710638818</v>
      </c>
      <c r="AR70" s="96">
        <f t="shared" si="21"/>
        <v>-57.89542765196785</v>
      </c>
      <c r="AS70" s="52"/>
      <c r="AT70" s="96"/>
      <c r="AU70" s="52"/>
      <c r="AV70" s="95">
        <f t="shared" si="22"/>
        <v>59.46570340869048</v>
      </c>
      <c r="AW70" s="96">
        <f t="shared" si="23"/>
        <v>-57.89542765196785</v>
      </c>
      <c r="AX70" s="52"/>
      <c r="AY70" s="52"/>
      <c r="AZ70" s="96"/>
      <c r="BA70" s="96"/>
      <c r="BC70" s="95"/>
      <c r="BD70" s="176">
        <v>45</v>
      </c>
      <c r="BE70" s="179">
        <f t="shared" si="24"/>
        <v>-48.617536121779395</v>
      </c>
      <c r="BF70" s="178">
        <f t="shared" si="26"/>
        <v>75.742270850340503</v>
      </c>
      <c r="BG70" s="52"/>
      <c r="BH70" s="176">
        <f t="shared" si="34"/>
        <v>1778.2948222095356</v>
      </c>
      <c r="BI70" s="178">
        <f t="shared" si="32"/>
        <v>-49.894736702221593</v>
      </c>
      <c r="BJ70" s="52"/>
      <c r="BK70" s="52"/>
      <c r="BL70" s="52"/>
      <c r="BM70" s="179">
        <f t="shared" si="35"/>
        <v>58.020734546935238</v>
      </c>
      <c r="BN70" s="178">
        <f t="shared" si="33"/>
        <v>-79.894736702221593</v>
      </c>
      <c r="BO70" s="52"/>
      <c r="BP70" s="52"/>
      <c r="BQ70" s="52"/>
      <c r="BR70" s="52"/>
      <c r="BS70" s="117">
        <f t="shared" si="29"/>
        <v>-170.24412616680635</v>
      </c>
      <c r="BT70" s="124">
        <v>-156</v>
      </c>
      <c r="BU70" s="52"/>
      <c r="BV70" s="52"/>
      <c r="BW70" s="52"/>
      <c r="BX70" s="52"/>
      <c r="BY70" s="52"/>
      <c r="BZ70" s="52"/>
      <c r="CA70" s="96"/>
      <c r="CB70" s="95"/>
      <c r="CC70" s="192">
        <f t="shared" si="28"/>
        <v>-407.87779833631942</v>
      </c>
      <c r="CD70" s="193">
        <f t="shared" si="30"/>
        <v>-19.894736702221593</v>
      </c>
      <c r="CE70" s="52"/>
      <c r="CF70" s="52"/>
      <c r="CG70" s="52"/>
      <c r="CH70" s="187">
        <f t="shared" si="27"/>
        <v>59.85777932048245</v>
      </c>
      <c r="CI70" s="193">
        <f t="shared" si="31"/>
        <v>-109.89473670222159</v>
      </c>
      <c r="CJ70" s="52"/>
      <c r="CK70" s="52"/>
      <c r="CL70" s="52"/>
      <c r="CM70" s="52"/>
      <c r="CN70" s="117">
        <f t="shared" si="25"/>
        <v>-170.24412616680635</v>
      </c>
      <c r="CO70" s="124">
        <v>-156</v>
      </c>
      <c r="CP70" s="52"/>
      <c r="CQ70" s="52"/>
      <c r="CR70" s="52"/>
      <c r="CS70" s="52"/>
      <c r="CT70" s="52"/>
      <c r="CU70" s="52"/>
      <c r="CV70" s="96"/>
      <c r="CW70" s="122"/>
    </row>
    <row r="71" spans="2:101" ht="15" customHeight="1" x14ac:dyDescent="0.3">
      <c r="B71" s="95"/>
      <c r="C71" s="95">
        <f t="shared" si="2"/>
        <v>1.4300523027613359</v>
      </c>
      <c r="D71" s="96">
        <f t="shared" si="7"/>
        <v>-1</v>
      </c>
      <c r="E71" s="52"/>
      <c r="F71" s="52"/>
      <c r="G71" s="95">
        <f t="shared" si="3"/>
        <v>-905.81209320719881</v>
      </c>
      <c r="H71" s="96">
        <f t="shared" si="8"/>
        <v>14</v>
      </c>
      <c r="I71" s="52"/>
      <c r="J71" s="52"/>
      <c r="K71" s="52"/>
      <c r="L71" s="134"/>
      <c r="M71" s="95">
        <f t="shared" si="4"/>
        <v>10</v>
      </c>
      <c r="N71" s="96">
        <f t="shared" si="9"/>
        <v>40</v>
      </c>
      <c r="O71" s="52"/>
      <c r="P71" s="106"/>
      <c r="Q71" s="95">
        <f t="shared" si="5"/>
        <v>65</v>
      </c>
      <c r="R71" s="96">
        <f t="shared" si="10"/>
        <v>20</v>
      </c>
      <c r="S71" s="52"/>
      <c r="T71" s="52"/>
      <c r="U71" s="95">
        <f t="shared" si="6"/>
        <v>9.1633117401742368</v>
      </c>
      <c r="V71" s="96">
        <f t="shared" si="11"/>
        <v>-10</v>
      </c>
      <c r="W71" s="325"/>
      <c r="X71" s="326"/>
      <c r="Y71" s="327"/>
      <c r="Z71" s="31">
        <v>54</v>
      </c>
      <c r="AA71" s="34">
        <f t="shared" si="15"/>
        <v>-57.404015652672648</v>
      </c>
      <c r="AB71" s="33">
        <f t="shared" si="12"/>
        <v>83.623874577552783</v>
      </c>
      <c r="AC71" s="52"/>
      <c r="AD71" s="40">
        <v>63</v>
      </c>
      <c r="AE71" s="43">
        <f t="shared" si="0"/>
        <v>29.509382483070542</v>
      </c>
      <c r="AF71" s="42">
        <f t="shared" si="1"/>
        <v>57.915424072243908</v>
      </c>
      <c r="AG71" s="52"/>
      <c r="AH71" s="62">
        <v>52</v>
      </c>
      <c r="AI71" s="65">
        <f t="shared" si="13"/>
        <v>-50.722669627824139</v>
      </c>
      <c r="AJ71" s="64">
        <f t="shared" si="14"/>
        <v>77.606006446790531</v>
      </c>
      <c r="AK71" s="52"/>
      <c r="AL71" s="52"/>
      <c r="AM71" s="52"/>
      <c r="AN71" s="52"/>
      <c r="AO71" s="52"/>
      <c r="AP71" s="52"/>
      <c r="AQ71" s="95">
        <f t="shared" si="36"/>
        <v>-9.1146104078774215</v>
      </c>
      <c r="AR71" s="96">
        <f t="shared" si="21"/>
        <v>-58.89542765196785</v>
      </c>
      <c r="AS71" s="52"/>
      <c r="AT71" s="96"/>
      <c r="AU71" s="52"/>
      <c r="AV71" s="95">
        <f t="shared" si="22"/>
        <v>59.46570340869048</v>
      </c>
      <c r="AW71" s="96">
        <f t="shared" si="23"/>
        <v>-58.89542765196785</v>
      </c>
      <c r="AX71" s="52"/>
      <c r="AY71" s="52"/>
      <c r="AZ71" s="96"/>
      <c r="BA71" s="96"/>
      <c r="BC71" s="95"/>
      <c r="BD71" s="176">
        <v>46</v>
      </c>
      <c r="BE71" s="179">
        <f t="shared" si="24"/>
        <v>-48.904091538459255</v>
      </c>
      <c r="BF71" s="178">
        <f t="shared" si="26"/>
        <v>76.023868074042781</v>
      </c>
      <c r="BG71" s="52"/>
      <c r="BH71" s="176">
        <f t="shared" si="34"/>
        <v>1892.8834723388445</v>
      </c>
      <c r="BI71" s="178">
        <f t="shared" si="32"/>
        <v>-48.894736702221593</v>
      </c>
      <c r="BJ71" s="52"/>
      <c r="BK71" s="52"/>
      <c r="BL71" s="52"/>
      <c r="BM71" s="179">
        <f t="shared" si="35"/>
        <v>57.924445498737697</v>
      </c>
      <c r="BN71" s="178">
        <f t="shared" si="33"/>
        <v>-80.894736702221593</v>
      </c>
      <c r="BO71" s="52"/>
      <c r="BP71" s="52"/>
      <c r="BQ71" s="52"/>
      <c r="BR71" s="52"/>
      <c r="BS71" s="117">
        <f t="shared" si="29"/>
        <v>-169.1528176657371</v>
      </c>
      <c r="BT71" s="124">
        <v>-155</v>
      </c>
      <c r="BU71" s="52"/>
      <c r="BV71" s="52"/>
      <c r="BW71" s="52"/>
      <c r="BX71" s="52"/>
      <c r="BY71" s="52"/>
      <c r="BZ71" s="52"/>
      <c r="CA71" s="96"/>
      <c r="CB71" s="95"/>
      <c r="CC71" s="192">
        <f t="shared" si="28"/>
        <v>-418.26319541645762</v>
      </c>
      <c r="CD71" s="193">
        <f t="shared" si="30"/>
        <v>-18.894736702221593</v>
      </c>
      <c r="CE71" s="52"/>
      <c r="CF71" s="52"/>
      <c r="CG71" s="52"/>
      <c r="CH71" s="187">
        <f t="shared" si="27"/>
        <v>59.866506188273213</v>
      </c>
      <c r="CI71" s="193">
        <f t="shared" si="31"/>
        <v>-110.89473670222159</v>
      </c>
      <c r="CJ71" s="52"/>
      <c r="CK71" s="52"/>
      <c r="CL71" s="52"/>
      <c r="CM71" s="52"/>
      <c r="CN71" s="117">
        <f t="shared" si="25"/>
        <v>-169.1528176657371</v>
      </c>
      <c r="CO71" s="124">
        <v>-155</v>
      </c>
      <c r="CP71" s="52"/>
      <c r="CQ71" s="52"/>
      <c r="CR71" s="52"/>
      <c r="CS71" s="52"/>
      <c r="CT71" s="52"/>
      <c r="CU71" s="52"/>
      <c r="CV71" s="96"/>
      <c r="CW71" s="122"/>
    </row>
    <row r="72" spans="2:101" ht="15" customHeight="1" x14ac:dyDescent="0.3">
      <c r="B72" s="95"/>
      <c r="C72" s="95">
        <f t="shared" si="2"/>
        <v>12.860104605522672</v>
      </c>
      <c r="D72" s="96">
        <f t="shared" si="7"/>
        <v>-2</v>
      </c>
      <c r="E72" s="52"/>
      <c r="F72" s="52"/>
      <c r="G72" s="95">
        <f t="shared" si="3"/>
        <v>-894.38204090443742</v>
      </c>
      <c r="H72" s="96">
        <f t="shared" si="8"/>
        <v>13</v>
      </c>
      <c r="I72" s="52"/>
      <c r="J72" s="52"/>
      <c r="K72" s="52"/>
      <c r="L72" s="134"/>
      <c r="M72" s="95">
        <f t="shared" si="4"/>
        <v>10</v>
      </c>
      <c r="N72" s="96">
        <f t="shared" si="9"/>
        <v>39</v>
      </c>
      <c r="O72" s="52"/>
      <c r="P72" s="106"/>
      <c r="Q72" s="95">
        <f t="shared" si="5"/>
        <v>65</v>
      </c>
      <c r="R72" s="96">
        <f t="shared" si="10"/>
        <v>19</v>
      </c>
      <c r="S72" s="52"/>
      <c r="T72" s="52"/>
      <c r="U72" s="95">
        <f t="shared" si="6"/>
        <v>10.079642914191661</v>
      </c>
      <c r="V72" s="96">
        <f t="shared" si="11"/>
        <v>-11</v>
      </c>
      <c r="W72" s="325"/>
      <c r="X72" s="326"/>
      <c r="Y72" s="327"/>
      <c r="Z72" s="31">
        <v>55</v>
      </c>
      <c r="AA72" s="34">
        <f t="shared" si="15"/>
        <v>-57.731107923698573</v>
      </c>
      <c r="AB72" s="33">
        <f t="shared" si="12"/>
        <v>83.857187227038253</v>
      </c>
      <c r="AC72" s="52"/>
      <c r="AD72" s="40">
        <v>64</v>
      </c>
      <c r="AE72" s="43">
        <f t="shared" si="0"/>
        <v>28.494124541290034</v>
      </c>
      <c r="AF72" s="42">
        <f t="shared" si="1"/>
        <v>58.421613009445856</v>
      </c>
      <c r="AG72" s="52"/>
      <c r="AH72" s="62">
        <v>53</v>
      </c>
      <c r="AI72" s="65">
        <f t="shared" si="13"/>
        <v>-51.04142014903492</v>
      </c>
      <c r="AJ72" s="64">
        <f t="shared" si="14"/>
        <v>77.850592324147925</v>
      </c>
      <c r="AK72" s="52"/>
      <c r="AL72" s="52"/>
      <c r="AM72" s="52"/>
      <c r="AN72" s="52"/>
      <c r="AO72" s="52"/>
      <c r="AP72" s="52"/>
      <c r="AQ72" s="95">
        <f t="shared" si="36"/>
        <v>2.3154418948838611</v>
      </c>
      <c r="AR72" s="96">
        <f t="shared" si="21"/>
        <v>-59.89542765196785</v>
      </c>
      <c r="AS72" s="52"/>
      <c r="AT72" s="96"/>
      <c r="AU72" s="52"/>
      <c r="AV72" s="95">
        <f t="shared" si="22"/>
        <v>59.46570340869048</v>
      </c>
      <c r="AW72" s="96">
        <f t="shared" si="23"/>
        <v>-59.89542765196785</v>
      </c>
      <c r="AX72" s="52"/>
      <c r="AY72" s="52"/>
      <c r="AZ72" s="96"/>
      <c r="BA72" s="96"/>
      <c r="BC72" s="95"/>
      <c r="BD72" s="176">
        <v>47</v>
      </c>
      <c r="BE72" s="179">
        <f t="shared" si="24"/>
        <v>-49.195517860560855</v>
      </c>
      <c r="BF72" s="178">
        <f t="shared" si="26"/>
        <v>76.300421327525228</v>
      </c>
      <c r="BG72" s="52"/>
      <c r="BH72" s="176">
        <f t="shared" si="34"/>
        <v>2007.4721224681534</v>
      </c>
      <c r="BI72" s="178">
        <f t="shared" si="32"/>
        <v>-47.894736702221593</v>
      </c>
      <c r="BJ72" s="52"/>
      <c r="BK72" s="52"/>
      <c r="BL72" s="52"/>
      <c r="BM72" s="179">
        <f t="shared" si="35"/>
        <v>57.828156450540156</v>
      </c>
      <c r="BN72" s="178">
        <f t="shared" si="33"/>
        <v>-81.894736702221593</v>
      </c>
      <c r="BO72" s="52"/>
      <c r="BP72" s="52"/>
      <c r="BQ72" s="52"/>
      <c r="BR72" s="52"/>
      <c r="BS72" s="117">
        <f t="shared" si="29"/>
        <v>-168.06150916466783</v>
      </c>
      <c r="BT72" s="124">
        <v>-154</v>
      </c>
      <c r="BU72" s="52"/>
      <c r="BV72" s="52"/>
      <c r="BW72" s="52"/>
      <c r="BX72" s="52"/>
      <c r="BY72" s="52"/>
      <c r="BZ72" s="52"/>
      <c r="CA72" s="96"/>
      <c r="CB72" s="95"/>
      <c r="CC72" s="192">
        <f t="shared" si="28"/>
        <v>-428.64859249659571</v>
      </c>
      <c r="CD72" s="193">
        <f t="shared" si="30"/>
        <v>-17.894736702221593</v>
      </c>
      <c r="CE72" s="52"/>
      <c r="CF72" s="52"/>
      <c r="CG72" s="52"/>
      <c r="CH72" s="187">
        <f t="shared" si="27"/>
        <v>59.875233056063969</v>
      </c>
      <c r="CI72" s="193">
        <f t="shared" si="31"/>
        <v>-111.89473670222159</v>
      </c>
      <c r="CJ72" s="52"/>
      <c r="CK72" s="52"/>
      <c r="CL72" s="52"/>
      <c r="CM72" s="52"/>
      <c r="CN72" s="117">
        <f t="shared" si="25"/>
        <v>-168.06150916466783</v>
      </c>
      <c r="CO72" s="124">
        <v>-154</v>
      </c>
      <c r="CP72" s="52"/>
      <c r="CQ72" s="52"/>
      <c r="CR72" s="52"/>
      <c r="CS72" s="52"/>
      <c r="CT72" s="52"/>
      <c r="CU72" s="52"/>
      <c r="CV72" s="96"/>
      <c r="CW72" s="122"/>
    </row>
    <row r="73" spans="2:101" ht="15" customHeight="1" x14ac:dyDescent="0.3">
      <c r="B73" s="95"/>
      <c r="C73" s="95">
        <f t="shared" si="2"/>
        <v>24.290156908284004</v>
      </c>
      <c r="D73" s="96">
        <f t="shared" si="7"/>
        <v>-3</v>
      </c>
      <c r="E73" s="52"/>
      <c r="F73" s="52"/>
      <c r="G73" s="95">
        <f t="shared" si="3"/>
        <v>-882.95198860167602</v>
      </c>
      <c r="H73" s="96">
        <f t="shared" si="8"/>
        <v>12</v>
      </c>
      <c r="I73" s="52"/>
      <c r="J73" s="52"/>
      <c r="K73" s="52"/>
      <c r="L73" s="134"/>
      <c r="M73" s="95">
        <f t="shared" si="4"/>
        <v>10</v>
      </c>
      <c r="N73" s="96">
        <f t="shared" si="9"/>
        <v>38</v>
      </c>
      <c r="O73" s="52"/>
      <c r="P73" s="106"/>
      <c r="Q73" s="95">
        <f t="shared" si="5"/>
        <v>65</v>
      </c>
      <c r="R73" s="96">
        <f t="shared" si="10"/>
        <v>18</v>
      </c>
      <c r="S73" s="52"/>
      <c r="T73" s="52"/>
      <c r="U73" s="95">
        <f t="shared" si="6"/>
        <v>10.995974088209085</v>
      </c>
      <c r="V73" s="96">
        <f t="shared" si="11"/>
        <v>-12</v>
      </c>
      <c r="W73" s="325"/>
      <c r="X73" s="326"/>
      <c r="Y73" s="327"/>
      <c r="Z73" s="31">
        <v>56</v>
      </c>
      <c r="AA73" s="34">
        <f t="shared" si="15"/>
        <v>-58.0622222441731</v>
      </c>
      <c r="AB73" s="33">
        <f t="shared" si="12"/>
        <v>84.084755794620705</v>
      </c>
      <c r="AC73" s="52"/>
      <c r="AD73" s="40">
        <v>65</v>
      </c>
      <c r="AE73" s="43">
        <f t="shared" ref="AE73:AE136" si="37">$AF$2*COS($AD73*PI()/180)+$AF$3</f>
        <v>27.470187013145463</v>
      </c>
      <c r="AF73" s="42">
        <f t="shared" ref="AF73:AF136" si="38">$AF$2*SIN($AD73*PI()/180)+$AF$4</f>
        <v>58.910006157382249</v>
      </c>
      <c r="AG73" s="52"/>
      <c r="AH73" s="62">
        <v>54</v>
      </c>
      <c r="AI73" s="65">
        <f t="shared" si="13"/>
        <v>-51.364390735137881</v>
      </c>
      <c r="AJ73" s="64">
        <f t="shared" si="14"/>
        <v>78.089577986243256</v>
      </c>
      <c r="AK73" s="52"/>
      <c r="AL73" s="52"/>
      <c r="AM73" s="52"/>
      <c r="AN73" s="52"/>
      <c r="AO73" s="52"/>
      <c r="AP73" s="52"/>
      <c r="AQ73" s="95">
        <f t="shared" si="36"/>
        <v>13.745494197645257</v>
      </c>
      <c r="AR73" s="96">
        <f t="shared" si="21"/>
        <v>-60.89542765196785</v>
      </c>
      <c r="AS73" s="52"/>
      <c r="AT73" s="96"/>
      <c r="AU73" s="52"/>
      <c r="AV73" s="95">
        <f t="shared" si="22"/>
        <v>59.46570340869048</v>
      </c>
      <c r="AW73" s="96">
        <f t="shared" si="23"/>
        <v>-60.89542765196785</v>
      </c>
      <c r="AX73" s="52"/>
      <c r="AY73" s="52"/>
      <c r="AZ73" s="96"/>
      <c r="BA73" s="96"/>
      <c r="BC73" s="95"/>
      <c r="BD73" s="176">
        <v>48</v>
      </c>
      <c r="BE73" s="179">
        <f t="shared" si="24"/>
        <v>-49.491726316803366</v>
      </c>
      <c r="BF73" s="178">
        <f t="shared" si="26"/>
        <v>76.57184636998781</v>
      </c>
      <c r="BG73" s="52"/>
      <c r="BH73" s="176">
        <f t="shared" si="34"/>
        <v>2122.0607725974633</v>
      </c>
      <c r="BI73" s="178">
        <f t="shared" si="32"/>
        <v>-46.894736702221593</v>
      </c>
      <c r="BJ73" s="52"/>
      <c r="BK73" s="52"/>
      <c r="BL73" s="52"/>
      <c r="BM73" s="179">
        <f t="shared" si="35"/>
        <v>57.731867402342615</v>
      </c>
      <c r="BN73" s="178">
        <f t="shared" si="33"/>
        <v>-82.894736702221593</v>
      </c>
      <c r="BO73" s="52"/>
      <c r="BP73" s="52"/>
      <c r="BQ73" s="52"/>
      <c r="BR73" s="52"/>
      <c r="BS73" s="117">
        <f t="shared" si="29"/>
        <v>-166.97020066359855</v>
      </c>
      <c r="BT73" s="124">
        <v>-153</v>
      </c>
      <c r="BU73" s="52"/>
      <c r="BV73" s="52"/>
      <c r="BW73" s="52"/>
      <c r="BX73" s="52"/>
      <c r="BY73" s="52"/>
      <c r="BZ73" s="52"/>
      <c r="CA73" s="96"/>
      <c r="CB73" s="95"/>
      <c r="CC73" s="192">
        <f t="shared" si="28"/>
        <v>-439.03398957673392</v>
      </c>
      <c r="CD73" s="193">
        <f t="shared" si="30"/>
        <v>-16.894736702221593</v>
      </c>
      <c r="CE73" s="52"/>
      <c r="CF73" s="52"/>
      <c r="CG73" s="52"/>
      <c r="CH73" s="187">
        <f t="shared" si="27"/>
        <v>59.883959923854732</v>
      </c>
      <c r="CI73" s="193">
        <f t="shared" si="31"/>
        <v>-112.89473670222159</v>
      </c>
      <c r="CJ73" s="52"/>
      <c r="CK73" s="52"/>
      <c r="CL73" s="52"/>
      <c r="CM73" s="52"/>
      <c r="CN73" s="117">
        <f t="shared" si="25"/>
        <v>-166.97020066359855</v>
      </c>
      <c r="CO73" s="124">
        <v>-153</v>
      </c>
      <c r="CP73" s="52"/>
      <c r="CQ73" s="52"/>
      <c r="CR73" s="52"/>
      <c r="CS73" s="52"/>
      <c r="CT73" s="52"/>
      <c r="CU73" s="52"/>
      <c r="CV73" s="96"/>
      <c r="CW73" s="122"/>
    </row>
    <row r="74" spans="2:101" ht="15" customHeight="1" x14ac:dyDescent="0.3">
      <c r="B74" s="95"/>
      <c r="C74" s="95">
        <f t="shared" si="2"/>
        <v>35.720209211045344</v>
      </c>
      <c r="D74" s="96">
        <f t="shared" si="7"/>
        <v>-4</v>
      </c>
      <c r="E74" s="52"/>
      <c r="F74" s="52"/>
      <c r="G74" s="95">
        <f t="shared" si="3"/>
        <v>-871.52193629891474</v>
      </c>
      <c r="H74" s="96">
        <f t="shared" si="8"/>
        <v>11</v>
      </c>
      <c r="I74" s="52"/>
      <c r="J74" s="52"/>
      <c r="K74" s="52"/>
      <c r="L74" s="134"/>
      <c r="M74" s="95">
        <f t="shared" si="4"/>
        <v>10</v>
      </c>
      <c r="N74" s="96">
        <f t="shared" si="9"/>
        <v>37</v>
      </c>
      <c r="O74" s="52"/>
      <c r="P74" s="106"/>
      <c r="Q74" s="95">
        <f t="shared" si="5"/>
        <v>65</v>
      </c>
      <c r="R74" s="96">
        <f t="shared" si="10"/>
        <v>17</v>
      </c>
      <c r="S74" s="52"/>
      <c r="T74" s="52"/>
      <c r="U74" s="95">
        <f t="shared" si="6"/>
        <v>11.912305262226509</v>
      </c>
      <c r="V74" s="96">
        <f t="shared" si="11"/>
        <v>-13</v>
      </c>
      <c r="W74" s="325"/>
      <c r="X74" s="326"/>
      <c r="Y74" s="327"/>
      <c r="Z74" s="31">
        <v>57</v>
      </c>
      <c r="AA74" s="34">
        <f t="shared" si="15"/>
        <v>-58.397257753466619</v>
      </c>
      <c r="AB74" s="33">
        <f t="shared" si="12"/>
        <v>84.306510960709929</v>
      </c>
      <c r="AC74" s="52"/>
      <c r="AD74" s="40">
        <v>66</v>
      </c>
      <c r="AE74" s="43">
        <f t="shared" si="37"/>
        <v>26.437881799927013</v>
      </c>
      <c r="AF74" s="42">
        <f t="shared" si="38"/>
        <v>59.380454746769054</v>
      </c>
      <c r="AG74" s="52"/>
      <c r="AH74" s="62">
        <v>55</v>
      </c>
      <c r="AI74" s="65">
        <f t="shared" si="13"/>
        <v>-51.691483006163807</v>
      </c>
      <c r="AJ74" s="64">
        <f t="shared" si="14"/>
        <v>78.32289063572874</v>
      </c>
      <c r="AK74" s="52"/>
      <c r="AL74" s="52"/>
      <c r="AM74" s="52"/>
      <c r="AN74" s="52"/>
      <c r="AO74" s="52"/>
      <c r="AP74" s="52"/>
      <c r="AQ74" s="95">
        <f t="shared" si="36"/>
        <v>25.17554650040654</v>
      </c>
      <c r="AR74" s="96">
        <f t="shared" si="21"/>
        <v>-61.89542765196785</v>
      </c>
      <c r="AS74" s="52"/>
      <c r="AT74" s="96"/>
      <c r="AU74" s="52"/>
      <c r="AV74" s="95">
        <f t="shared" si="22"/>
        <v>59.46570340869048</v>
      </c>
      <c r="AW74" s="96">
        <f>$AW75+$A$11</f>
        <v>-61.89542765196785</v>
      </c>
      <c r="AX74" s="52"/>
      <c r="AY74" s="52"/>
      <c r="AZ74" s="96"/>
      <c r="BA74" s="96"/>
      <c r="BC74" s="95"/>
      <c r="BD74" s="176">
        <v>49</v>
      </c>
      <c r="BE74" s="179">
        <f t="shared" si="24"/>
        <v>-49.792626679221591</v>
      </c>
      <c r="BF74" s="178">
        <f t="shared" si="26"/>
        <v>76.838060522733258</v>
      </c>
      <c r="BG74" s="52"/>
      <c r="BH74" s="176">
        <f t="shared" si="34"/>
        <v>2236.6494227267722</v>
      </c>
      <c r="BI74" s="178">
        <f t="shared" si="32"/>
        <v>-45.894736702221593</v>
      </c>
      <c r="BJ74" s="52"/>
      <c r="BK74" s="52"/>
      <c r="BL74" s="52"/>
      <c r="BM74" s="179">
        <f t="shared" si="35"/>
        <v>57.635578354145082</v>
      </c>
      <c r="BN74" s="178">
        <f t="shared" si="33"/>
        <v>-83.894736702221593</v>
      </c>
      <c r="BO74" s="52"/>
      <c r="BP74" s="52"/>
      <c r="BQ74" s="52"/>
      <c r="BR74" s="52"/>
      <c r="BS74" s="117">
        <f t="shared" si="29"/>
        <v>-165.87889216252927</v>
      </c>
      <c r="BT74" s="124">
        <v>-152</v>
      </c>
      <c r="BU74" s="52"/>
      <c r="BV74" s="52"/>
      <c r="BW74" s="52"/>
      <c r="BX74" s="52"/>
      <c r="BY74" s="52"/>
      <c r="BZ74" s="52"/>
      <c r="CA74" s="96"/>
      <c r="CB74" s="95"/>
      <c r="CC74" s="192">
        <f t="shared" si="28"/>
        <v>-449.41938665687212</v>
      </c>
      <c r="CD74" s="193">
        <f t="shared" si="30"/>
        <v>-15.894736702221593</v>
      </c>
      <c r="CE74" s="52"/>
      <c r="CF74" s="52"/>
      <c r="CG74" s="52"/>
      <c r="CH74" s="187">
        <f>$CI$19*CI74+$CL$19</f>
        <v>59.892686791645488</v>
      </c>
      <c r="CI74" s="193">
        <f t="shared" si="31"/>
        <v>-113.89473670222159</v>
      </c>
      <c r="CJ74" s="52"/>
      <c r="CK74" s="52"/>
      <c r="CL74" s="52"/>
      <c r="CM74" s="52"/>
      <c r="CN74" s="117">
        <f t="shared" si="25"/>
        <v>-165.87889216252927</v>
      </c>
      <c r="CO74" s="124">
        <v>-152</v>
      </c>
      <c r="CP74" s="52"/>
      <c r="CQ74" s="52"/>
      <c r="CR74" s="52"/>
      <c r="CS74" s="52"/>
      <c r="CT74" s="52"/>
      <c r="CU74" s="52"/>
      <c r="CV74" s="96"/>
      <c r="CW74" s="122"/>
    </row>
    <row r="75" spans="2:101" ht="15.75" customHeight="1" thickBot="1" x14ac:dyDescent="0.35">
      <c r="B75" s="95"/>
      <c r="C75" s="95">
        <f t="shared" si="2"/>
        <v>47.150261513806683</v>
      </c>
      <c r="D75" s="96">
        <f t="shared" si="7"/>
        <v>-5</v>
      </c>
      <c r="E75" s="52"/>
      <c r="F75" s="52"/>
      <c r="G75" s="95">
        <f t="shared" si="3"/>
        <v>-860.09188399615346</v>
      </c>
      <c r="H75" s="96">
        <f t="shared" si="8"/>
        <v>10</v>
      </c>
      <c r="I75" s="52"/>
      <c r="J75" s="52"/>
      <c r="K75" s="52"/>
      <c r="L75" s="134"/>
      <c r="M75" s="95">
        <f t="shared" si="4"/>
        <v>10</v>
      </c>
      <c r="N75" s="96">
        <f t="shared" si="9"/>
        <v>36</v>
      </c>
      <c r="O75" s="52"/>
      <c r="P75" s="106"/>
      <c r="Q75" s="95">
        <f t="shared" si="5"/>
        <v>65</v>
      </c>
      <c r="R75" s="96">
        <f t="shared" si="10"/>
        <v>16</v>
      </c>
      <c r="S75" s="52"/>
      <c r="T75" s="52"/>
      <c r="U75" s="95">
        <f t="shared" si="6"/>
        <v>12.828636436243931</v>
      </c>
      <c r="V75" s="96">
        <f t="shared" si="11"/>
        <v>-14</v>
      </c>
      <c r="W75" s="325"/>
      <c r="X75" s="326"/>
      <c r="Y75" s="327"/>
      <c r="Z75" s="31">
        <v>58</v>
      </c>
      <c r="AA75" s="34">
        <f t="shared" si="15"/>
        <v>-58.736112396517456</v>
      </c>
      <c r="AB75" s="33">
        <f t="shared" si="12"/>
        <v>84.522385176534158</v>
      </c>
      <c r="AC75" s="52"/>
      <c r="AD75" s="40">
        <v>67</v>
      </c>
      <c r="AE75" s="43">
        <f t="shared" si="37"/>
        <v>25.397523351802807</v>
      </c>
      <c r="AF75" s="42">
        <f t="shared" si="38"/>
        <v>59.832815474408619</v>
      </c>
      <c r="AG75" s="52"/>
      <c r="AH75" s="62">
        <v>56</v>
      </c>
      <c r="AI75" s="65">
        <f t="shared" si="13"/>
        <v>-52.022597326638333</v>
      </c>
      <c r="AJ75" s="64">
        <f t="shared" si="14"/>
        <v>78.550459203311192</v>
      </c>
      <c r="AK75" s="52"/>
      <c r="AL75" s="52"/>
      <c r="AM75" s="52"/>
      <c r="AN75" s="52"/>
      <c r="AO75" s="52"/>
      <c r="AP75" s="52"/>
      <c r="AQ75" s="95">
        <f t="shared" si="36"/>
        <v>36.605598803167936</v>
      </c>
      <c r="AR75" s="96">
        <f>$AR76+$A$11</f>
        <v>-62.89542765196785</v>
      </c>
      <c r="AS75" s="52"/>
      <c r="AT75" s="96"/>
      <c r="AU75" s="52"/>
      <c r="AV75" s="95">
        <f t="shared" si="22"/>
        <v>59.46570340869048</v>
      </c>
      <c r="AW75" s="96">
        <f>$AW76+$A$11</f>
        <v>-62.89542765196785</v>
      </c>
      <c r="AX75" s="52"/>
      <c r="AY75" s="52"/>
      <c r="AZ75" s="96"/>
      <c r="BA75" s="96"/>
      <c r="BC75" s="95"/>
      <c r="BD75" s="176">
        <v>50</v>
      </c>
      <c r="BE75" s="179">
        <f t="shared" si="24"/>
        <v>-50.098127290650247</v>
      </c>
      <c r="BF75" s="178">
        <f t="shared" si="26"/>
        <v>77.098982694351761</v>
      </c>
      <c r="BG75" s="52"/>
      <c r="BH75" s="176">
        <f t="shared" si="34"/>
        <v>2351.2380728560811</v>
      </c>
      <c r="BI75" s="178">
        <f t="shared" si="32"/>
        <v>-44.894736702221593</v>
      </c>
      <c r="BJ75" s="52"/>
      <c r="BK75" s="52"/>
      <c r="BL75" s="52"/>
      <c r="BM75" s="179">
        <f t="shared" si="35"/>
        <v>57.539289305947541</v>
      </c>
      <c r="BN75" s="178">
        <f t="shared" si="33"/>
        <v>-84.894736702221593</v>
      </c>
      <c r="BO75" s="52"/>
      <c r="BP75" s="52"/>
      <c r="BQ75" s="52"/>
      <c r="BR75" s="52"/>
      <c r="BS75" s="117">
        <f t="shared" si="29"/>
        <v>-164.78758366146002</v>
      </c>
      <c r="BT75" s="124">
        <v>-151</v>
      </c>
      <c r="BU75" s="52"/>
      <c r="BV75" s="52"/>
      <c r="BW75" s="52"/>
      <c r="BX75" s="52"/>
      <c r="BY75" s="52"/>
      <c r="BZ75" s="52"/>
      <c r="CA75" s="96"/>
      <c r="CB75" s="95"/>
      <c r="CC75" s="192">
        <f t="shared" si="28"/>
        <v>-459.80478373701027</v>
      </c>
      <c r="CD75" s="193">
        <f t="shared" si="30"/>
        <v>-14.894736702221593</v>
      </c>
      <c r="CE75" s="52"/>
      <c r="CF75" s="52"/>
      <c r="CG75" s="52"/>
      <c r="CH75" s="187">
        <f t="shared" si="27"/>
        <v>59.901413659436244</v>
      </c>
      <c r="CI75" s="193">
        <f t="shared" si="31"/>
        <v>-114.89473670222159</v>
      </c>
      <c r="CJ75" s="52"/>
      <c r="CK75" s="52"/>
      <c r="CL75" s="52"/>
      <c r="CM75" s="52"/>
      <c r="CN75" s="117">
        <f t="shared" si="25"/>
        <v>-164.78758366146002</v>
      </c>
      <c r="CO75" s="124">
        <v>-151</v>
      </c>
      <c r="CP75" s="52"/>
      <c r="CQ75" s="52"/>
      <c r="CR75" s="52"/>
      <c r="CS75" s="52"/>
      <c r="CT75" s="52"/>
      <c r="CU75" s="52"/>
      <c r="CV75" s="96"/>
      <c r="CW75" s="122"/>
    </row>
    <row r="76" spans="2:101" ht="15" thickBot="1" x14ac:dyDescent="0.35">
      <c r="B76" s="95"/>
      <c r="C76" s="95">
        <f t="shared" si="2"/>
        <v>58.580313816568008</v>
      </c>
      <c r="D76" s="96">
        <f t="shared" si="7"/>
        <v>-6</v>
      </c>
      <c r="E76" s="52"/>
      <c r="F76" s="52"/>
      <c r="G76" s="95">
        <f t="shared" si="3"/>
        <v>-848.66183169339206</v>
      </c>
      <c r="H76" s="96">
        <f t="shared" si="8"/>
        <v>9</v>
      </c>
      <c r="I76" s="52"/>
      <c r="J76" s="52"/>
      <c r="K76" s="52"/>
      <c r="L76" s="134"/>
      <c r="M76" s="95">
        <f t="shared" si="4"/>
        <v>10</v>
      </c>
      <c r="N76" s="96">
        <f t="shared" si="9"/>
        <v>35</v>
      </c>
      <c r="O76" s="52"/>
      <c r="P76" s="106"/>
      <c r="Q76" s="95">
        <f t="shared" si="5"/>
        <v>65</v>
      </c>
      <c r="R76" s="96">
        <f t="shared" si="10"/>
        <v>15</v>
      </c>
      <c r="S76" s="52"/>
      <c r="T76" s="52"/>
      <c r="U76" s="95">
        <f t="shared" si="6"/>
        <v>13.744967610261355</v>
      </c>
      <c r="V76" s="96">
        <f t="shared" si="11"/>
        <v>-15</v>
      </c>
      <c r="W76" s="325"/>
      <c r="X76" s="326"/>
      <c r="Y76" s="327"/>
      <c r="Z76" s="31">
        <v>59</v>
      </c>
      <c r="AA76" s="34">
        <f t="shared" si="15"/>
        <v>-59.078682954918762</v>
      </c>
      <c r="AB76" s="33">
        <f t="shared" si="12"/>
        <v>84.732312684716021</v>
      </c>
      <c r="AC76" s="52"/>
      <c r="AD76" s="40">
        <v>68</v>
      </c>
      <c r="AE76" s="43">
        <f t="shared" si="37"/>
        <v>24.349428572034277</v>
      </c>
      <c r="AF76" s="42">
        <f t="shared" si="38"/>
        <v>60.26695054684118</v>
      </c>
      <c r="AG76" s="52"/>
      <c r="AH76" s="62">
        <v>57</v>
      </c>
      <c r="AI76" s="65">
        <f t="shared" si="13"/>
        <v>-52.357632835931852</v>
      </c>
      <c r="AJ76" s="64">
        <f t="shared" si="14"/>
        <v>78.772214369400416</v>
      </c>
      <c r="AK76" s="52"/>
      <c r="AL76" s="52"/>
      <c r="AM76" s="52"/>
      <c r="AN76" s="52"/>
      <c r="AO76" s="52"/>
      <c r="AP76" s="52"/>
      <c r="AQ76" s="95">
        <f t="shared" si="36"/>
        <v>48.035651105929219</v>
      </c>
      <c r="AR76" s="96">
        <f>$AR77+$A$11</f>
        <v>-63.89542765196785</v>
      </c>
      <c r="AS76" s="52"/>
      <c r="AT76" s="96"/>
      <c r="AU76" s="52"/>
      <c r="AV76" s="95">
        <f t="shared" si="22"/>
        <v>59.46570340869048</v>
      </c>
      <c r="AW76" s="94">
        <f>$AY19+$A$11</f>
        <v>-63.89542765196785</v>
      </c>
      <c r="AX76" s="52"/>
      <c r="AY76" s="52"/>
      <c r="AZ76" s="96"/>
      <c r="BA76" s="96"/>
      <c r="BC76" s="95"/>
      <c r="BD76" s="176">
        <v>51</v>
      </c>
      <c r="BE76" s="179">
        <f t="shared" si="24"/>
        <v>-50.40813509264364</v>
      </c>
      <c r="BF76" s="178">
        <f t="shared" si="26"/>
        <v>77.354533405422217</v>
      </c>
      <c r="BG76" s="52"/>
      <c r="BH76" s="176">
        <f t="shared" si="34"/>
        <v>2465.82672298539</v>
      </c>
      <c r="BI76" s="178">
        <f t="shared" si="32"/>
        <v>-43.894736702221593</v>
      </c>
      <c r="BJ76" s="52"/>
      <c r="BK76" s="52"/>
      <c r="BL76" s="52"/>
      <c r="BM76" s="179">
        <f t="shared" si="35"/>
        <v>57.443000257750001</v>
      </c>
      <c r="BN76" s="178">
        <f t="shared" si="33"/>
        <v>-85.894736702221593</v>
      </c>
      <c r="BO76" s="52"/>
      <c r="BP76" s="52"/>
      <c r="BQ76" s="52"/>
      <c r="BR76" s="52"/>
      <c r="BS76" s="117">
        <f t="shared" si="29"/>
        <v>-163.69627516039074</v>
      </c>
      <c r="BT76" s="124">
        <v>-150</v>
      </c>
      <c r="BU76" s="52"/>
      <c r="BV76" s="52"/>
      <c r="BW76" s="52"/>
      <c r="BX76" s="52"/>
      <c r="BY76" s="52"/>
      <c r="BZ76" s="52"/>
      <c r="CA76" s="96"/>
      <c r="CB76" s="95"/>
      <c r="CC76" s="192">
        <f t="shared" si="28"/>
        <v>-470.19018081714842</v>
      </c>
      <c r="CD76" s="193">
        <f t="shared" si="30"/>
        <v>-13.894736702221593</v>
      </c>
      <c r="CE76" s="52"/>
      <c r="CF76" s="52"/>
      <c r="CG76" s="52"/>
      <c r="CH76" s="187">
        <f t="shared" si="27"/>
        <v>59.910140527227007</v>
      </c>
      <c r="CI76" s="193">
        <f t="shared" si="31"/>
        <v>-115.89473670222159</v>
      </c>
      <c r="CJ76" s="52"/>
      <c r="CK76" s="52"/>
      <c r="CL76" s="52"/>
      <c r="CM76" s="52"/>
      <c r="CN76" s="117">
        <f t="shared" si="25"/>
        <v>-163.69627516039074</v>
      </c>
      <c r="CO76" s="124">
        <v>-150</v>
      </c>
      <c r="CP76" s="52"/>
      <c r="CQ76" s="52"/>
      <c r="CR76" s="52"/>
      <c r="CS76" s="52"/>
      <c r="CT76" s="52"/>
      <c r="CU76" s="52"/>
      <c r="CV76" s="96"/>
      <c r="CW76" s="122"/>
    </row>
    <row r="77" spans="2:101" ht="15" thickBot="1" x14ac:dyDescent="0.35">
      <c r="B77" s="95"/>
      <c r="C77" s="95">
        <f t="shared" ref="C77:C140" si="39">$D$3*D77+$F$3</f>
        <v>70.010366119329348</v>
      </c>
      <c r="D77" s="96">
        <f t="shared" si="7"/>
        <v>-7</v>
      </c>
      <c r="E77" s="52"/>
      <c r="F77" s="52"/>
      <c r="G77" s="95">
        <f t="shared" ref="G77:G140" si="40">$H$3*H77+$J$3</f>
        <v>-837.23177939063078</v>
      </c>
      <c r="H77" s="96">
        <f t="shared" si="8"/>
        <v>8</v>
      </c>
      <c r="I77" s="52"/>
      <c r="J77" s="52"/>
      <c r="K77" s="52"/>
      <c r="L77" s="134"/>
      <c r="M77" s="95">
        <f t="shared" ref="M77:M140" si="41">$M$3</f>
        <v>10</v>
      </c>
      <c r="N77" s="96">
        <f t="shared" si="9"/>
        <v>34</v>
      </c>
      <c r="O77" s="52"/>
      <c r="P77" s="106"/>
      <c r="Q77" s="95">
        <f t="shared" ref="Q77:Q140" si="42">$Q$3</f>
        <v>65</v>
      </c>
      <c r="R77" s="96">
        <f t="shared" si="10"/>
        <v>14</v>
      </c>
      <c r="S77" s="52"/>
      <c r="T77" s="52"/>
      <c r="U77" s="95">
        <f t="shared" ref="U77:U140" si="43">$AA$8*$V77+$AC$8</f>
        <v>14.661298784278779</v>
      </c>
      <c r="V77" s="96">
        <f t="shared" si="11"/>
        <v>-16</v>
      </c>
      <c r="W77" s="325"/>
      <c r="X77" s="326"/>
      <c r="Y77" s="327"/>
      <c r="Z77" s="31">
        <v>60</v>
      </c>
      <c r="AA77" s="34">
        <f t="shared" si="15"/>
        <v>-59.424865078359907</v>
      </c>
      <c r="AB77" s="33">
        <f t="shared" si="12"/>
        <v>84.936229539302914</v>
      </c>
      <c r="AC77" s="52"/>
      <c r="AD77" s="40">
        <v>69</v>
      </c>
      <c r="AE77" s="43">
        <f t="shared" si="37"/>
        <v>23.293916720444525</v>
      </c>
      <c r="AF77" s="42">
        <f t="shared" si="38"/>
        <v>60.682727722318113</v>
      </c>
      <c r="AG77" s="52"/>
      <c r="AH77" s="62">
        <v>58</v>
      </c>
      <c r="AI77" s="65">
        <f t="shared" si="13"/>
        <v>-52.696487478982689</v>
      </c>
      <c r="AJ77" s="64">
        <f t="shared" si="14"/>
        <v>78.988088585224645</v>
      </c>
      <c r="AK77" s="52"/>
      <c r="AL77" s="52"/>
      <c r="AM77" s="52"/>
      <c r="AN77" s="52"/>
      <c r="AO77" s="52"/>
      <c r="AP77" s="52"/>
      <c r="AQ77" s="95">
        <f t="shared" ref="AQ77:AQ108" si="44">$AR$19*$AR77+$AT$19</f>
        <v>59.465703408690501</v>
      </c>
      <c r="AR77" s="92">
        <f>$AS$19</f>
        <v>-64.89542765196785</v>
      </c>
      <c r="AS77" s="52"/>
      <c r="AT77" s="96"/>
      <c r="AU77" s="52"/>
      <c r="AV77" s="95">
        <f>$AV$19</f>
        <v>59.46570340869048</v>
      </c>
      <c r="AW77" s="92">
        <f>$AY$19</f>
        <v>-64.89542765196785</v>
      </c>
      <c r="AX77" s="52"/>
      <c r="AY77" s="52"/>
      <c r="AZ77" s="96"/>
      <c r="BA77" s="96"/>
      <c r="BC77" s="95"/>
      <c r="BD77" s="176">
        <v>52</v>
      </c>
      <c r="BE77" s="179">
        <f t="shared" si="24"/>
        <v>-50.72255565382217</v>
      </c>
      <c r="BF77" s="178">
        <f t="shared" si="26"/>
        <v>77.60463481272248</v>
      </c>
      <c r="BG77" s="52"/>
      <c r="BH77" s="176">
        <f t="shared" si="34"/>
        <v>2580.4153731146989</v>
      </c>
      <c r="BI77" s="178">
        <f t="shared" si="32"/>
        <v>-42.894736702221593</v>
      </c>
      <c r="BJ77" s="52"/>
      <c r="BK77" s="52"/>
      <c r="BL77" s="52"/>
      <c r="BM77" s="179">
        <f t="shared" si="35"/>
        <v>57.346711209552467</v>
      </c>
      <c r="BN77" s="178">
        <f t="shared" si="33"/>
        <v>-86.894736702221593</v>
      </c>
      <c r="BO77" s="52"/>
      <c r="BP77" s="52"/>
      <c r="BQ77" s="52"/>
      <c r="BR77" s="52"/>
      <c r="BS77" s="117">
        <f t="shared" si="29"/>
        <v>-162.60496665932146</v>
      </c>
      <c r="BT77" s="124">
        <v>-149</v>
      </c>
      <c r="BU77" s="52"/>
      <c r="BV77" s="52"/>
      <c r="BW77" s="52"/>
      <c r="BX77" s="52"/>
      <c r="BY77" s="52"/>
      <c r="BZ77" s="52"/>
      <c r="CA77" s="96"/>
      <c r="CB77" s="95"/>
      <c r="CC77" s="192">
        <f t="shared" si="28"/>
        <v>-480.57557789728662</v>
      </c>
      <c r="CD77" s="193">
        <f t="shared" si="30"/>
        <v>-12.894736702221593</v>
      </c>
      <c r="CE77" s="52"/>
      <c r="CF77" s="52"/>
      <c r="CG77" s="52"/>
      <c r="CH77" s="187">
        <f t="shared" si="27"/>
        <v>59.918867395017763</v>
      </c>
      <c r="CI77" s="193">
        <f t="shared" si="31"/>
        <v>-116.89473670222159</v>
      </c>
      <c r="CJ77" s="52"/>
      <c r="CK77" s="52"/>
      <c r="CL77" s="52"/>
      <c r="CM77" s="52"/>
      <c r="CN77" s="117">
        <f t="shared" si="25"/>
        <v>-162.60496665932146</v>
      </c>
      <c r="CO77" s="124">
        <v>-149</v>
      </c>
      <c r="CP77" s="52"/>
      <c r="CQ77" s="52"/>
      <c r="CR77" s="52"/>
      <c r="CS77" s="52"/>
      <c r="CT77" s="52"/>
      <c r="CU77" s="52"/>
      <c r="CV77" s="96"/>
      <c r="CW77" s="122"/>
    </row>
    <row r="78" spans="2:101" x14ac:dyDescent="0.3">
      <c r="B78" s="95"/>
      <c r="C78" s="95">
        <f t="shared" si="39"/>
        <v>81.440418422090687</v>
      </c>
      <c r="D78" s="96">
        <f t="shared" ref="D78:D141" si="45">$D77-$A$11</f>
        <v>-8</v>
      </c>
      <c r="E78" s="52"/>
      <c r="F78" s="52"/>
      <c r="G78" s="95">
        <f t="shared" si="40"/>
        <v>-825.80172708786938</v>
      </c>
      <c r="H78" s="96">
        <f t="shared" ref="H78:H141" si="46">$H77-$A$11</f>
        <v>7</v>
      </c>
      <c r="I78" s="52"/>
      <c r="J78" s="52"/>
      <c r="K78" s="52"/>
      <c r="L78" s="134"/>
      <c r="M78" s="95">
        <f t="shared" si="41"/>
        <v>10</v>
      </c>
      <c r="N78" s="96">
        <f t="shared" ref="N78:N141" si="47">$N77-$A$11</f>
        <v>33</v>
      </c>
      <c r="O78" s="52"/>
      <c r="P78" s="106"/>
      <c r="Q78" s="95">
        <f t="shared" si="42"/>
        <v>65</v>
      </c>
      <c r="R78" s="96">
        <f t="shared" ref="R78:R141" si="48">$R77-$A$11</f>
        <v>13</v>
      </c>
      <c r="S78" s="52"/>
      <c r="T78" s="52"/>
      <c r="U78" s="95">
        <f t="shared" si="43"/>
        <v>15.577629958296203</v>
      </c>
      <c r="V78" s="96">
        <f t="shared" ref="V78:V141" si="49">$V77-$A$11</f>
        <v>-17</v>
      </c>
      <c r="W78" s="52"/>
      <c r="X78" s="52"/>
      <c r="Y78" s="52"/>
      <c r="Z78" s="31">
        <v>61</v>
      </c>
      <c r="AA78" s="34">
        <f t="shared" si="15"/>
        <v>-59.77455331641255</v>
      </c>
      <c r="AB78" s="33">
        <f t="shared" si="12"/>
        <v>85.134073625245534</v>
      </c>
      <c r="AC78" s="52"/>
      <c r="AD78" s="40">
        <v>70</v>
      </c>
      <c r="AE78" s="43">
        <f t="shared" si="37"/>
        <v>22.231309316168474</v>
      </c>
      <c r="AF78" s="42">
        <f t="shared" si="38"/>
        <v>61.080020351084038</v>
      </c>
      <c r="AG78" s="52"/>
      <c r="AH78" s="62">
        <v>59</v>
      </c>
      <c r="AI78" s="65">
        <f t="shared" si="13"/>
        <v>-53.039058037383995</v>
      </c>
      <c r="AJ78" s="64">
        <f t="shared" si="14"/>
        <v>79.198016093406494</v>
      </c>
      <c r="AK78" s="52"/>
      <c r="AL78" s="52"/>
      <c r="AM78" s="52"/>
      <c r="AN78" s="52"/>
      <c r="AO78" s="52"/>
      <c r="AP78" s="52"/>
      <c r="AQ78" s="95">
        <f t="shared" si="44"/>
        <v>70.895755711451898</v>
      </c>
      <c r="AR78" s="96">
        <f t="shared" ref="AR78:AR109" si="50">$AR77-$A$11</f>
        <v>-65.89542765196785</v>
      </c>
      <c r="AS78" s="52"/>
      <c r="AT78" s="96"/>
      <c r="AU78" s="52"/>
      <c r="AV78" s="95">
        <f>$AV$19</f>
        <v>59.46570340869048</v>
      </c>
      <c r="AW78" s="96">
        <f t="shared" ref="AW78:AW141" si="51">$AW77-$A$11</f>
        <v>-65.89542765196785</v>
      </c>
      <c r="AX78" s="52"/>
      <c r="AY78" s="52"/>
      <c r="AZ78" s="96"/>
      <c r="BA78" s="96"/>
      <c r="BC78" s="95"/>
      <c r="BD78" s="176">
        <v>53</v>
      </c>
      <c r="BE78" s="179">
        <f t="shared" si="24"/>
        <v>-51.041293198637049</v>
      </c>
      <c r="BF78" s="178">
        <f t="shared" si="26"/>
        <v>77.849210732941089</v>
      </c>
      <c r="BG78" s="52"/>
      <c r="BH78" s="176">
        <f t="shared" si="34"/>
        <v>2695.0040232440087</v>
      </c>
      <c r="BI78" s="178">
        <f t="shared" si="32"/>
        <v>-41.894736702221593</v>
      </c>
      <c r="BJ78" s="52"/>
      <c r="BK78" s="52"/>
      <c r="BL78" s="52"/>
      <c r="BM78" s="179">
        <f t="shared" si="35"/>
        <v>57.250422161354926</v>
      </c>
      <c r="BN78" s="178">
        <f t="shared" si="33"/>
        <v>-87.894736702221593</v>
      </c>
      <c r="BO78" s="52"/>
      <c r="BP78" s="52"/>
      <c r="BQ78" s="52"/>
      <c r="BR78" s="52"/>
      <c r="BS78" s="117">
        <f t="shared" si="29"/>
        <v>-161.51365815825218</v>
      </c>
      <c r="BT78" s="124">
        <v>-148</v>
      </c>
      <c r="BU78" s="52"/>
      <c r="BV78" s="52"/>
      <c r="BW78" s="52"/>
      <c r="BX78" s="52"/>
      <c r="BY78" s="52"/>
      <c r="BZ78" s="52"/>
      <c r="CA78" s="96"/>
      <c r="CB78" s="95"/>
      <c r="CC78" s="192">
        <f t="shared" si="28"/>
        <v>-490.96097497742477</v>
      </c>
      <c r="CD78" s="193">
        <f t="shared" si="30"/>
        <v>-11.894736702221593</v>
      </c>
      <c r="CE78" s="52"/>
      <c r="CF78" s="52"/>
      <c r="CG78" s="52"/>
      <c r="CH78" s="187">
        <f t="shared" si="27"/>
        <v>59.927594262808526</v>
      </c>
      <c r="CI78" s="193">
        <f t="shared" si="31"/>
        <v>-117.89473670222159</v>
      </c>
      <c r="CJ78" s="52"/>
      <c r="CK78" s="52"/>
      <c r="CL78" s="52"/>
      <c r="CM78" s="52"/>
      <c r="CN78" s="117">
        <f t="shared" si="25"/>
        <v>-161.51365815825218</v>
      </c>
      <c r="CO78" s="124">
        <v>-148</v>
      </c>
      <c r="CP78" s="52"/>
      <c r="CQ78" s="52"/>
      <c r="CR78" s="52"/>
      <c r="CS78" s="52"/>
      <c r="CT78" s="52"/>
      <c r="CU78" s="52"/>
      <c r="CV78" s="96"/>
      <c r="CW78" s="122"/>
    </row>
    <row r="79" spans="2:101" x14ac:dyDescent="0.3">
      <c r="B79" s="95"/>
      <c r="C79" s="95">
        <f t="shared" si="39"/>
        <v>92.870470724852026</v>
      </c>
      <c r="D79" s="96">
        <f t="shared" si="45"/>
        <v>-9</v>
      </c>
      <c r="E79" s="52"/>
      <c r="F79" s="52"/>
      <c r="G79" s="95">
        <f t="shared" si="40"/>
        <v>-814.3716747851081</v>
      </c>
      <c r="H79" s="96">
        <f t="shared" si="46"/>
        <v>6</v>
      </c>
      <c r="I79" s="52"/>
      <c r="J79" s="52"/>
      <c r="K79" s="52"/>
      <c r="L79" s="134"/>
      <c r="M79" s="95">
        <f t="shared" si="41"/>
        <v>10</v>
      </c>
      <c r="N79" s="96">
        <f t="shared" si="47"/>
        <v>32</v>
      </c>
      <c r="O79" s="52"/>
      <c r="P79" s="106"/>
      <c r="Q79" s="95">
        <f t="shared" si="42"/>
        <v>65</v>
      </c>
      <c r="R79" s="96">
        <f t="shared" si="48"/>
        <v>12</v>
      </c>
      <c r="S79" s="52"/>
      <c r="T79" s="52"/>
      <c r="U79" s="95">
        <f t="shared" si="43"/>
        <v>16.493961132313625</v>
      </c>
      <c r="V79" s="96">
        <f t="shared" si="49"/>
        <v>-18</v>
      </c>
      <c r="W79" s="297" t="s">
        <v>198</v>
      </c>
      <c r="X79" s="298"/>
      <c r="Y79" s="299"/>
      <c r="Z79" s="31">
        <v>62</v>
      </c>
      <c r="AA79" s="34">
        <f t="shared" si="15"/>
        <v>-60.127641150651861</v>
      </c>
      <c r="AB79" s="33">
        <f t="shared" si="12"/>
        <v>85.325784677318765</v>
      </c>
      <c r="AC79" s="52"/>
      <c r="AD79" s="40">
        <v>71</v>
      </c>
      <c r="AE79" s="43">
        <f t="shared" si="37"/>
        <v>21.161930039715187</v>
      </c>
      <c r="AF79" s="42">
        <f t="shared" si="38"/>
        <v>61.458707413955587</v>
      </c>
      <c r="AG79" s="52"/>
      <c r="AH79" s="62">
        <v>60</v>
      </c>
      <c r="AI79" s="65">
        <f t="shared" si="13"/>
        <v>-53.385240160825141</v>
      </c>
      <c r="AJ79" s="64">
        <f t="shared" si="14"/>
        <v>79.401932947993387</v>
      </c>
      <c r="AK79" s="52"/>
      <c r="AL79" s="52"/>
      <c r="AM79" s="52"/>
      <c r="AN79" s="52"/>
      <c r="AO79" s="52"/>
      <c r="AP79" s="52"/>
      <c r="AQ79" s="95">
        <f t="shared" si="44"/>
        <v>82.32580801421318</v>
      </c>
      <c r="AR79" s="96">
        <f t="shared" si="50"/>
        <v>-66.89542765196785</v>
      </c>
      <c r="AS79" s="52"/>
      <c r="AT79" s="96"/>
      <c r="AU79" s="52"/>
      <c r="AV79" s="95">
        <f t="shared" ref="AV79:AV142" si="52">$AV$19</f>
        <v>59.46570340869048</v>
      </c>
      <c r="AW79" s="96">
        <f t="shared" si="51"/>
        <v>-66.89542765196785</v>
      </c>
      <c r="AX79" s="52"/>
      <c r="AY79" s="52"/>
      <c r="AZ79" s="96"/>
      <c r="BA79" s="96"/>
      <c r="BC79" s="95"/>
      <c r="BD79" s="176">
        <v>54</v>
      </c>
      <c r="BE79" s="179">
        <f t="shared" si="24"/>
        <v>-51.36425063654444</v>
      </c>
      <c r="BF79" s="178">
        <f t="shared" si="26"/>
        <v>78.088186665883484</v>
      </c>
      <c r="BG79" s="52"/>
      <c r="BH79" s="176">
        <f t="shared" si="34"/>
        <v>2809.5926733733177</v>
      </c>
      <c r="BI79" s="178">
        <f t="shared" si="32"/>
        <v>-40.894736702221593</v>
      </c>
      <c r="BJ79" s="52"/>
      <c r="BK79" s="52"/>
      <c r="BL79" s="52"/>
      <c r="BM79" s="179">
        <f t="shared" si="35"/>
        <v>57.154133113157386</v>
      </c>
      <c r="BN79" s="178">
        <f t="shared" si="33"/>
        <v>-88.894736702221593</v>
      </c>
      <c r="BO79" s="52"/>
      <c r="BP79" s="52"/>
      <c r="BQ79" s="52"/>
      <c r="BR79" s="52"/>
      <c r="BS79" s="117">
        <f t="shared" si="29"/>
        <v>-160.42234965718293</v>
      </c>
      <c r="BT79" s="124">
        <v>-147</v>
      </c>
      <c r="BU79" s="52"/>
      <c r="BV79" s="52"/>
      <c r="BW79" s="52"/>
      <c r="BX79" s="52"/>
      <c r="BY79" s="52"/>
      <c r="BZ79" s="52"/>
      <c r="CA79" s="96"/>
      <c r="CB79" s="95"/>
      <c r="CC79" s="192">
        <f t="shared" si="28"/>
        <v>-501.34637205756297</v>
      </c>
      <c r="CD79" s="193">
        <f t="shared" si="30"/>
        <v>-10.894736702221593</v>
      </c>
      <c r="CE79" s="52"/>
      <c r="CF79" s="52"/>
      <c r="CG79" s="52"/>
      <c r="CH79" s="187">
        <f t="shared" si="27"/>
        <v>59.936321130599282</v>
      </c>
      <c r="CI79" s="193">
        <f t="shared" si="31"/>
        <v>-118.89473670222159</v>
      </c>
      <c r="CJ79" s="52"/>
      <c r="CK79" s="52"/>
      <c r="CL79" s="52"/>
      <c r="CM79" s="52"/>
      <c r="CN79" s="117">
        <f t="shared" si="25"/>
        <v>-160.42234965718293</v>
      </c>
      <c r="CO79" s="124">
        <v>-147</v>
      </c>
      <c r="CP79" s="52"/>
      <c r="CQ79" s="52"/>
      <c r="CR79" s="52"/>
      <c r="CS79" s="52"/>
      <c r="CT79" s="52"/>
      <c r="CU79" s="52"/>
      <c r="CV79" s="96"/>
      <c r="CW79" s="122"/>
    </row>
    <row r="80" spans="2:101" x14ac:dyDescent="0.3">
      <c r="B80" s="95"/>
      <c r="C80" s="95">
        <f t="shared" si="39"/>
        <v>104.30052302761337</v>
      </c>
      <c r="D80" s="96">
        <f t="shared" si="45"/>
        <v>-10</v>
      </c>
      <c r="E80" s="52"/>
      <c r="F80" s="52"/>
      <c r="G80" s="95">
        <f t="shared" si="40"/>
        <v>-802.9416224823467</v>
      </c>
      <c r="H80" s="96">
        <f t="shared" si="46"/>
        <v>5</v>
      </c>
      <c r="I80" s="52"/>
      <c r="J80" s="52"/>
      <c r="K80" s="52"/>
      <c r="L80" s="134"/>
      <c r="M80" s="95">
        <f t="shared" si="41"/>
        <v>10</v>
      </c>
      <c r="N80" s="96">
        <f t="shared" si="47"/>
        <v>31</v>
      </c>
      <c r="O80" s="52"/>
      <c r="P80" s="106"/>
      <c r="Q80" s="95">
        <f t="shared" si="42"/>
        <v>65</v>
      </c>
      <c r="R80" s="96">
        <f t="shared" si="48"/>
        <v>11</v>
      </c>
      <c r="S80" s="52"/>
      <c r="T80" s="52"/>
      <c r="U80" s="95">
        <f t="shared" si="43"/>
        <v>17.410292306331051</v>
      </c>
      <c r="V80" s="96">
        <f t="shared" si="49"/>
        <v>-19</v>
      </c>
      <c r="W80" s="297"/>
      <c r="X80" s="298"/>
      <c r="Y80" s="299"/>
      <c r="Z80" s="31">
        <v>63</v>
      </c>
      <c r="AA80" s="34">
        <f t="shared" si="15"/>
        <v>-60.484021027103104</v>
      </c>
      <c r="AB80" s="33">
        <f t="shared" si="12"/>
        <v>85.51130429847899</v>
      </c>
      <c r="AC80" s="52"/>
      <c r="AD80" s="40">
        <v>72</v>
      </c>
      <c r="AE80" s="43">
        <f t="shared" si="37"/>
        <v>20.086104634371583</v>
      </c>
      <c r="AF80" s="42">
        <f t="shared" si="38"/>
        <v>61.81867355918498</v>
      </c>
      <c r="AG80" s="52"/>
      <c r="AH80" s="62">
        <v>61</v>
      </c>
      <c r="AI80" s="65">
        <f t="shared" si="13"/>
        <v>-53.734928398877784</v>
      </c>
      <c r="AJ80" s="64">
        <f t="shared" si="14"/>
        <v>79.599777033936022</v>
      </c>
      <c r="AK80" s="52"/>
      <c r="AL80" s="52"/>
      <c r="AM80" s="52"/>
      <c r="AN80" s="52"/>
      <c r="AO80" s="52"/>
      <c r="AP80" s="52"/>
      <c r="AQ80" s="95">
        <f t="shared" si="44"/>
        <v>93.755860316974577</v>
      </c>
      <c r="AR80" s="96">
        <f t="shared" si="50"/>
        <v>-67.89542765196785</v>
      </c>
      <c r="AS80" s="52"/>
      <c r="AT80" s="96"/>
      <c r="AU80" s="52"/>
      <c r="AV80" s="95">
        <f t="shared" si="52"/>
        <v>59.46570340869048</v>
      </c>
      <c r="AW80" s="96">
        <f t="shared" si="51"/>
        <v>-67.89542765196785</v>
      </c>
      <c r="AX80" s="52"/>
      <c r="AY80" s="52"/>
      <c r="AZ80" s="96"/>
      <c r="BA80" s="96"/>
      <c r="BC80" s="95"/>
      <c r="BD80" s="176">
        <v>55</v>
      </c>
      <c r="BE80" s="179">
        <f t="shared" si="24"/>
        <v>-51.691329591580192</v>
      </c>
      <c r="BF80" s="178">
        <f t="shared" si="26"/>
        <v>78.321489817165485</v>
      </c>
      <c r="BG80" s="52"/>
      <c r="BH80" s="176">
        <f t="shared" si="34"/>
        <v>2924.1813235026266</v>
      </c>
      <c r="BI80" s="178">
        <f t="shared" si="32"/>
        <v>-39.894736702221593</v>
      </c>
      <c r="BJ80" s="52"/>
      <c r="BK80" s="52"/>
      <c r="BL80" s="52"/>
      <c r="BM80" s="179">
        <f t="shared" si="35"/>
        <v>57.057844064959852</v>
      </c>
      <c r="BN80" s="178">
        <f t="shared" si="33"/>
        <v>-89.894736702221593</v>
      </c>
      <c r="BO80" s="52"/>
      <c r="BP80" s="52"/>
      <c r="BQ80" s="52"/>
      <c r="BR80" s="52"/>
      <c r="BS80" s="117">
        <f t="shared" si="29"/>
        <v>-159.33104115611366</v>
      </c>
      <c r="BT80" s="124">
        <v>-146</v>
      </c>
      <c r="BU80" s="52"/>
      <c r="BV80" s="52"/>
      <c r="BW80" s="52"/>
      <c r="BX80" s="52"/>
      <c r="BY80" s="52"/>
      <c r="BZ80" s="52"/>
      <c r="CA80" s="96"/>
      <c r="CB80" s="95"/>
      <c r="CC80" s="192">
        <f t="shared" si="28"/>
        <v>-511.73176913770112</v>
      </c>
      <c r="CD80" s="193">
        <f t="shared" si="30"/>
        <v>-9.8947367022215929</v>
      </c>
      <c r="CE80" s="52"/>
      <c r="CF80" s="52"/>
      <c r="CG80" s="52"/>
      <c r="CH80" s="187">
        <f t="shared" si="27"/>
        <v>59.945047998390038</v>
      </c>
      <c r="CI80" s="193">
        <f t="shared" si="31"/>
        <v>-119.89473670222159</v>
      </c>
      <c r="CJ80" s="52"/>
      <c r="CK80" s="52"/>
      <c r="CL80" s="52"/>
      <c r="CM80" s="52"/>
      <c r="CN80" s="117">
        <f t="shared" si="25"/>
        <v>-159.33104115611366</v>
      </c>
      <c r="CO80" s="124">
        <v>-146</v>
      </c>
      <c r="CP80" s="52"/>
      <c r="CQ80" s="52"/>
      <c r="CR80" s="52"/>
      <c r="CS80" s="52"/>
      <c r="CT80" s="52"/>
      <c r="CU80" s="52"/>
      <c r="CV80" s="96"/>
      <c r="CW80" s="122"/>
    </row>
    <row r="81" spans="2:101" x14ac:dyDescent="0.3">
      <c r="B81" s="95"/>
      <c r="C81" s="95">
        <f t="shared" si="39"/>
        <v>115.73057533037469</v>
      </c>
      <c r="D81" s="96">
        <f t="shared" si="45"/>
        <v>-11</v>
      </c>
      <c r="E81" s="52"/>
      <c r="F81" s="52"/>
      <c r="G81" s="95">
        <f t="shared" si="40"/>
        <v>-791.51157017958542</v>
      </c>
      <c r="H81" s="96">
        <f t="shared" si="46"/>
        <v>4</v>
      </c>
      <c r="I81" s="52"/>
      <c r="J81" s="52"/>
      <c r="K81" s="52"/>
      <c r="L81" s="134"/>
      <c r="M81" s="95">
        <f t="shared" si="41"/>
        <v>10</v>
      </c>
      <c r="N81" s="96">
        <f t="shared" si="47"/>
        <v>30</v>
      </c>
      <c r="O81" s="52"/>
      <c r="P81" s="106"/>
      <c r="Q81" s="95">
        <f t="shared" si="42"/>
        <v>65</v>
      </c>
      <c r="R81" s="96">
        <f t="shared" si="48"/>
        <v>10</v>
      </c>
      <c r="S81" s="52"/>
      <c r="T81" s="52"/>
      <c r="U81" s="95">
        <f t="shared" si="43"/>
        <v>18.326623480348474</v>
      </c>
      <c r="V81" s="96">
        <f t="shared" si="49"/>
        <v>-20</v>
      </c>
      <c r="W81" s="297">
        <f>IF(AND(F3&gt;0,P3&gt;0),,IF(AND(F3&lt;0,P3&gt;0),,IF(AND(F3&gt;0,P3&lt;0),,IF(AND(F3&lt;0,P3&lt;0),,"error"))))</f>
        <v>0</v>
      </c>
      <c r="X81" s="298"/>
      <c r="Y81" s="299"/>
      <c r="Z81" s="31">
        <v>64</v>
      </c>
      <c r="AA81" s="34">
        <f t="shared" si="15"/>
        <v>-60.843584389003574</v>
      </c>
      <c r="AB81" s="33">
        <f t="shared" si="12"/>
        <v>85.690575977652415</v>
      </c>
      <c r="AC81" s="52"/>
      <c r="AD81" s="40">
        <v>73</v>
      </c>
      <c r="AE81" s="43">
        <f t="shared" si="37"/>
        <v>19.00416080697789</v>
      </c>
      <c r="AF81" s="42">
        <f t="shared" si="38"/>
        <v>62.1598091375973</v>
      </c>
      <c r="AG81" s="52"/>
      <c r="AH81" s="62">
        <v>62</v>
      </c>
      <c r="AI81" s="65">
        <f t="shared" si="13"/>
        <v>-54.088016233117095</v>
      </c>
      <c r="AJ81" s="64">
        <f t="shared" si="14"/>
        <v>79.791488086009252</v>
      </c>
      <c r="AK81" s="52"/>
      <c r="AL81" s="52"/>
      <c r="AM81" s="52"/>
      <c r="AN81" s="52"/>
      <c r="AO81" s="52"/>
      <c r="AP81" s="52"/>
      <c r="AQ81" s="95">
        <f t="shared" si="44"/>
        <v>105.18591261973586</v>
      </c>
      <c r="AR81" s="96">
        <f t="shared" si="50"/>
        <v>-68.89542765196785</v>
      </c>
      <c r="AS81" s="52"/>
      <c r="AT81" s="96"/>
      <c r="AU81" s="52"/>
      <c r="AV81" s="95">
        <f t="shared" si="52"/>
        <v>59.46570340869048</v>
      </c>
      <c r="AW81" s="96">
        <f t="shared" si="51"/>
        <v>-68.89542765196785</v>
      </c>
      <c r="AX81" s="52"/>
      <c r="AY81" s="52"/>
      <c r="AZ81" s="96"/>
      <c r="BA81" s="96"/>
      <c r="BC81" s="95"/>
      <c r="BD81" s="176">
        <v>56</v>
      </c>
      <c r="BE81" s="179">
        <f t="shared" si="24"/>
        <v>-52.022430432326125</v>
      </c>
      <c r="BF81" s="178">
        <f t="shared" si="26"/>
        <v>78.549049120387153</v>
      </c>
      <c r="BG81" s="52"/>
      <c r="BH81" s="176">
        <f t="shared" si="34"/>
        <v>3038.7699736319355</v>
      </c>
      <c r="BI81" s="178">
        <f t="shared" si="32"/>
        <v>-38.894736702221593</v>
      </c>
      <c r="BJ81" s="52"/>
      <c r="BK81" s="52"/>
      <c r="BL81" s="52"/>
      <c r="BM81" s="179">
        <f t="shared" si="35"/>
        <v>56.961555016762311</v>
      </c>
      <c r="BN81" s="178">
        <f t="shared" si="33"/>
        <v>-90.894736702221593</v>
      </c>
      <c r="BO81" s="52"/>
      <c r="BP81" s="52"/>
      <c r="BQ81" s="52"/>
      <c r="BR81" s="52"/>
      <c r="BS81" s="117">
        <f t="shared" si="29"/>
        <v>-158.23973265504438</v>
      </c>
      <c r="BT81" s="124">
        <v>-145</v>
      </c>
      <c r="BU81" s="52"/>
      <c r="BV81" s="52"/>
      <c r="BW81" s="52"/>
      <c r="BX81" s="52"/>
      <c r="BY81" s="52"/>
      <c r="BZ81" s="52"/>
      <c r="CA81" s="96"/>
      <c r="CB81" s="95"/>
      <c r="CC81" s="192">
        <f t="shared" si="28"/>
        <v>-522.11716621783933</v>
      </c>
      <c r="CD81" s="193">
        <f t="shared" si="30"/>
        <v>-8.8947367022215929</v>
      </c>
      <c r="CE81" s="52"/>
      <c r="CF81" s="52"/>
      <c r="CG81" s="52"/>
      <c r="CH81" s="187">
        <f t="shared" si="27"/>
        <v>59.953774866180801</v>
      </c>
      <c r="CI81" s="193">
        <f t="shared" si="31"/>
        <v>-120.89473670222159</v>
      </c>
      <c r="CJ81" s="52"/>
      <c r="CK81" s="52"/>
      <c r="CL81" s="52"/>
      <c r="CM81" s="52"/>
      <c r="CN81" s="117">
        <f t="shared" si="25"/>
        <v>-158.23973265504438</v>
      </c>
      <c r="CO81" s="124">
        <v>-145</v>
      </c>
      <c r="CP81" s="52"/>
      <c r="CQ81" s="52"/>
      <c r="CR81" s="52"/>
      <c r="CS81" s="52"/>
      <c r="CT81" s="52"/>
      <c r="CU81" s="52"/>
      <c r="CV81" s="96"/>
      <c r="CW81" s="122"/>
    </row>
    <row r="82" spans="2:101" x14ac:dyDescent="0.3">
      <c r="B82" s="95"/>
      <c r="C82" s="95">
        <f t="shared" si="39"/>
        <v>127.16062763313602</v>
      </c>
      <c r="D82" s="96">
        <f t="shared" si="45"/>
        <v>-12</v>
      </c>
      <c r="E82" s="52"/>
      <c r="F82" s="52"/>
      <c r="G82" s="95">
        <f t="shared" si="40"/>
        <v>-780.08151787682402</v>
      </c>
      <c r="H82" s="96">
        <f t="shared" si="46"/>
        <v>3</v>
      </c>
      <c r="I82" s="52"/>
      <c r="J82" s="52"/>
      <c r="K82" s="52"/>
      <c r="L82" s="134"/>
      <c r="M82" s="95">
        <f t="shared" si="41"/>
        <v>10</v>
      </c>
      <c r="N82" s="96">
        <f t="shared" si="47"/>
        <v>29</v>
      </c>
      <c r="O82" s="52"/>
      <c r="P82" s="106"/>
      <c r="Q82" s="95">
        <f t="shared" si="42"/>
        <v>65</v>
      </c>
      <c r="R82" s="96">
        <f t="shared" si="48"/>
        <v>9</v>
      </c>
      <c r="S82" s="52"/>
      <c r="T82" s="52"/>
      <c r="U82" s="95">
        <f t="shared" si="43"/>
        <v>19.242954654365899</v>
      </c>
      <c r="V82" s="96">
        <f t="shared" si="49"/>
        <v>-21</v>
      </c>
      <c r="W82" s="297"/>
      <c r="X82" s="298"/>
      <c r="Y82" s="299"/>
      <c r="Z82" s="31">
        <v>65</v>
      </c>
      <c r="AA82" s="34">
        <f t="shared" ref="AA82:AA145" si="53">$AB$11*COS($Z82*PI()/180)+$AB$12</f>
        <v>-61.206221709870071</v>
      </c>
      <c r="AB82" s="33">
        <f t="shared" ref="AB82:AB145" si="54">$AB$11*SIN($Z82*PI()/180)+$AB$13</f>
        <v>85.863545106948948</v>
      </c>
      <c r="AC82" s="52"/>
      <c r="AD82" s="40">
        <v>74</v>
      </c>
      <c r="AE82" s="43">
        <f t="shared" si="37"/>
        <v>17.916428128104947</v>
      </c>
      <c r="AF82" s="42">
        <f t="shared" si="38"/>
        <v>62.482010235990728</v>
      </c>
      <c r="AG82" s="52"/>
      <c r="AH82" s="62">
        <v>63</v>
      </c>
      <c r="AI82" s="65">
        <f t="shared" si="13"/>
        <v>-54.444396109568338</v>
      </c>
      <c r="AJ82" s="64">
        <f t="shared" si="14"/>
        <v>79.977007707169463</v>
      </c>
      <c r="AK82" s="52"/>
      <c r="AL82" s="52"/>
      <c r="AM82" s="52"/>
      <c r="AN82" s="52"/>
      <c r="AO82" s="52"/>
      <c r="AP82" s="52"/>
      <c r="AQ82" s="95">
        <f t="shared" si="44"/>
        <v>116.61596492249726</v>
      </c>
      <c r="AR82" s="96">
        <f t="shared" si="50"/>
        <v>-69.89542765196785</v>
      </c>
      <c r="AS82" s="52"/>
      <c r="AT82" s="96"/>
      <c r="AU82" s="52"/>
      <c r="AV82" s="95">
        <f t="shared" si="52"/>
        <v>59.46570340869048</v>
      </c>
      <c r="AW82" s="96">
        <f t="shared" si="51"/>
        <v>-69.89542765196785</v>
      </c>
      <c r="AX82" s="52"/>
      <c r="AY82" s="52"/>
      <c r="AZ82" s="96"/>
      <c r="BA82" s="96"/>
      <c r="BC82" s="95"/>
      <c r="BD82" s="176">
        <v>57</v>
      </c>
      <c r="BE82" s="179">
        <f t="shared" si="24"/>
        <v>-52.3574523022587</v>
      </c>
      <c r="BF82" s="178">
        <f t="shared" si="26"/>
        <v>78.770795258780296</v>
      </c>
      <c r="BG82" s="52"/>
      <c r="BH82" s="176">
        <f t="shared" si="34"/>
        <v>3153.3586237612453</v>
      </c>
      <c r="BI82" s="178">
        <f t="shared" si="32"/>
        <v>-37.894736702221593</v>
      </c>
      <c r="BJ82" s="52"/>
      <c r="BK82" s="52"/>
      <c r="BL82" s="52"/>
      <c r="BM82" s="179">
        <f t="shared" si="35"/>
        <v>56.865265968564771</v>
      </c>
      <c r="BN82" s="178">
        <f t="shared" si="33"/>
        <v>-91.894736702221593</v>
      </c>
      <c r="BO82" s="52"/>
      <c r="BP82" s="52"/>
      <c r="BQ82" s="52"/>
      <c r="BR82" s="52"/>
      <c r="BS82" s="117">
        <f t="shared" si="29"/>
        <v>-157.1484241539751</v>
      </c>
      <c r="BT82" s="124">
        <v>-144</v>
      </c>
      <c r="BU82" s="52"/>
      <c r="BV82" s="52"/>
      <c r="BW82" s="52"/>
      <c r="BX82" s="52"/>
      <c r="BY82" s="52"/>
      <c r="BZ82" s="52"/>
      <c r="CA82" s="96"/>
      <c r="CB82" s="95"/>
      <c r="CC82" s="192">
        <f t="shared" si="28"/>
        <v>-532.50256329797753</v>
      </c>
      <c r="CD82" s="193">
        <f t="shared" si="30"/>
        <v>-7.8947367022215929</v>
      </c>
      <c r="CE82" s="52"/>
      <c r="CF82" s="52"/>
      <c r="CG82" s="52"/>
      <c r="CH82" s="187">
        <f t="shared" si="27"/>
        <v>59.962501733971557</v>
      </c>
      <c r="CI82" s="193">
        <f t="shared" si="31"/>
        <v>-121.89473670222159</v>
      </c>
      <c r="CJ82" s="52"/>
      <c r="CK82" s="52"/>
      <c r="CL82" s="52"/>
      <c r="CM82" s="52"/>
      <c r="CN82" s="117">
        <f t="shared" si="25"/>
        <v>-157.1484241539751</v>
      </c>
      <c r="CO82" s="124">
        <v>-144</v>
      </c>
      <c r="CP82" s="52"/>
      <c r="CQ82" s="52"/>
      <c r="CR82" s="52"/>
      <c r="CS82" s="52"/>
      <c r="CT82" s="52"/>
      <c r="CU82" s="52"/>
      <c r="CV82" s="96"/>
      <c r="CW82" s="122"/>
    </row>
    <row r="83" spans="2:101" x14ac:dyDescent="0.3">
      <c r="B83" s="95"/>
      <c r="C83" s="95">
        <f t="shared" si="39"/>
        <v>138.59067993589736</v>
      </c>
      <c r="D83" s="96">
        <f t="shared" si="45"/>
        <v>-13</v>
      </c>
      <c r="E83" s="52"/>
      <c r="F83" s="52"/>
      <c r="G83" s="95">
        <f t="shared" si="40"/>
        <v>-768.65146557406274</v>
      </c>
      <c r="H83" s="96">
        <f t="shared" si="46"/>
        <v>2</v>
      </c>
      <c r="I83" s="52"/>
      <c r="J83" s="52"/>
      <c r="K83" s="52"/>
      <c r="L83" s="134"/>
      <c r="M83" s="95">
        <f t="shared" si="41"/>
        <v>10</v>
      </c>
      <c r="N83" s="96">
        <f t="shared" si="47"/>
        <v>28</v>
      </c>
      <c r="O83" s="52"/>
      <c r="P83" s="106"/>
      <c r="Q83" s="95">
        <f t="shared" si="42"/>
        <v>65</v>
      </c>
      <c r="R83" s="96">
        <f t="shared" si="48"/>
        <v>8</v>
      </c>
      <c r="S83" s="52"/>
      <c r="T83" s="52"/>
      <c r="U83" s="95">
        <f t="shared" si="43"/>
        <v>20.159285828383322</v>
      </c>
      <c r="V83" s="96">
        <f t="shared" si="49"/>
        <v>-22</v>
      </c>
      <c r="W83" s="297" t="s">
        <v>199</v>
      </c>
      <c r="X83" s="298"/>
      <c r="Y83" s="299"/>
      <c r="Z83" s="31">
        <v>66</v>
      </c>
      <c r="AA83" s="34">
        <f t="shared" si="53"/>
        <v>-61.571822526861716</v>
      </c>
      <c r="AB83" s="33">
        <f t="shared" si="54"/>
        <v>86.030158998296201</v>
      </c>
      <c r="AC83" s="52"/>
      <c r="AD83" s="40">
        <v>75</v>
      </c>
      <c r="AE83" s="43">
        <f t="shared" si="37"/>
        <v>16.823237931663847</v>
      </c>
      <c r="AF83" s="42">
        <f t="shared" si="38"/>
        <v>62.785178708789438</v>
      </c>
      <c r="AG83" s="52"/>
      <c r="AH83" s="62">
        <v>64</v>
      </c>
      <c r="AI83" s="65">
        <f t="shared" ref="AI83:AI146" si="55">$AJ$13*COS($AH83*PI()/180)+$AJ$14</f>
        <v>-54.803959471468808</v>
      </c>
      <c r="AJ83" s="64">
        <f t="shared" ref="AJ83:AJ146" si="56">$AJ$13*SIN($AH83*PI()/180)+$AJ$15</f>
        <v>80.156279386342902</v>
      </c>
      <c r="AK83" s="52"/>
      <c r="AL83" s="52"/>
      <c r="AM83" s="52"/>
      <c r="AN83" s="52"/>
      <c r="AO83" s="52"/>
      <c r="AP83" s="52"/>
      <c r="AQ83" s="95">
        <f t="shared" si="44"/>
        <v>128.04601722525854</v>
      </c>
      <c r="AR83" s="96">
        <f t="shared" si="50"/>
        <v>-70.89542765196785</v>
      </c>
      <c r="AS83" s="52"/>
      <c r="AT83" s="96"/>
      <c r="AU83" s="52"/>
      <c r="AV83" s="95">
        <f t="shared" si="52"/>
        <v>59.46570340869048</v>
      </c>
      <c r="AW83" s="96">
        <f t="shared" si="51"/>
        <v>-70.89542765196785</v>
      </c>
      <c r="AX83" s="52"/>
      <c r="AY83" s="52"/>
      <c r="AZ83" s="96"/>
      <c r="BA83" s="96"/>
      <c r="BC83" s="95"/>
      <c r="BD83" s="176">
        <v>58</v>
      </c>
      <c r="BE83" s="179">
        <f t="shared" si="24"/>
        <v>-52.696293150470908</v>
      </c>
      <c r="BF83" s="178">
        <f t="shared" si="26"/>
        <v>78.986660686323077</v>
      </c>
      <c r="BG83" s="52"/>
      <c r="BH83" s="176">
        <f t="shared" si="34"/>
        <v>3267.9472738905542</v>
      </c>
      <c r="BI83" s="178">
        <f t="shared" si="32"/>
        <v>-36.894736702221593</v>
      </c>
      <c r="BJ83" s="52"/>
      <c r="BK83" s="52"/>
      <c r="BL83" s="52"/>
      <c r="BM83" s="179">
        <f t="shared" si="35"/>
        <v>56.768976920367237</v>
      </c>
      <c r="BN83" s="178">
        <f t="shared" si="33"/>
        <v>-92.894736702221593</v>
      </c>
      <c r="BO83" s="52"/>
      <c r="BP83" s="52"/>
      <c r="BQ83" s="52"/>
      <c r="BR83" s="52"/>
      <c r="BS83" s="117">
        <f t="shared" si="29"/>
        <v>-156.05711565290582</v>
      </c>
      <c r="BT83" s="124">
        <v>-143</v>
      </c>
      <c r="BU83" s="52"/>
      <c r="BV83" s="52"/>
      <c r="BW83" s="52"/>
      <c r="BX83" s="52"/>
      <c r="BY83" s="52"/>
      <c r="BZ83" s="52"/>
      <c r="CA83" s="96"/>
      <c r="CB83" s="95"/>
      <c r="CC83" s="192">
        <f t="shared" si="28"/>
        <v>-542.88796037811562</v>
      </c>
      <c r="CD83" s="193">
        <f t="shared" si="30"/>
        <v>-6.8947367022215929</v>
      </c>
      <c r="CE83" s="52"/>
      <c r="CF83" s="52"/>
      <c r="CG83" s="52"/>
      <c r="CH83" s="187">
        <f t="shared" si="27"/>
        <v>59.97122860176232</v>
      </c>
      <c r="CI83" s="193">
        <f t="shared" si="31"/>
        <v>-122.89473670222159</v>
      </c>
      <c r="CJ83" s="52"/>
      <c r="CK83" s="52"/>
      <c r="CL83" s="52"/>
      <c r="CM83" s="52"/>
      <c r="CN83" s="117">
        <f t="shared" si="25"/>
        <v>-156.05711565290582</v>
      </c>
      <c r="CO83" s="124">
        <v>-143</v>
      </c>
      <c r="CP83" s="52"/>
      <c r="CQ83" s="52"/>
      <c r="CR83" s="52"/>
      <c r="CS83" s="52"/>
      <c r="CT83" s="52"/>
      <c r="CU83" s="52"/>
      <c r="CV83" s="96"/>
      <c r="CW83" s="122"/>
    </row>
    <row r="84" spans="2:101" x14ac:dyDescent="0.3">
      <c r="B84" s="95"/>
      <c r="C84" s="95">
        <f t="shared" si="39"/>
        <v>150.0207322386587</v>
      </c>
      <c r="D84" s="96">
        <f t="shared" si="45"/>
        <v>-14</v>
      </c>
      <c r="E84" s="52"/>
      <c r="F84" s="52"/>
      <c r="G84" s="95">
        <f t="shared" si="40"/>
        <v>-757.22141327130134</v>
      </c>
      <c r="H84" s="96">
        <f t="shared" si="46"/>
        <v>1</v>
      </c>
      <c r="I84" s="52"/>
      <c r="J84" s="52"/>
      <c r="K84" s="52"/>
      <c r="L84" s="134"/>
      <c r="M84" s="95">
        <f t="shared" si="41"/>
        <v>10</v>
      </c>
      <c r="N84" s="96">
        <f t="shared" si="47"/>
        <v>27</v>
      </c>
      <c r="O84" s="52"/>
      <c r="P84" s="106"/>
      <c r="Q84" s="95">
        <f t="shared" si="42"/>
        <v>65</v>
      </c>
      <c r="R84" s="96">
        <f t="shared" si="48"/>
        <v>7</v>
      </c>
      <c r="S84" s="52"/>
      <c r="T84" s="52"/>
      <c r="U84" s="95">
        <f t="shared" si="43"/>
        <v>21.075617002400744</v>
      </c>
      <c r="V84" s="96">
        <f t="shared" si="49"/>
        <v>-23</v>
      </c>
      <c r="W84" s="297"/>
      <c r="X84" s="298"/>
      <c r="Y84" s="299"/>
      <c r="Z84" s="31">
        <v>67</v>
      </c>
      <c r="AA84" s="34">
        <f t="shared" si="53"/>
        <v>-61.940275474427992</v>
      </c>
      <c r="AB84" s="33">
        <f t="shared" si="54"/>
        <v>86.190366899488851</v>
      </c>
      <c r="AC84" s="52"/>
      <c r="AD84" s="40">
        <v>76</v>
      </c>
      <c r="AE84" s="43">
        <f t="shared" si="37"/>
        <v>15.724923213978414</v>
      </c>
      <c r="AF84" s="42">
        <f t="shared" si="38"/>
        <v>63.069222207939774</v>
      </c>
      <c r="AG84" s="52"/>
      <c r="AH84" s="62">
        <v>65</v>
      </c>
      <c r="AI84" s="65">
        <f t="shared" si="55"/>
        <v>-55.166596792335305</v>
      </c>
      <c r="AJ84" s="64">
        <f t="shared" si="56"/>
        <v>80.329248515639435</v>
      </c>
      <c r="AK84" s="52"/>
      <c r="AL84" s="52"/>
      <c r="AM84" s="52"/>
      <c r="AN84" s="52"/>
      <c r="AO84" s="52"/>
      <c r="AP84" s="52"/>
      <c r="AQ84" s="95">
        <f t="shared" si="44"/>
        <v>139.47606952801993</v>
      </c>
      <c r="AR84" s="96">
        <f t="shared" si="50"/>
        <v>-71.89542765196785</v>
      </c>
      <c r="AS84" s="52"/>
      <c r="AT84" s="96"/>
      <c r="AU84" s="52"/>
      <c r="AV84" s="95">
        <f t="shared" si="52"/>
        <v>59.46570340869048</v>
      </c>
      <c r="AW84" s="96">
        <f t="shared" si="51"/>
        <v>-71.89542765196785</v>
      </c>
      <c r="AX84" s="52"/>
      <c r="AY84" s="52"/>
      <c r="AZ84" s="96"/>
      <c r="BA84" s="96"/>
      <c r="BC84" s="95"/>
      <c r="BD84" s="176">
        <v>59</v>
      </c>
      <c r="BE84" s="179">
        <f t="shared" si="24"/>
        <v>-53.038849762757948</v>
      </c>
      <c r="BF84" s="178">
        <f t="shared" si="26"/>
        <v>79.196579648315122</v>
      </c>
      <c r="BG84" s="52"/>
      <c r="BH84" s="176">
        <f t="shared" si="34"/>
        <v>3382.5359240198632</v>
      </c>
      <c r="BI84" s="178">
        <f t="shared" si="32"/>
        <v>-35.894736702221593</v>
      </c>
      <c r="BJ84" s="52"/>
      <c r="BK84" s="52"/>
      <c r="BL84" s="52"/>
      <c r="BM84" s="179">
        <f t="shared" si="35"/>
        <v>56.672687872169696</v>
      </c>
      <c r="BN84" s="178">
        <f t="shared" si="33"/>
        <v>-93.894736702221593</v>
      </c>
      <c r="BO84" s="52"/>
      <c r="BP84" s="52"/>
      <c r="BQ84" s="52"/>
      <c r="BR84" s="52"/>
      <c r="BS84" s="117">
        <f t="shared" si="29"/>
        <v>-154.96580715183657</v>
      </c>
      <c r="BT84" s="124">
        <v>-142</v>
      </c>
      <c r="BU84" s="52"/>
      <c r="BV84" s="52"/>
      <c r="BW84" s="52"/>
      <c r="BX84" s="52"/>
      <c r="BY84" s="52"/>
      <c r="BZ84" s="52"/>
      <c r="CA84" s="96"/>
      <c r="CB84" s="95"/>
      <c r="CC84" s="192">
        <f t="shared" si="28"/>
        <v>-553.27335745825383</v>
      </c>
      <c r="CD84" s="193">
        <f t="shared" si="30"/>
        <v>-5.8947367022215929</v>
      </c>
      <c r="CE84" s="52"/>
      <c r="CF84" s="52"/>
      <c r="CG84" s="52"/>
      <c r="CH84" s="187">
        <f t="shared" si="27"/>
        <v>59.979955469553076</v>
      </c>
      <c r="CI84" s="193">
        <f t="shared" si="31"/>
        <v>-123.89473670222159</v>
      </c>
      <c r="CJ84" s="52"/>
      <c r="CK84" s="52"/>
      <c r="CL84" s="52"/>
      <c r="CM84" s="52"/>
      <c r="CN84" s="117">
        <f t="shared" si="25"/>
        <v>-154.96580715183657</v>
      </c>
      <c r="CO84" s="124">
        <v>-142</v>
      </c>
      <c r="CP84" s="52"/>
      <c r="CQ84" s="52"/>
      <c r="CR84" s="52"/>
      <c r="CS84" s="52"/>
      <c r="CT84" s="52"/>
      <c r="CU84" s="52"/>
      <c r="CV84" s="96"/>
      <c r="CW84" s="122"/>
    </row>
    <row r="85" spans="2:101" x14ac:dyDescent="0.3">
      <c r="B85" s="95"/>
      <c r="C85" s="95">
        <f t="shared" si="39"/>
        <v>161.45078454142003</v>
      </c>
      <c r="D85" s="96">
        <f t="shared" si="45"/>
        <v>-15</v>
      </c>
      <c r="E85" s="52"/>
      <c r="F85" s="52"/>
      <c r="G85" s="95">
        <f t="shared" si="40"/>
        <v>-745.79136096854006</v>
      </c>
      <c r="H85" s="96">
        <f t="shared" si="46"/>
        <v>0</v>
      </c>
      <c r="I85" s="52"/>
      <c r="J85" s="52"/>
      <c r="K85" s="52"/>
      <c r="L85" s="134"/>
      <c r="M85" s="95">
        <f t="shared" si="41"/>
        <v>10</v>
      </c>
      <c r="N85" s="96">
        <f t="shared" si="47"/>
        <v>26</v>
      </c>
      <c r="O85" s="52"/>
      <c r="P85" s="106"/>
      <c r="Q85" s="95">
        <f t="shared" si="42"/>
        <v>65</v>
      </c>
      <c r="R85" s="96">
        <f t="shared" si="48"/>
        <v>6</v>
      </c>
      <c r="S85" s="52"/>
      <c r="T85" s="52"/>
      <c r="U85" s="95">
        <f t="shared" si="43"/>
        <v>21.99194817641817</v>
      </c>
      <c r="V85" s="96">
        <f t="shared" si="49"/>
        <v>-24</v>
      </c>
      <c r="W85" s="297">
        <f>IF(AND(F3&gt;0,P3&gt;0),,IF(AND(F3&lt;0,P3&gt;0),,IF(AND(F3&gt;0,P3&lt;0),,IF(AND(F3&lt;0,P3&lt;0),,"error"))))</f>
        <v>0</v>
      </c>
      <c r="X85" s="298"/>
      <c r="Y85" s="299"/>
      <c r="Z85" s="31">
        <v>68</v>
      </c>
      <c r="AA85" s="34">
        <f t="shared" si="53"/>
        <v>-62.311468318231796</v>
      </c>
      <c r="AB85" s="33">
        <f t="shared" si="54"/>
        <v>86.344120009648236</v>
      </c>
      <c r="AC85" s="52"/>
      <c r="AD85" s="40">
        <v>77</v>
      </c>
      <c r="AE85" s="43">
        <f t="shared" si="37"/>
        <v>14.62181853235122</v>
      </c>
      <c r="AF85" s="42">
        <f t="shared" si="38"/>
        <v>63.334054211040289</v>
      </c>
      <c r="AG85" s="52"/>
      <c r="AH85" s="62">
        <v>66</v>
      </c>
      <c r="AI85" s="65">
        <f t="shared" si="55"/>
        <v>-55.53219760932695</v>
      </c>
      <c r="AJ85" s="64">
        <f t="shared" si="56"/>
        <v>80.495862406986689</v>
      </c>
      <c r="AK85" s="52"/>
      <c r="AL85" s="52"/>
      <c r="AM85" s="52"/>
      <c r="AN85" s="52"/>
      <c r="AO85" s="52"/>
      <c r="AP85" s="52"/>
      <c r="AQ85" s="95">
        <f t="shared" si="44"/>
        <v>150.90612183078122</v>
      </c>
      <c r="AR85" s="96">
        <f t="shared" si="50"/>
        <v>-72.89542765196785</v>
      </c>
      <c r="AS85" s="52"/>
      <c r="AT85" s="96"/>
      <c r="AU85" s="52"/>
      <c r="AV85" s="95">
        <f t="shared" si="52"/>
        <v>59.46570340869048</v>
      </c>
      <c r="AW85" s="96">
        <f t="shared" si="51"/>
        <v>-72.89542765196785</v>
      </c>
      <c r="AX85" s="52"/>
      <c r="AY85" s="52"/>
      <c r="AZ85" s="96"/>
      <c r="BA85" s="96"/>
      <c r="BC85" s="95"/>
      <c r="BD85" s="176">
        <v>60</v>
      </c>
      <c r="BE85" s="179">
        <f t="shared" si="24"/>
        <v>-53.385017793057308</v>
      </c>
      <c r="BF85" s="178">
        <f t="shared" si="26"/>
        <v>79.400488201407086</v>
      </c>
      <c r="BG85" s="52"/>
      <c r="BH85" s="176">
        <f t="shared" si="34"/>
        <v>3497.1245741491721</v>
      </c>
      <c r="BI85" s="178">
        <f t="shared" si="32"/>
        <v>-34.894736702221593</v>
      </c>
      <c r="BJ85" s="52"/>
      <c r="BK85" s="52"/>
      <c r="BL85" s="52"/>
      <c r="BM85" s="179">
        <f t="shared" si="35"/>
        <v>56.576398823972156</v>
      </c>
      <c r="BN85" s="178">
        <f t="shared" si="33"/>
        <v>-94.894736702221593</v>
      </c>
      <c r="BO85" s="52"/>
      <c r="BP85" s="52"/>
      <c r="BQ85" s="52"/>
      <c r="BR85" s="52"/>
      <c r="BS85" s="117">
        <f t="shared" si="29"/>
        <v>-153.87449865076729</v>
      </c>
      <c r="BT85" s="124">
        <v>-141</v>
      </c>
      <c r="BU85" s="52"/>
      <c r="BV85" s="52"/>
      <c r="BW85" s="52"/>
      <c r="BX85" s="52"/>
      <c r="BY85" s="52"/>
      <c r="BZ85" s="52"/>
      <c r="CA85" s="96"/>
      <c r="CB85" s="95"/>
      <c r="CC85" s="192">
        <f t="shared" si="28"/>
        <v>-563.65875453839203</v>
      </c>
      <c r="CD85" s="193">
        <f t="shared" si="30"/>
        <v>-4.8947367022215929</v>
      </c>
      <c r="CE85" s="52"/>
      <c r="CF85" s="52"/>
      <c r="CG85" s="52"/>
      <c r="CH85" s="187">
        <f t="shared" si="27"/>
        <v>59.988682337343832</v>
      </c>
      <c r="CI85" s="193">
        <f t="shared" si="31"/>
        <v>-124.89473670222159</v>
      </c>
      <c r="CJ85" s="52"/>
      <c r="CK85" s="52"/>
      <c r="CL85" s="52"/>
      <c r="CM85" s="52"/>
      <c r="CN85" s="117">
        <f t="shared" si="25"/>
        <v>-153.87449865076729</v>
      </c>
      <c r="CO85" s="124">
        <v>-141</v>
      </c>
      <c r="CP85" s="52"/>
      <c r="CQ85" s="52"/>
      <c r="CR85" s="52"/>
      <c r="CS85" s="52"/>
      <c r="CT85" s="52"/>
      <c r="CU85" s="52"/>
      <c r="CV85" s="96"/>
      <c r="CW85" s="122"/>
    </row>
    <row r="86" spans="2:101" x14ac:dyDescent="0.3">
      <c r="B86" s="95"/>
      <c r="C86" s="95">
        <f t="shared" si="39"/>
        <v>172.88083684418137</v>
      </c>
      <c r="D86" s="96">
        <f t="shared" si="45"/>
        <v>-16</v>
      </c>
      <c r="E86" s="52"/>
      <c r="F86" s="52"/>
      <c r="G86" s="95">
        <f t="shared" si="40"/>
        <v>-734.36130866577878</v>
      </c>
      <c r="H86" s="96">
        <f t="shared" si="46"/>
        <v>-1</v>
      </c>
      <c r="I86" s="52"/>
      <c r="J86" s="52"/>
      <c r="K86" s="52"/>
      <c r="L86" s="134"/>
      <c r="M86" s="95">
        <f t="shared" si="41"/>
        <v>10</v>
      </c>
      <c r="N86" s="96">
        <f t="shared" si="47"/>
        <v>25</v>
      </c>
      <c r="O86" s="52"/>
      <c r="P86" s="106"/>
      <c r="Q86" s="95">
        <f t="shared" si="42"/>
        <v>65</v>
      </c>
      <c r="R86" s="96">
        <f t="shared" si="48"/>
        <v>5</v>
      </c>
      <c r="S86" s="52"/>
      <c r="T86" s="52"/>
      <c r="U86" s="95">
        <f t="shared" si="43"/>
        <v>22.908279350435592</v>
      </c>
      <c r="V86" s="96">
        <f t="shared" si="49"/>
        <v>-25</v>
      </c>
      <c r="W86" s="297"/>
      <c r="X86" s="298"/>
      <c r="Y86" s="299"/>
      <c r="Z86" s="31">
        <v>69</v>
      </c>
      <c r="AA86" s="34">
        <f t="shared" si="53"/>
        <v>-62.685287989337063</v>
      </c>
      <c r="AB86" s="33">
        <f t="shared" si="54"/>
        <v>86.491371494087531</v>
      </c>
      <c r="AC86" s="52"/>
      <c r="AD86" s="40">
        <v>78</v>
      </c>
      <c r="AE86" s="43">
        <f t="shared" si="37"/>
        <v>13.514259903154365</v>
      </c>
      <c r="AF86" s="42">
        <f t="shared" si="38"/>
        <v>63.579594047697363</v>
      </c>
      <c r="AG86" s="52"/>
      <c r="AH86" s="62">
        <v>67</v>
      </c>
      <c r="AI86" s="65">
        <f t="shared" si="55"/>
        <v>-55.900650556893225</v>
      </c>
      <c r="AJ86" s="64">
        <f t="shared" si="56"/>
        <v>80.656070308179338</v>
      </c>
      <c r="AK86" s="52"/>
      <c r="AL86" s="52"/>
      <c r="AM86" s="52"/>
      <c r="AN86" s="52"/>
      <c r="AO86" s="52"/>
      <c r="AP86" s="52"/>
      <c r="AQ86" s="95">
        <f t="shared" si="44"/>
        <v>162.33617413354261</v>
      </c>
      <c r="AR86" s="96">
        <f t="shared" si="50"/>
        <v>-73.89542765196785</v>
      </c>
      <c r="AS86" s="52"/>
      <c r="AT86" s="96"/>
      <c r="AU86" s="52"/>
      <c r="AV86" s="95">
        <f t="shared" si="52"/>
        <v>59.46570340869048</v>
      </c>
      <c r="AW86" s="96">
        <f t="shared" si="51"/>
        <v>-73.89542765196785</v>
      </c>
      <c r="AX86" s="52"/>
      <c r="AY86" s="52"/>
      <c r="AZ86" s="96"/>
      <c r="BA86" s="96"/>
      <c r="BC86" s="95"/>
      <c r="BD86" s="176">
        <v>61</v>
      </c>
      <c r="BE86" s="179">
        <f t="shared" si="24"/>
        <v>-53.734691795233545</v>
      </c>
      <c r="BF86" s="178">
        <f t="shared" si="26"/>
        <v>79.598324233078372</v>
      </c>
      <c r="BG86" s="52"/>
      <c r="BH86" s="176">
        <f t="shared" si="34"/>
        <v>3611.7132242784814</v>
      </c>
      <c r="BI86" s="178">
        <f t="shared" si="32"/>
        <v>-33.894736702221593</v>
      </c>
      <c r="BJ86" s="52"/>
      <c r="BK86" s="52"/>
      <c r="BL86" s="52"/>
      <c r="BM86" s="179">
        <f t="shared" si="35"/>
        <v>56.480109775774622</v>
      </c>
      <c r="BN86" s="178">
        <f t="shared" si="33"/>
        <v>-95.894736702221593</v>
      </c>
      <c r="BO86" s="52"/>
      <c r="BP86" s="52"/>
      <c r="BQ86" s="52"/>
      <c r="BR86" s="52"/>
      <c r="BS86" s="117">
        <f t="shared" si="29"/>
        <v>-152.78319014969802</v>
      </c>
      <c r="BT86" s="124">
        <v>-140</v>
      </c>
      <c r="BU86" s="52"/>
      <c r="BV86" s="52"/>
      <c r="BW86" s="52"/>
      <c r="BX86" s="52"/>
      <c r="BY86" s="52"/>
      <c r="BZ86" s="52"/>
      <c r="CA86" s="96"/>
      <c r="CB86" s="95"/>
      <c r="CC86" s="192">
        <f t="shared" si="28"/>
        <v>-574.04415161853012</v>
      </c>
      <c r="CD86" s="193">
        <f t="shared" si="30"/>
        <v>-3.8947367022215929</v>
      </c>
      <c r="CE86" s="52"/>
      <c r="CF86" s="52"/>
      <c r="CG86" s="52"/>
      <c r="CH86" s="187">
        <f t="shared" si="27"/>
        <v>59.997409205134595</v>
      </c>
      <c r="CI86" s="193">
        <f t="shared" si="31"/>
        <v>-125.89473670222159</v>
      </c>
      <c r="CJ86" s="52"/>
      <c r="CK86" s="52"/>
      <c r="CL86" s="52"/>
      <c r="CM86" s="52"/>
      <c r="CN86" s="117">
        <f t="shared" si="25"/>
        <v>-152.78319014969802</v>
      </c>
      <c r="CO86" s="124">
        <v>-140</v>
      </c>
      <c r="CP86" s="52"/>
      <c r="CQ86" s="52"/>
      <c r="CR86" s="52"/>
      <c r="CS86" s="52"/>
      <c r="CT86" s="52"/>
      <c r="CU86" s="52"/>
      <c r="CV86" s="96"/>
      <c r="CW86" s="122"/>
    </row>
    <row r="87" spans="2:101" x14ac:dyDescent="0.3">
      <c r="B87" s="95"/>
      <c r="C87" s="95">
        <f t="shared" si="39"/>
        <v>184.31088914694271</v>
      </c>
      <c r="D87" s="96">
        <f t="shared" si="45"/>
        <v>-17</v>
      </c>
      <c r="E87" s="52"/>
      <c r="F87" s="52"/>
      <c r="G87" s="95">
        <f t="shared" si="40"/>
        <v>-722.93125636301738</v>
      </c>
      <c r="H87" s="96">
        <f t="shared" si="46"/>
        <v>-2</v>
      </c>
      <c r="I87" s="52"/>
      <c r="J87" s="52"/>
      <c r="K87" s="52"/>
      <c r="L87" s="134"/>
      <c r="M87" s="95">
        <f t="shared" si="41"/>
        <v>10</v>
      </c>
      <c r="N87" s="96">
        <f t="shared" si="47"/>
        <v>24</v>
      </c>
      <c r="O87" s="52"/>
      <c r="P87" s="106"/>
      <c r="Q87" s="95">
        <f t="shared" si="42"/>
        <v>65</v>
      </c>
      <c r="R87" s="96">
        <f t="shared" si="48"/>
        <v>4</v>
      </c>
      <c r="S87" s="52"/>
      <c r="T87" s="52"/>
      <c r="U87" s="95">
        <f t="shared" si="43"/>
        <v>23.824610524453018</v>
      </c>
      <c r="V87" s="96">
        <f t="shared" si="49"/>
        <v>-26</v>
      </c>
      <c r="W87" s="297" t="s">
        <v>198</v>
      </c>
      <c r="X87" s="298"/>
      <c r="Y87" s="299"/>
      <c r="Z87" s="31">
        <v>70</v>
      </c>
      <c r="AA87" s="34">
        <f t="shared" si="53"/>
        <v>-63.061620618650721</v>
      </c>
      <c r="AB87" s="33">
        <f t="shared" si="54"/>
        <v>86.63207649857813</v>
      </c>
      <c r="AC87" s="52"/>
      <c r="AD87" s="40">
        <v>79</v>
      </c>
      <c r="AE87" s="43">
        <f t="shared" si="37"/>
        <v>12.402584699475419</v>
      </c>
      <c r="AF87" s="42">
        <f t="shared" si="38"/>
        <v>63.805766924098158</v>
      </c>
      <c r="AG87" s="52"/>
      <c r="AH87" s="62">
        <v>68</v>
      </c>
      <c r="AI87" s="65">
        <f t="shared" si="55"/>
        <v>-56.27184340069703</v>
      </c>
      <c r="AJ87" s="64">
        <f t="shared" si="56"/>
        <v>80.809823418338709</v>
      </c>
      <c r="AK87" s="52"/>
      <c r="AL87" s="52"/>
      <c r="AM87" s="52"/>
      <c r="AN87" s="52"/>
      <c r="AO87" s="52"/>
      <c r="AP87" s="52"/>
      <c r="AQ87" s="95">
        <f t="shared" si="44"/>
        <v>173.7662264363039</v>
      </c>
      <c r="AR87" s="96">
        <f t="shared" si="50"/>
        <v>-74.89542765196785</v>
      </c>
      <c r="AS87" s="52"/>
      <c r="AT87" s="96"/>
      <c r="AU87" s="52"/>
      <c r="AV87" s="95">
        <f t="shared" si="52"/>
        <v>59.46570340869048</v>
      </c>
      <c r="AW87" s="96">
        <f t="shared" si="51"/>
        <v>-74.89542765196785</v>
      </c>
      <c r="AX87" s="52"/>
      <c r="AY87" s="52"/>
      <c r="AZ87" s="96"/>
      <c r="BA87" s="96"/>
      <c r="BC87" s="95"/>
      <c r="BD87" s="176">
        <v>62</v>
      </c>
      <c r="BE87" s="179">
        <f t="shared" si="24"/>
        <v>-54.087765255198242</v>
      </c>
      <c r="BF87" s="178">
        <f t="shared" si="26"/>
        <v>79.790027480557256</v>
      </c>
      <c r="BG87" s="52"/>
      <c r="BH87" s="176">
        <f t="shared" si="34"/>
        <v>3726.3018744077904</v>
      </c>
      <c r="BI87" s="178">
        <f t="shared" si="32"/>
        <v>-32.894736702221593</v>
      </c>
      <c r="BJ87" s="52"/>
      <c r="BK87" s="52"/>
      <c r="BL87" s="52"/>
      <c r="BM87" s="179">
        <f t="shared" si="35"/>
        <v>56.383820727577081</v>
      </c>
      <c r="BN87" s="178">
        <f t="shared" si="33"/>
        <v>-96.894736702221593</v>
      </c>
      <c r="BO87" s="52"/>
      <c r="BP87" s="52"/>
      <c r="BQ87" s="52"/>
      <c r="BR87" s="52"/>
      <c r="BS87" s="117">
        <f t="shared" si="29"/>
        <v>-151.69188164862874</v>
      </c>
      <c r="BT87" s="124">
        <v>-139</v>
      </c>
      <c r="BU87" s="52"/>
      <c r="BV87" s="52"/>
      <c r="BW87" s="52"/>
      <c r="BX87" s="52"/>
      <c r="BY87" s="52"/>
      <c r="BZ87" s="52"/>
      <c r="CA87" s="96"/>
      <c r="CB87" s="95"/>
      <c r="CC87" s="192">
        <f t="shared" si="28"/>
        <v>-584.42954869866833</v>
      </c>
      <c r="CD87" s="193">
        <f t="shared" si="30"/>
        <v>-2.8947367022215929</v>
      </c>
      <c r="CE87" s="52"/>
      <c r="CF87" s="52"/>
      <c r="CG87" s="52"/>
      <c r="CH87" s="187">
        <f t="shared" si="27"/>
        <v>60.006136072925351</v>
      </c>
      <c r="CI87" s="193">
        <f t="shared" si="31"/>
        <v>-126.89473670222159</v>
      </c>
      <c r="CJ87" s="52"/>
      <c r="CK87" s="52"/>
      <c r="CL87" s="52"/>
      <c r="CM87" s="52"/>
      <c r="CN87" s="117">
        <f t="shared" si="25"/>
        <v>-151.69188164862874</v>
      </c>
      <c r="CO87" s="124">
        <v>-139</v>
      </c>
      <c r="CP87" s="52"/>
      <c r="CQ87" s="52"/>
      <c r="CR87" s="52"/>
      <c r="CS87" s="52"/>
      <c r="CT87" s="52"/>
      <c r="CU87" s="52"/>
      <c r="CV87" s="96"/>
      <c r="CW87" s="122"/>
    </row>
    <row r="88" spans="2:101" x14ac:dyDescent="0.3">
      <c r="B88" s="95"/>
      <c r="C88" s="95">
        <f t="shared" si="39"/>
        <v>195.74094144970405</v>
      </c>
      <c r="D88" s="96">
        <f t="shared" si="45"/>
        <v>-18</v>
      </c>
      <c r="E88" s="52"/>
      <c r="F88" s="52"/>
      <c r="G88" s="95">
        <f t="shared" si="40"/>
        <v>-711.5012040602561</v>
      </c>
      <c r="H88" s="96">
        <f t="shared" si="46"/>
        <v>-3</v>
      </c>
      <c r="I88" s="52"/>
      <c r="J88" s="52"/>
      <c r="K88" s="52"/>
      <c r="L88" s="134"/>
      <c r="M88" s="95">
        <f t="shared" si="41"/>
        <v>10</v>
      </c>
      <c r="N88" s="96">
        <f t="shared" si="47"/>
        <v>23</v>
      </c>
      <c r="O88" s="52"/>
      <c r="P88" s="106"/>
      <c r="Q88" s="95">
        <f t="shared" si="42"/>
        <v>65</v>
      </c>
      <c r="R88" s="96">
        <f t="shared" si="48"/>
        <v>3</v>
      </c>
      <c r="S88" s="52"/>
      <c r="T88" s="52"/>
      <c r="U88" s="95">
        <f t="shared" si="43"/>
        <v>24.74094169847044</v>
      </c>
      <c r="V88" s="96">
        <f t="shared" si="49"/>
        <v>-27</v>
      </c>
      <c r="W88" s="297"/>
      <c r="X88" s="298"/>
      <c r="Y88" s="299"/>
      <c r="Z88" s="31">
        <v>71</v>
      </c>
      <c r="AA88" s="34">
        <f t="shared" si="53"/>
        <v>-63.440351571608254</v>
      </c>
      <c r="AB88" s="33">
        <f t="shared" si="54"/>
        <v>86.766192163012647</v>
      </c>
      <c r="AC88" s="52"/>
      <c r="AD88" s="40">
        <v>80</v>
      </c>
      <c r="AE88" s="43">
        <f t="shared" si="37"/>
        <v>11.287131548350477</v>
      </c>
      <c r="AF88" s="42">
        <f t="shared" si="38"/>
        <v>64.012503945793526</v>
      </c>
      <c r="AG88" s="52"/>
      <c r="AH88" s="62">
        <v>69</v>
      </c>
      <c r="AI88" s="65">
        <f t="shared" si="55"/>
        <v>-56.645663071802296</v>
      </c>
      <c r="AJ88" s="64">
        <f t="shared" si="56"/>
        <v>80.957074902778004</v>
      </c>
      <c r="AK88" s="52"/>
      <c r="AL88" s="52"/>
      <c r="AM88" s="52"/>
      <c r="AN88" s="52"/>
      <c r="AO88" s="52"/>
      <c r="AP88" s="52"/>
      <c r="AQ88" s="95">
        <f t="shared" si="44"/>
        <v>185.19627873906529</v>
      </c>
      <c r="AR88" s="96">
        <f t="shared" si="50"/>
        <v>-75.89542765196785</v>
      </c>
      <c r="AS88" s="52"/>
      <c r="AT88" s="96"/>
      <c r="AU88" s="52"/>
      <c r="AV88" s="95">
        <f t="shared" si="52"/>
        <v>59.46570340869048</v>
      </c>
      <c r="AW88" s="96">
        <f t="shared" si="51"/>
        <v>-75.89542765196785</v>
      </c>
      <c r="AX88" s="52"/>
      <c r="AY88" s="52"/>
      <c r="AZ88" s="96"/>
      <c r="BA88" s="96"/>
      <c r="BC88" s="95"/>
      <c r="BD88" s="176">
        <v>63</v>
      </c>
      <c r="BE88" s="179">
        <f t="shared" si="24"/>
        <v>-54.444130623355178</v>
      </c>
      <c r="BF88" s="178">
        <f t="shared" si="26"/>
        <v>79.975539549177512</v>
      </c>
      <c r="BG88" s="52"/>
      <c r="BH88" s="176">
        <f t="shared" si="34"/>
        <v>3840.8905245370997</v>
      </c>
      <c r="BI88" s="178">
        <f t="shared" si="32"/>
        <v>-31.894736702221593</v>
      </c>
      <c r="BJ88" s="52"/>
      <c r="BK88" s="52"/>
      <c r="BL88" s="52"/>
      <c r="BM88" s="179">
        <f t="shared" si="35"/>
        <v>56.287531679379541</v>
      </c>
      <c r="BN88" s="178">
        <f t="shared" si="33"/>
        <v>-97.894736702221593</v>
      </c>
      <c r="BO88" s="52"/>
      <c r="BP88" s="52"/>
      <c r="BQ88" s="52"/>
      <c r="BR88" s="52"/>
      <c r="BS88" s="117">
        <f t="shared" si="29"/>
        <v>-150.60057314755949</v>
      </c>
      <c r="BT88" s="124">
        <v>-138</v>
      </c>
      <c r="BU88" s="52"/>
      <c r="BV88" s="52"/>
      <c r="BW88" s="52"/>
      <c r="BX88" s="52"/>
      <c r="BY88" s="52"/>
      <c r="BZ88" s="52"/>
      <c r="CA88" s="96"/>
      <c r="CB88" s="95"/>
      <c r="CC88" s="192">
        <f t="shared" si="28"/>
        <v>-594.81494577880653</v>
      </c>
      <c r="CD88" s="193">
        <f t="shared" si="30"/>
        <v>-1.8947367022215929</v>
      </c>
      <c r="CE88" s="52"/>
      <c r="CF88" s="52"/>
      <c r="CG88" s="52"/>
      <c r="CH88" s="187">
        <f t="shared" si="27"/>
        <v>60.014862940716114</v>
      </c>
      <c r="CI88" s="193">
        <f t="shared" si="31"/>
        <v>-127.89473670222159</v>
      </c>
      <c r="CJ88" s="52"/>
      <c r="CK88" s="52"/>
      <c r="CL88" s="52"/>
      <c r="CM88" s="52"/>
      <c r="CN88" s="117">
        <f t="shared" si="25"/>
        <v>-150.60057314755949</v>
      </c>
      <c r="CO88" s="124">
        <v>-138</v>
      </c>
      <c r="CP88" s="52"/>
      <c r="CQ88" s="52"/>
      <c r="CR88" s="52"/>
      <c r="CS88" s="52"/>
      <c r="CT88" s="52"/>
      <c r="CU88" s="52"/>
      <c r="CV88" s="96"/>
      <c r="CW88" s="122"/>
    </row>
    <row r="89" spans="2:101" x14ac:dyDescent="0.3">
      <c r="B89" s="95"/>
      <c r="C89" s="95">
        <f t="shared" si="39"/>
        <v>207.17099375246539</v>
      </c>
      <c r="D89" s="96">
        <f t="shared" si="45"/>
        <v>-19</v>
      </c>
      <c r="E89" s="52"/>
      <c r="F89" s="52"/>
      <c r="G89" s="95">
        <f t="shared" si="40"/>
        <v>-700.0711517574947</v>
      </c>
      <c r="H89" s="96">
        <f t="shared" si="46"/>
        <v>-4</v>
      </c>
      <c r="I89" s="52"/>
      <c r="J89" s="52"/>
      <c r="K89" s="52"/>
      <c r="L89" s="134"/>
      <c r="M89" s="95">
        <f t="shared" si="41"/>
        <v>10</v>
      </c>
      <c r="N89" s="96">
        <f t="shared" si="47"/>
        <v>22</v>
      </c>
      <c r="O89" s="52"/>
      <c r="P89" s="106"/>
      <c r="Q89" s="95">
        <f t="shared" si="42"/>
        <v>65</v>
      </c>
      <c r="R89" s="96">
        <f t="shared" si="48"/>
        <v>2</v>
      </c>
      <c r="S89" s="52"/>
      <c r="T89" s="52"/>
      <c r="U89" s="95">
        <f t="shared" si="43"/>
        <v>25.657272872487862</v>
      </c>
      <c r="V89" s="96">
        <f t="shared" si="49"/>
        <v>-28</v>
      </c>
      <c r="W89" s="297">
        <f>IF(AND(F3&gt;0,P3&gt;0),,IF(AND(F3&lt;0,P3&gt;0),,IF(AND(F3&gt;0,P3&lt;0),,IF(AND(F3&lt;0,P3&lt;0),,"error"))))</f>
        <v>0</v>
      </c>
      <c r="X89" s="298"/>
      <c r="Y89" s="299"/>
      <c r="Z89" s="31">
        <v>72</v>
      </c>
      <c r="AA89" s="34">
        <f t="shared" si="53"/>
        <v>-63.821365483092542</v>
      </c>
      <c r="AB89" s="33">
        <f t="shared" si="54"/>
        <v>86.893677634460474</v>
      </c>
      <c r="AC89" s="52"/>
      <c r="AD89" s="40">
        <v>81</v>
      </c>
      <c r="AE89" s="43">
        <f t="shared" si="37"/>
        <v>10.16824022761501</v>
      </c>
      <c r="AF89" s="42">
        <f t="shared" si="38"/>
        <v>64.199742138683959</v>
      </c>
      <c r="AG89" s="52"/>
      <c r="AH89" s="62">
        <v>70</v>
      </c>
      <c r="AI89" s="65">
        <f t="shared" si="55"/>
        <v>-57.021995701115955</v>
      </c>
      <c r="AJ89" s="64">
        <f t="shared" si="56"/>
        <v>81.097779907268617</v>
      </c>
      <c r="AK89" s="52"/>
      <c r="AL89" s="52"/>
      <c r="AM89" s="52"/>
      <c r="AN89" s="52"/>
      <c r="AO89" s="52"/>
      <c r="AP89" s="52"/>
      <c r="AQ89" s="95">
        <f t="shared" si="44"/>
        <v>196.62633104182657</v>
      </c>
      <c r="AR89" s="96">
        <f t="shared" si="50"/>
        <v>-76.89542765196785</v>
      </c>
      <c r="AS89" s="52"/>
      <c r="AT89" s="96"/>
      <c r="AU89" s="52"/>
      <c r="AV89" s="95">
        <f t="shared" si="52"/>
        <v>59.46570340869048</v>
      </c>
      <c r="AW89" s="96">
        <f t="shared" si="51"/>
        <v>-76.89542765196785</v>
      </c>
      <c r="AX89" s="52"/>
      <c r="AY89" s="52"/>
      <c r="AZ89" s="96"/>
      <c r="BA89" s="96"/>
      <c r="BC89" s="95"/>
      <c r="BD89" s="176">
        <v>64</v>
      </c>
      <c r="BE89" s="179">
        <f t="shared" ref="BE89:BE152" si="57">$BF$19*COS($BD89*PI()/180)+$BF$20</f>
        <v>-54.80367934736104</v>
      </c>
      <c r="BF89" s="178">
        <f t="shared" ref="BF89:BF152" si="58">$BF$19*SIN($BD89*PI()/180)+$BF$21</f>
        <v>80.154803930165912</v>
      </c>
      <c r="BG89" s="52"/>
      <c r="BH89" s="176">
        <f t="shared" si="34"/>
        <v>3955.4791746664087</v>
      </c>
      <c r="BI89" s="178">
        <f t="shared" ref="BI89:BI120" si="59">IF($BI88=$BI87-$A$11,$BI88-$A$11,$BI88+$A$11)</f>
        <v>-30.894736702221593</v>
      </c>
      <c r="BJ89" s="52"/>
      <c r="BK89" s="52"/>
      <c r="BL89" s="52"/>
      <c r="BM89" s="179">
        <f t="shared" si="35"/>
        <v>56.191242631182007</v>
      </c>
      <c r="BN89" s="178">
        <f t="shared" ref="BN89:BN120" si="60">IF($BN88=$BN87-$A$11,$BN88-$A$11,$BN88+$A$11)</f>
        <v>-98.894736702221593</v>
      </c>
      <c r="BO89" s="52"/>
      <c r="BP89" s="52"/>
      <c r="BQ89" s="52"/>
      <c r="BR89" s="52"/>
      <c r="BS89" s="117">
        <f t="shared" si="29"/>
        <v>-149.50926464649021</v>
      </c>
      <c r="BT89" s="124">
        <v>-137</v>
      </c>
      <c r="BU89" s="52"/>
      <c r="BV89" s="52"/>
      <c r="BW89" s="52"/>
      <c r="BX89" s="52"/>
      <c r="BY89" s="52"/>
      <c r="BZ89" s="52"/>
      <c r="CA89" s="96"/>
      <c r="CB89" s="95"/>
      <c r="CC89" s="192">
        <f t="shared" si="28"/>
        <v>-605.20034285894474</v>
      </c>
      <c r="CD89" s="193">
        <f t="shared" si="30"/>
        <v>-0.89473670222159285</v>
      </c>
      <c r="CE89" s="52"/>
      <c r="CF89" s="52"/>
      <c r="CG89" s="52"/>
      <c r="CH89" s="187">
        <f t="shared" si="27"/>
        <v>60.02358980850687</v>
      </c>
      <c r="CI89" s="193">
        <f t="shared" si="31"/>
        <v>-128.89473670222159</v>
      </c>
      <c r="CJ89" s="52"/>
      <c r="CK89" s="52"/>
      <c r="CL89" s="52"/>
      <c r="CM89" s="52"/>
      <c r="CN89" s="117">
        <f t="shared" si="25"/>
        <v>-149.50926464649021</v>
      </c>
      <c r="CO89" s="124">
        <v>-137</v>
      </c>
      <c r="CP89" s="52"/>
      <c r="CQ89" s="52"/>
      <c r="CR89" s="52"/>
      <c r="CS89" s="52"/>
      <c r="CT89" s="52"/>
      <c r="CU89" s="52"/>
      <c r="CV89" s="96"/>
      <c r="CW89" s="122"/>
    </row>
    <row r="90" spans="2:101" x14ac:dyDescent="0.3">
      <c r="B90" s="95"/>
      <c r="C90" s="95">
        <f t="shared" si="39"/>
        <v>218.60104605522673</v>
      </c>
      <c r="D90" s="96">
        <f t="shared" si="45"/>
        <v>-20</v>
      </c>
      <c r="E90" s="52"/>
      <c r="F90" s="52"/>
      <c r="G90" s="95">
        <f t="shared" si="40"/>
        <v>-688.64109945473342</v>
      </c>
      <c r="H90" s="96">
        <f t="shared" si="46"/>
        <v>-5</v>
      </c>
      <c r="I90" s="52"/>
      <c r="J90" s="52"/>
      <c r="K90" s="52"/>
      <c r="L90" s="134"/>
      <c r="M90" s="95">
        <f t="shared" si="41"/>
        <v>10</v>
      </c>
      <c r="N90" s="96">
        <f t="shared" si="47"/>
        <v>21</v>
      </c>
      <c r="O90" s="52"/>
      <c r="P90" s="106"/>
      <c r="Q90" s="95">
        <f t="shared" si="42"/>
        <v>65</v>
      </c>
      <c r="R90" s="96">
        <f t="shared" si="48"/>
        <v>1</v>
      </c>
      <c r="S90" s="52"/>
      <c r="T90" s="52"/>
      <c r="U90" s="95">
        <f t="shared" si="43"/>
        <v>26.573604046505288</v>
      </c>
      <c r="V90" s="96">
        <f t="shared" si="49"/>
        <v>-29</v>
      </c>
      <c r="W90" s="297"/>
      <c r="X90" s="298"/>
      <c r="Y90" s="299"/>
      <c r="Z90" s="31">
        <v>73</v>
      </c>
      <c r="AA90" s="34">
        <f t="shared" si="53"/>
        <v>-64.204546292575188</v>
      </c>
      <c r="AB90" s="33">
        <f t="shared" si="54"/>
        <v>87.014494079612021</v>
      </c>
      <c r="AC90" s="52"/>
      <c r="AD90" s="40">
        <v>82</v>
      </c>
      <c r="AE90" s="43">
        <f t="shared" si="37"/>
        <v>9.0462515624042705</v>
      </c>
      <c r="AF90" s="42">
        <f t="shared" si="38"/>
        <v>64.36742446820206</v>
      </c>
      <c r="AG90" s="52"/>
      <c r="AH90" s="62">
        <v>71</v>
      </c>
      <c r="AI90" s="65">
        <f t="shared" si="55"/>
        <v>-57.400726654073488</v>
      </c>
      <c r="AJ90" s="64">
        <f t="shared" si="56"/>
        <v>81.23189557170312</v>
      </c>
      <c r="AK90" s="52"/>
      <c r="AL90" s="52"/>
      <c r="AM90" s="52"/>
      <c r="AN90" s="52"/>
      <c r="AO90" s="52"/>
      <c r="AP90" s="52"/>
      <c r="AQ90" s="95">
        <f t="shared" si="44"/>
        <v>208.05638334458797</v>
      </c>
      <c r="AR90" s="96">
        <f t="shared" si="50"/>
        <v>-77.89542765196785</v>
      </c>
      <c r="AS90" s="52"/>
      <c r="AT90" s="96"/>
      <c r="AU90" s="52"/>
      <c r="AV90" s="95">
        <f t="shared" si="52"/>
        <v>59.46570340869048</v>
      </c>
      <c r="AW90" s="96">
        <f t="shared" si="51"/>
        <v>-77.89542765196785</v>
      </c>
      <c r="AX90" s="52"/>
      <c r="AY90" s="52"/>
      <c r="AZ90" s="96"/>
      <c r="BA90" s="96"/>
      <c r="BC90" s="95"/>
      <c r="BD90" s="176">
        <v>65</v>
      </c>
      <c r="BE90" s="179">
        <f t="shared" si="57"/>
        <v>-55.166301905191453</v>
      </c>
      <c r="BF90" s="178">
        <f t="shared" si="58"/>
        <v>80.327766017855438</v>
      </c>
      <c r="BG90" s="52"/>
      <c r="BH90" s="176">
        <f t="shared" si="34"/>
        <v>4070.067824795718</v>
      </c>
      <c r="BI90" s="178">
        <f t="shared" si="59"/>
        <v>-29.894736702221593</v>
      </c>
      <c r="BJ90" s="52"/>
      <c r="BK90" s="52"/>
      <c r="BL90" s="52"/>
      <c r="BM90" s="179">
        <f t="shared" si="35"/>
        <v>56.094953582984466</v>
      </c>
      <c r="BN90" s="178">
        <f t="shared" si="60"/>
        <v>-99.894736702221593</v>
      </c>
      <c r="BO90" s="52"/>
      <c r="BP90" s="52"/>
      <c r="BQ90" s="52"/>
      <c r="BR90" s="52"/>
      <c r="BS90" s="117">
        <f t="shared" si="29"/>
        <v>-148.41795614542093</v>
      </c>
      <c r="BT90" s="124">
        <v>-136</v>
      </c>
      <c r="BU90" s="52"/>
      <c r="BV90" s="52"/>
      <c r="BW90" s="52"/>
      <c r="BX90" s="52"/>
      <c r="BY90" s="52"/>
      <c r="BZ90" s="52"/>
      <c r="CA90" s="96"/>
      <c r="CB90" s="95"/>
      <c r="CC90" s="192">
        <f t="shared" si="28"/>
        <v>-615.58573993908283</v>
      </c>
      <c r="CD90" s="193">
        <f t="shared" si="30"/>
        <v>0.10526329777840715</v>
      </c>
      <c r="CE90" s="52"/>
      <c r="CF90" s="52"/>
      <c r="CG90" s="52"/>
      <c r="CH90" s="187">
        <f t="shared" si="27"/>
        <v>60.032316676297626</v>
      </c>
      <c r="CI90" s="193">
        <f t="shared" si="31"/>
        <v>-129.89473670222159</v>
      </c>
      <c r="CJ90" s="52"/>
      <c r="CK90" s="52"/>
      <c r="CL90" s="52"/>
      <c r="CM90" s="52"/>
      <c r="CN90" s="117">
        <f t="shared" ref="CN90:CN153" si="61">$CO$19*$CO90+$CQ$19</f>
        <v>-148.41795614542093</v>
      </c>
      <c r="CO90" s="124">
        <v>-136</v>
      </c>
      <c r="CP90" s="52"/>
      <c r="CQ90" s="52"/>
      <c r="CR90" s="52"/>
      <c r="CS90" s="52"/>
      <c r="CT90" s="52"/>
      <c r="CU90" s="52"/>
      <c r="CV90" s="96"/>
      <c r="CW90" s="122"/>
    </row>
    <row r="91" spans="2:101" x14ac:dyDescent="0.3">
      <c r="B91" s="95"/>
      <c r="C91" s="95">
        <f t="shared" si="39"/>
        <v>230.03109835798804</v>
      </c>
      <c r="D91" s="96">
        <f t="shared" si="45"/>
        <v>-21</v>
      </c>
      <c r="E91" s="52"/>
      <c r="F91" s="52"/>
      <c r="G91" s="95">
        <f t="shared" si="40"/>
        <v>-677.21104715197202</v>
      </c>
      <c r="H91" s="96">
        <f t="shared" si="46"/>
        <v>-6</v>
      </c>
      <c r="I91" s="52"/>
      <c r="J91" s="52"/>
      <c r="K91" s="52"/>
      <c r="L91" s="134"/>
      <c r="M91" s="95">
        <f t="shared" si="41"/>
        <v>10</v>
      </c>
      <c r="N91" s="96">
        <f t="shared" si="47"/>
        <v>20</v>
      </c>
      <c r="O91" s="52"/>
      <c r="P91" s="106"/>
      <c r="Q91" s="95">
        <f t="shared" si="42"/>
        <v>65</v>
      </c>
      <c r="R91" s="96">
        <f t="shared" si="48"/>
        <v>0</v>
      </c>
      <c r="S91" s="52"/>
      <c r="T91" s="52"/>
      <c r="U91" s="95">
        <f t="shared" si="43"/>
        <v>27.48993522052271</v>
      </c>
      <c r="V91" s="96">
        <f t="shared" si="49"/>
        <v>-30</v>
      </c>
      <c r="W91" s="297" t="s">
        <v>199</v>
      </c>
      <c r="X91" s="298"/>
      <c r="Y91" s="299"/>
      <c r="Z91" s="31">
        <v>74</v>
      </c>
      <c r="AA91" s="34">
        <f t="shared" si="53"/>
        <v>-64.589777279469672</v>
      </c>
      <c r="AB91" s="33">
        <f t="shared" si="54"/>
        <v>87.128604696607724</v>
      </c>
      <c r="AC91" s="52"/>
      <c r="AD91" s="40">
        <v>83</v>
      </c>
      <c r="AE91" s="43">
        <f t="shared" si="37"/>
        <v>7.9215073213345866</v>
      </c>
      <c r="AF91" s="42">
        <f t="shared" si="38"/>
        <v>64.515499856685935</v>
      </c>
      <c r="AG91" s="52"/>
      <c r="AH91" s="62">
        <v>72</v>
      </c>
      <c r="AI91" s="65">
        <f t="shared" si="55"/>
        <v>-57.781740565557776</v>
      </c>
      <c r="AJ91" s="64">
        <f t="shared" si="56"/>
        <v>81.359381043150947</v>
      </c>
      <c r="AK91" s="52"/>
      <c r="AL91" s="52"/>
      <c r="AM91" s="52"/>
      <c r="AN91" s="52"/>
      <c r="AO91" s="52"/>
      <c r="AP91" s="52"/>
      <c r="AQ91" s="95">
        <f t="shared" si="44"/>
        <v>219.48643564734925</v>
      </c>
      <c r="AR91" s="96">
        <f t="shared" si="50"/>
        <v>-78.89542765196785</v>
      </c>
      <c r="AS91" s="52"/>
      <c r="AT91" s="96"/>
      <c r="AU91" s="52"/>
      <c r="AV91" s="95">
        <f t="shared" si="52"/>
        <v>59.46570340869048</v>
      </c>
      <c r="AW91" s="96">
        <f t="shared" si="51"/>
        <v>-78.89542765196785</v>
      </c>
      <c r="AX91" s="52"/>
      <c r="AY91" s="52"/>
      <c r="AZ91" s="96"/>
      <c r="BA91" s="96"/>
      <c r="BC91" s="95"/>
      <c r="BD91" s="176">
        <v>66</v>
      </c>
      <c r="BE91" s="179">
        <f t="shared" si="57"/>
        <v>-55.531887838502506</v>
      </c>
      <c r="BF91" s="178">
        <f t="shared" si="58"/>
        <v>80.494373126318663</v>
      </c>
      <c r="BG91" s="52"/>
      <c r="BH91" s="176">
        <f t="shared" si="34"/>
        <v>4184.6564749250265</v>
      </c>
      <c r="BI91" s="178">
        <f t="shared" si="59"/>
        <v>-28.894736702221593</v>
      </c>
      <c r="BJ91" s="52"/>
      <c r="BK91" s="52"/>
      <c r="BL91" s="52"/>
      <c r="BM91" s="179">
        <f t="shared" si="35"/>
        <v>55.998664534786926</v>
      </c>
      <c r="BN91" s="178">
        <f t="shared" si="60"/>
        <v>-100.89473670222159</v>
      </c>
      <c r="BO91" s="52"/>
      <c r="BP91" s="52"/>
      <c r="BQ91" s="52"/>
      <c r="BR91" s="52"/>
      <c r="BS91" s="117">
        <f t="shared" ref="BS91:BS154" si="62">$BT$19*$BT91+$BV$19</f>
        <v>-147.32664764435165</v>
      </c>
      <c r="BT91" s="124">
        <v>-135</v>
      </c>
      <c r="BU91" s="52"/>
      <c r="BV91" s="52"/>
      <c r="BW91" s="52"/>
      <c r="BX91" s="52"/>
      <c r="BY91" s="52"/>
      <c r="BZ91" s="52"/>
      <c r="CA91" s="96"/>
      <c r="CB91" s="95"/>
      <c r="CC91" s="192">
        <f t="shared" si="28"/>
        <v>-625.97113701922103</v>
      </c>
      <c r="CD91" s="193">
        <f t="shared" si="30"/>
        <v>1.1052632977784071</v>
      </c>
      <c r="CE91" s="52"/>
      <c r="CF91" s="52"/>
      <c r="CG91" s="52"/>
      <c r="CH91" s="187">
        <f t="shared" ref="CH91:CH154" si="63">$CI$19*CI91+$CL$19</f>
        <v>60.041043544088389</v>
      </c>
      <c r="CI91" s="193">
        <f t="shared" si="31"/>
        <v>-130.89473670222159</v>
      </c>
      <c r="CJ91" s="52"/>
      <c r="CK91" s="52"/>
      <c r="CL91" s="52"/>
      <c r="CM91" s="52"/>
      <c r="CN91" s="117">
        <f t="shared" si="61"/>
        <v>-147.32664764435165</v>
      </c>
      <c r="CO91" s="124">
        <v>-135</v>
      </c>
      <c r="CP91" s="52"/>
      <c r="CQ91" s="52"/>
      <c r="CR91" s="52"/>
      <c r="CS91" s="52"/>
      <c r="CT91" s="52"/>
      <c r="CU91" s="52"/>
      <c r="CV91" s="96"/>
      <c r="CW91" s="122"/>
    </row>
    <row r="92" spans="2:101" x14ac:dyDescent="0.3">
      <c r="B92" s="95"/>
      <c r="C92" s="95">
        <f t="shared" si="39"/>
        <v>241.46115066074938</v>
      </c>
      <c r="D92" s="96">
        <f t="shared" si="45"/>
        <v>-22</v>
      </c>
      <c r="E92" s="52"/>
      <c r="F92" s="52"/>
      <c r="G92" s="95">
        <f t="shared" si="40"/>
        <v>-665.78099484921074</v>
      </c>
      <c r="H92" s="96">
        <f t="shared" si="46"/>
        <v>-7</v>
      </c>
      <c r="I92" s="52"/>
      <c r="J92" s="52"/>
      <c r="K92" s="52"/>
      <c r="L92" s="134"/>
      <c r="M92" s="95">
        <f t="shared" si="41"/>
        <v>10</v>
      </c>
      <c r="N92" s="96">
        <f t="shared" si="47"/>
        <v>19</v>
      </c>
      <c r="O92" s="52"/>
      <c r="P92" s="106"/>
      <c r="Q92" s="95">
        <f t="shared" si="42"/>
        <v>65</v>
      </c>
      <c r="R92" s="96">
        <f t="shared" si="48"/>
        <v>-1</v>
      </c>
      <c r="S92" s="52"/>
      <c r="T92" s="52"/>
      <c r="U92" s="95">
        <f t="shared" si="43"/>
        <v>28.406266394540136</v>
      </c>
      <c r="V92" s="96">
        <f t="shared" si="49"/>
        <v>-31</v>
      </c>
      <c r="W92" s="297"/>
      <c r="X92" s="298"/>
      <c r="Y92" s="299"/>
      <c r="Z92" s="31">
        <v>75</v>
      </c>
      <c r="AA92" s="34">
        <f t="shared" si="53"/>
        <v>-64.976941098685543</v>
      </c>
      <c r="AB92" s="33">
        <f t="shared" si="54"/>
        <v>87.23597472624823</v>
      </c>
      <c r="AC92" s="52"/>
      <c r="AD92" s="40">
        <v>84</v>
      </c>
      <c r="AE92" s="43">
        <f t="shared" si="37"/>
        <v>6.794350112397475</v>
      </c>
      <c r="AF92" s="42">
        <f t="shared" si="38"/>
        <v>64.64392319893777</v>
      </c>
      <c r="AG92" s="52"/>
      <c r="AH92" s="62">
        <v>73</v>
      </c>
      <c r="AI92" s="65">
        <f t="shared" si="55"/>
        <v>-58.164921375040421</v>
      </c>
      <c r="AJ92" s="64">
        <f t="shared" si="56"/>
        <v>81.480197488302494</v>
      </c>
      <c r="AK92" s="52"/>
      <c r="AL92" s="52"/>
      <c r="AM92" s="52"/>
      <c r="AN92" s="52"/>
      <c r="AO92" s="52"/>
      <c r="AP92" s="52"/>
      <c r="AQ92" s="95">
        <f t="shared" si="44"/>
        <v>230.91648795011065</v>
      </c>
      <c r="AR92" s="96">
        <f t="shared" si="50"/>
        <v>-79.89542765196785</v>
      </c>
      <c r="AS92" s="52"/>
      <c r="AT92" s="96"/>
      <c r="AU92" s="52"/>
      <c r="AV92" s="95">
        <f t="shared" si="52"/>
        <v>59.46570340869048</v>
      </c>
      <c r="AW92" s="96">
        <f t="shared" si="51"/>
        <v>-79.89542765196785</v>
      </c>
      <c r="AX92" s="52"/>
      <c r="AY92" s="52"/>
      <c r="AZ92" s="96"/>
      <c r="BA92" s="96"/>
      <c r="BC92" s="95"/>
      <c r="BD92" s="176">
        <v>67</v>
      </c>
      <c r="BE92" s="179">
        <f t="shared" si="57"/>
        <v>-55.900325786277399</v>
      </c>
      <c r="BF92" s="178">
        <f t="shared" si="58"/>
        <v>80.654574505416406</v>
      </c>
      <c r="BG92" s="52"/>
      <c r="BH92" s="176">
        <f t="shared" si="34"/>
        <v>4299.2451250543363</v>
      </c>
      <c r="BI92" s="178">
        <f t="shared" si="59"/>
        <v>-27.894736702221593</v>
      </c>
      <c r="BJ92" s="52"/>
      <c r="BK92" s="52"/>
      <c r="BL92" s="52"/>
      <c r="BM92" s="179">
        <f t="shared" si="35"/>
        <v>55.902375486589392</v>
      </c>
      <c r="BN92" s="178">
        <f t="shared" si="60"/>
        <v>-101.89473670222159</v>
      </c>
      <c r="BO92" s="52"/>
      <c r="BP92" s="52"/>
      <c r="BQ92" s="52"/>
      <c r="BR92" s="52"/>
      <c r="BS92" s="117">
        <f t="shared" si="62"/>
        <v>-146.2353391432824</v>
      </c>
      <c r="BT92" s="124">
        <v>-134</v>
      </c>
      <c r="BU92" s="52"/>
      <c r="BV92" s="52"/>
      <c r="BW92" s="52"/>
      <c r="BX92" s="52"/>
      <c r="BY92" s="52"/>
      <c r="BZ92" s="52"/>
      <c r="CA92" s="96"/>
      <c r="CB92" s="95"/>
      <c r="CC92" s="192">
        <f t="shared" ref="CC92:CC155" si="64">$CD$19*CD92+$CF$19</f>
        <v>-636.35653409935924</v>
      </c>
      <c r="CD92" s="193">
        <f t="shared" si="30"/>
        <v>2.1052632977784071</v>
      </c>
      <c r="CE92" s="52"/>
      <c r="CF92" s="52"/>
      <c r="CG92" s="52"/>
      <c r="CH92" s="187">
        <f t="shared" si="63"/>
        <v>60.049770411879145</v>
      </c>
      <c r="CI92" s="193">
        <f t="shared" si="31"/>
        <v>-131.89473670222159</v>
      </c>
      <c r="CJ92" s="52"/>
      <c r="CK92" s="52"/>
      <c r="CL92" s="52"/>
      <c r="CM92" s="52"/>
      <c r="CN92" s="117">
        <f t="shared" si="61"/>
        <v>-146.2353391432824</v>
      </c>
      <c r="CO92" s="124">
        <v>-134</v>
      </c>
      <c r="CP92" s="52"/>
      <c r="CQ92" s="52"/>
      <c r="CR92" s="52"/>
      <c r="CS92" s="52"/>
      <c r="CT92" s="52"/>
      <c r="CU92" s="52"/>
      <c r="CV92" s="96"/>
      <c r="CW92" s="122"/>
    </row>
    <row r="93" spans="2:101" x14ac:dyDescent="0.3">
      <c r="B93" s="95"/>
      <c r="C93" s="95">
        <f t="shared" si="39"/>
        <v>252.89120296351075</v>
      </c>
      <c r="D93" s="96">
        <f t="shared" si="45"/>
        <v>-23</v>
      </c>
      <c r="E93" s="52"/>
      <c r="F93" s="52"/>
      <c r="G93" s="95">
        <f t="shared" si="40"/>
        <v>-654.35094254644935</v>
      </c>
      <c r="H93" s="96">
        <f t="shared" si="46"/>
        <v>-8</v>
      </c>
      <c r="I93" s="52"/>
      <c r="J93" s="52"/>
      <c r="K93" s="52"/>
      <c r="L93" s="134"/>
      <c r="M93" s="95">
        <f t="shared" si="41"/>
        <v>10</v>
      </c>
      <c r="N93" s="96">
        <f t="shared" si="47"/>
        <v>18</v>
      </c>
      <c r="O93" s="52"/>
      <c r="P93" s="106"/>
      <c r="Q93" s="95">
        <f t="shared" si="42"/>
        <v>65</v>
      </c>
      <c r="R93" s="96">
        <f t="shared" si="48"/>
        <v>-2</v>
      </c>
      <c r="S93" s="52"/>
      <c r="T93" s="52"/>
      <c r="U93" s="95">
        <f t="shared" si="43"/>
        <v>29.322597568557558</v>
      </c>
      <c r="V93" s="96">
        <f t="shared" si="49"/>
        <v>-32</v>
      </c>
      <c r="W93" s="297">
        <f>IF(AND(F3&gt;0,P3&gt;0),,IF(AND(F3&lt;0,P3&gt;0),,IF(AND(F3&gt;0,P3&lt;0),,IF(AND(F3&lt;0,P3&lt;0),,"error"))))</f>
        <v>0</v>
      </c>
      <c r="X93" s="298"/>
      <c r="Y93" s="299"/>
      <c r="Z93" s="31">
        <v>76</v>
      </c>
      <c r="AA93" s="34">
        <f t="shared" si="53"/>
        <v>-65.365919816372951</v>
      </c>
      <c r="AB93" s="33">
        <f t="shared" si="54"/>
        <v>87.336571462582398</v>
      </c>
      <c r="AC93" s="52"/>
      <c r="AD93" s="40">
        <v>85</v>
      </c>
      <c r="AE93" s="43">
        <f t="shared" si="37"/>
        <v>5.665123278597779</v>
      </c>
      <c r="AF93" s="42">
        <f t="shared" si="38"/>
        <v>64.752655375963457</v>
      </c>
      <c r="AG93" s="52"/>
      <c r="AH93" s="62">
        <v>74</v>
      </c>
      <c r="AI93" s="65">
        <f t="shared" si="55"/>
        <v>-58.550152361934899</v>
      </c>
      <c r="AJ93" s="64">
        <f t="shared" si="56"/>
        <v>81.594308105298197</v>
      </c>
      <c r="AK93" s="52"/>
      <c r="AL93" s="52"/>
      <c r="AM93" s="52"/>
      <c r="AN93" s="52"/>
      <c r="AO93" s="52"/>
      <c r="AP93" s="52"/>
      <c r="AQ93" s="95">
        <f t="shared" si="44"/>
        <v>242.34654025287193</v>
      </c>
      <c r="AR93" s="96">
        <f t="shared" si="50"/>
        <v>-80.89542765196785</v>
      </c>
      <c r="AS93" s="52"/>
      <c r="AT93" s="96"/>
      <c r="AU93" s="52"/>
      <c r="AV93" s="95">
        <f t="shared" si="52"/>
        <v>59.46570340869048</v>
      </c>
      <c r="AW93" s="96">
        <f t="shared" si="51"/>
        <v>-80.89542765196785</v>
      </c>
      <c r="AX93" s="52"/>
      <c r="AY93" s="52"/>
      <c r="AZ93" s="96"/>
      <c r="BA93" s="96"/>
      <c r="BC93" s="95"/>
      <c r="BD93" s="176">
        <v>68</v>
      </c>
      <c r="BE93" s="179">
        <f t="shared" si="57"/>
        <v>-56.271503518748119</v>
      </c>
      <c r="BF93" s="178">
        <f t="shared" si="58"/>
        <v>80.80832135625667</v>
      </c>
      <c r="BG93" s="52"/>
      <c r="BH93" s="176">
        <f t="shared" si="34"/>
        <v>4413.8337751836452</v>
      </c>
      <c r="BI93" s="178">
        <f t="shared" si="59"/>
        <v>-26.894736702221593</v>
      </c>
      <c r="BJ93" s="52"/>
      <c r="BK93" s="52"/>
      <c r="BL93" s="52"/>
      <c r="BM93" s="179">
        <f t="shared" si="35"/>
        <v>55.806086438391851</v>
      </c>
      <c r="BN93" s="178">
        <f t="shared" si="60"/>
        <v>-102.89473670222159</v>
      </c>
      <c r="BO93" s="52"/>
      <c r="BP93" s="52"/>
      <c r="BQ93" s="52"/>
      <c r="BR93" s="52"/>
      <c r="BS93" s="117">
        <f t="shared" si="62"/>
        <v>-145.14403064221312</v>
      </c>
      <c r="BT93" s="124">
        <v>-133</v>
      </c>
      <c r="BU93" s="52"/>
      <c r="BV93" s="52"/>
      <c r="BW93" s="52"/>
      <c r="BX93" s="52"/>
      <c r="BY93" s="52"/>
      <c r="BZ93" s="52"/>
      <c r="CA93" s="96"/>
      <c r="CB93" s="95"/>
      <c r="CC93" s="192">
        <f t="shared" si="64"/>
        <v>-646.74193117949733</v>
      </c>
      <c r="CD93" s="193">
        <f t="shared" ref="CD93:CD156" si="65">IF($CD92=$CD91-$A$11,$CD92-$A$11,$CD92+$A$11)</f>
        <v>3.1052632977784071</v>
      </c>
      <c r="CE93" s="52"/>
      <c r="CF93" s="52"/>
      <c r="CG93" s="52"/>
      <c r="CH93" s="187">
        <f t="shared" si="63"/>
        <v>60.058497279669908</v>
      </c>
      <c r="CI93" s="193">
        <f t="shared" ref="CI93:CI156" si="66">IF($CI92=$CI91-$A$11,$CI92-$A$11,$CI92+$A$11)</f>
        <v>-132.89473670222159</v>
      </c>
      <c r="CJ93" s="52"/>
      <c r="CK93" s="52"/>
      <c r="CL93" s="52"/>
      <c r="CM93" s="52"/>
      <c r="CN93" s="117">
        <f t="shared" si="61"/>
        <v>-145.14403064221312</v>
      </c>
      <c r="CO93" s="124">
        <v>-133</v>
      </c>
      <c r="CP93" s="52"/>
      <c r="CQ93" s="52"/>
      <c r="CR93" s="52"/>
      <c r="CS93" s="52"/>
      <c r="CT93" s="52"/>
      <c r="CU93" s="52"/>
      <c r="CV93" s="96"/>
      <c r="CW93" s="122"/>
    </row>
    <row r="94" spans="2:101" x14ac:dyDescent="0.3">
      <c r="B94" s="95"/>
      <c r="C94" s="95">
        <f t="shared" si="39"/>
        <v>264.32125526627203</v>
      </c>
      <c r="D94" s="96">
        <f t="shared" si="45"/>
        <v>-24</v>
      </c>
      <c r="E94" s="52"/>
      <c r="F94" s="52"/>
      <c r="G94" s="95">
        <f t="shared" si="40"/>
        <v>-642.92089024368806</v>
      </c>
      <c r="H94" s="96">
        <f t="shared" si="46"/>
        <v>-9</v>
      </c>
      <c r="I94" s="52"/>
      <c r="J94" s="52"/>
      <c r="K94" s="52"/>
      <c r="L94" s="134"/>
      <c r="M94" s="95">
        <f t="shared" si="41"/>
        <v>10</v>
      </c>
      <c r="N94" s="96">
        <f t="shared" si="47"/>
        <v>17</v>
      </c>
      <c r="O94" s="52"/>
      <c r="P94" s="106"/>
      <c r="Q94" s="95">
        <f t="shared" si="42"/>
        <v>65</v>
      </c>
      <c r="R94" s="96">
        <f t="shared" si="48"/>
        <v>-3</v>
      </c>
      <c r="S94" s="52"/>
      <c r="T94" s="52"/>
      <c r="U94" s="95">
        <f t="shared" si="43"/>
        <v>30.238928742574981</v>
      </c>
      <c r="V94" s="96">
        <f t="shared" si="49"/>
        <v>-33</v>
      </c>
      <c r="W94" s="297"/>
      <c r="X94" s="298"/>
      <c r="Y94" s="299"/>
      <c r="Z94" s="31">
        <v>77</v>
      </c>
      <c r="AA94" s="34">
        <f t="shared" si="53"/>
        <v>-65.756594945846388</v>
      </c>
      <c r="AB94" s="33">
        <f t="shared" si="54"/>
        <v>87.430364262869844</v>
      </c>
      <c r="AC94" s="52"/>
      <c r="AD94" s="40">
        <v>86</v>
      </c>
      <c r="AE94" s="43">
        <f t="shared" si="37"/>
        <v>4.5341707933681548</v>
      </c>
      <c r="AF94" s="42">
        <f t="shared" si="38"/>
        <v>64.841663266888574</v>
      </c>
      <c r="AG94" s="52"/>
      <c r="AH94" s="62">
        <v>75</v>
      </c>
      <c r="AI94" s="65">
        <f t="shared" si="55"/>
        <v>-58.937316181150784</v>
      </c>
      <c r="AJ94" s="64">
        <f t="shared" si="56"/>
        <v>81.701678134938703</v>
      </c>
      <c r="AK94" s="52"/>
      <c r="AL94" s="52"/>
      <c r="AM94" s="52"/>
      <c r="AN94" s="52"/>
      <c r="AO94" s="52"/>
      <c r="AP94" s="52"/>
      <c r="AQ94" s="95">
        <f t="shared" si="44"/>
        <v>253.77659255563321</v>
      </c>
      <c r="AR94" s="96">
        <f t="shared" si="50"/>
        <v>-81.89542765196785</v>
      </c>
      <c r="AS94" s="52"/>
      <c r="AT94" s="96"/>
      <c r="AU94" s="52"/>
      <c r="AV94" s="95">
        <f t="shared" si="52"/>
        <v>59.46570340869048</v>
      </c>
      <c r="AW94" s="96">
        <f t="shared" si="51"/>
        <v>-81.89542765196785</v>
      </c>
      <c r="AX94" s="52"/>
      <c r="AY94" s="52"/>
      <c r="AZ94" s="96"/>
      <c r="BA94" s="96"/>
      <c r="BC94" s="95"/>
      <c r="BD94" s="176">
        <v>69</v>
      </c>
      <c r="BE94" s="179">
        <f t="shared" si="57"/>
        <v>-56.645307971581644</v>
      </c>
      <c r="BF94" s="178">
        <f t="shared" si="58"/>
        <v>80.955566846059298</v>
      </c>
      <c r="BG94" s="52"/>
      <c r="BH94" s="176">
        <f t="shared" si="34"/>
        <v>4528.4224253129541</v>
      </c>
      <c r="BI94" s="178">
        <f t="shared" si="59"/>
        <v>-25.894736702221593</v>
      </c>
      <c r="BJ94" s="52"/>
      <c r="BK94" s="52"/>
      <c r="BL94" s="52"/>
      <c r="BM94" s="179">
        <f t="shared" si="35"/>
        <v>55.709797390194311</v>
      </c>
      <c r="BN94" s="178">
        <f t="shared" si="60"/>
        <v>-103.89473670222159</v>
      </c>
      <c r="BO94" s="52"/>
      <c r="BP94" s="52"/>
      <c r="BQ94" s="52"/>
      <c r="BR94" s="52"/>
      <c r="BS94" s="117">
        <f t="shared" si="62"/>
        <v>-144.05272214114385</v>
      </c>
      <c r="BT94" s="124">
        <v>-132</v>
      </c>
      <c r="BU94" s="52"/>
      <c r="BV94" s="52"/>
      <c r="BW94" s="52"/>
      <c r="BX94" s="52"/>
      <c r="BY94" s="52"/>
      <c r="BZ94" s="52"/>
      <c r="CA94" s="96"/>
      <c r="CB94" s="95"/>
      <c r="CC94" s="192">
        <f t="shared" si="64"/>
        <v>-657.12732825963553</v>
      </c>
      <c r="CD94" s="193">
        <f t="shared" si="65"/>
        <v>4.1052632977784071</v>
      </c>
      <c r="CE94" s="52"/>
      <c r="CF94" s="52"/>
      <c r="CG94" s="52"/>
      <c r="CH94" s="187">
        <f t="shared" si="63"/>
        <v>60.067224147460664</v>
      </c>
      <c r="CI94" s="193">
        <f t="shared" si="66"/>
        <v>-133.89473670222159</v>
      </c>
      <c r="CJ94" s="52"/>
      <c r="CK94" s="52"/>
      <c r="CL94" s="52"/>
      <c r="CM94" s="52"/>
      <c r="CN94" s="117">
        <f t="shared" si="61"/>
        <v>-144.05272214114385</v>
      </c>
      <c r="CO94" s="124">
        <v>-132</v>
      </c>
      <c r="CP94" s="52"/>
      <c r="CQ94" s="52"/>
      <c r="CR94" s="52"/>
      <c r="CS94" s="52"/>
      <c r="CT94" s="52"/>
      <c r="CU94" s="52"/>
      <c r="CV94" s="96"/>
      <c r="CW94" s="122"/>
    </row>
    <row r="95" spans="2:101" x14ac:dyDescent="0.3">
      <c r="B95" s="95"/>
      <c r="C95" s="95">
        <f t="shared" si="39"/>
        <v>275.75130756903337</v>
      </c>
      <c r="D95" s="96">
        <f t="shared" si="45"/>
        <v>-25</v>
      </c>
      <c r="E95" s="52"/>
      <c r="F95" s="52"/>
      <c r="G95" s="95">
        <f t="shared" si="40"/>
        <v>-631.49083794092667</v>
      </c>
      <c r="H95" s="96">
        <f t="shared" si="46"/>
        <v>-10</v>
      </c>
      <c r="I95" s="52"/>
      <c r="J95" s="52"/>
      <c r="K95" s="52"/>
      <c r="L95" s="134"/>
      <c r="M95" s="95">
        <f t="shared" si="41"/>
        <v>10</v>
      </c>
      <c r="N95" s="96">
        <f t="shared" si="47"/>
        <v>16</v>
      </c>
      <c r="O95" s="52"/>
      <c r="P95" s="106"/>
      <c r="Q95" s="95">
        <f t="shared" si="42"/>
        <v>65</v>
      </c>
      <c r="R95" s="96">
        <f t="shared" si="48"/>
        <v>-4</v>
      </c>
      <c r="S95" s="52"/>
      <c r="T95" s="52"/>
      <c r="U95" s="95">
        <f t="shared" si="43"/>
        <v>31.155259916592406</v>
      </c>
      <c r="V95" s="96">
        <f t="shared" si="49"/>
        <v>-34</v>
      </c>
      <c r="W95" s="52"/>
      <c r="X95" s="52"/>
      <c r="Y95" s="52"/>
      <c r="Z95" s="31">
        <v>78</v>
      </c>
      <c r="AA95" s="34">
        <f t="shared" si="53"/>
        <v>-66.148847483676803</v>
      </c>
      <c r="AB95" s="33">
        <f t="shared" si="54"/>
        <v>87.517324556915</v>
      </c>
      <c r="AC95" s="52"/>
      <c r="AD95" s="40">
        <v>87</v>
      </c>
      <c r="AE95" s="43">
        <f t="shared" si="37"/>
        <v>3.401837155791358</v>
      </c>
      <c r="AF95" s="42">
        <f t="shared" si="38"/>
        <v>64.910919759047303</v>
      </c>
      <c r="AG95" s="52"/>
      <c r="AH95" s="62">
        <v>76</v>
      </c>
      <c r="AI95" s="65">
        <f t="shared" si="55"/>
        <v>-59.326294898838192</v>
      </c>
      <c r="AJ95" s="64">
        <f t="shared" si="56"/>
        <v>81.802274871272886</v>
      </c>
      <c r="AK95" s="52"/>
      <c r="AL95" s="52"/>
      <c r="AM95" s="52"/>
      <c r="AN95" s="52"/>
      <c r="AO95" s="52"/>
      <c r="AP95" s="52"/>
      <c r="AQ95" s="95">
        <f t="shared" si="44"/>
        <v>265.20664485839461</v>
      </c>
      <c r="AR95" s="96">
        <f t="shared" si="50"/>
        <v>-82.89542765196785</v>
      </c>
      <c r="AS95" s="52"/>
      <c r="AT95" s="96"/>
      <c r="AU95" s="52"/>
      <c r="AV95" s="95">
        <f t="shared" si="52"/>
        <v>59.46570340869048</v>
      </c>
      <c r="AW95" s="96">
        <f t="shared" si="51"/>
        <v>-82.89542765196785</v>
      </c>
      <c r="AX95" s="52"/>
      <c r="AY95" s="52"/>
      <c r="AZ95" s="96"/>
      <c r="BA95" s="96"/>
      <c r="BC95" s="95"/>
      <c r="BD95" s="176">
        <v>70</v>
      </c>
      <c r="BE95" s="179">
        <f t="shared" si="57"/>
        <v>-57.021625280320535</v>
      </c>
      <c r="BF95" s="178">
        <f t="shared" si="58"/>
        <v>81.096266122421724</v>
      </c>
      <c r="BG95" s="52"/>
      <c r="BH95" s="176">
        <f t="shared" si="34"/>
        <v>4643.011075442264</v>
      </c>
      <c r="BI95" s="178">
        <f t="shared" si="59"/>
        <v>-24.894736702221593</v>
      </c>
      <c r="BJ95" s="52"/>
      <c r="BK95" s="52"/>
      <c r="BL95" s="52"/>
      <c r="BM95" s="179">
        <f t="shared" si="35"/>
        <v>55.61350834199677</v>
      </c>
      <c r="BN95" s="178">
        <f t="shared" si="60"/>
        <v>-104.89473670222159</v>
      </c>
      <c r="BO95" s="52"/>
      <c r="BP95" s="52"/>
      <c r="BQ95" s="52"/>
      <c r="BR95" s="52"/>
      <c r="BS95" s="117">
        <f t="shared" si="62"/>
        <v>-142.96141364007457</v>
      </c>
      <c r="BT95" s="124">
        <v>-131</v>
      </c>
      <c r="BU95" s="52"/>
      <c r="BV95" s="52"/>
      <c r="BW95" s="52"/>
      <c r="BX95" s="52"/>
      <c r="BY95" s="52"/>
      <c r="BZ95" s="52"/>
      <c r="CA95" s="96"/>
      <c r="CB95" s="95"/>
      <c r="CC95" s="192">
        <f t="shared" si="64"/>
        <v>-667.51272533977374</v>
      </c>
      <c r="CD95" s="193">
        <f t="shared" si="65"/>
        <v>5.1052632977784071</v>
      </c>
      <c r="CE95" s="52"/>
      <c r="CF95" s="52"/>
      <c r="CG95" s="52"/>
      <c r="CH95" s="187">
        <f t="shared" si="63"/>
        <v>60.075951015251427</v>
      </c>
      <c r="CI95" s="193">
        <f t="shared" si="66"/>
        <v>-134.89473670222159</v>
      </c>
      <c r="CJ95" s="52"/>
      <c r="CK95" s="52"/>
      <c r="CL95" s="52"/>
      <c r="CM95" s="52"/>
      <c r="CN95" s="117">
        <f t="shared" si="61"/>
        <v>-142.96141364007457</v>
      </c>
      <c r="CO95" s="124">
        <v>-131</v>
      </c>
      <c r="CP95" s="52"/>
      <c r="CQ95" s="52"/>
      <c r="CR95" s="52"/>
      <c r="CS95" s="52"/>
      <c r="CT95" s="52"/>
      <c r="CU95" s="52"/>
      <c r="CV95" s="96"/>
      <c r="CW95" s="122"/>
    </row>
    <row r="96" spans="2:101" x14ac:dyDescent="0.3">
      <c r="B96" s="95"/>
      <c r="C96" s="95">
        <f t="shared" si="39"/>
        <v>287.18135987179471</v>
      </c>
      <c r="D96" s="96">
        <f t="shared" si="45"/>
        <v>-26</v>
      </c>
      <c r="E96" s="52"/>
      <c r="F96" s="52"/>
      <c r="G96" s="95">
        <f t="shared" si="40"/>
        <v>-620.06078563816538</v>
      </c>
      <c r="H96" s="96">
        <f t="shared" si="46"/>
        <v>-11</v>
      </c>
      <c r="I96" s="52"/>
      <c r="J96" s="52"/>
      <c r="K96" s="52"/>
      <c r="L96" s="134"/>
      <c r="M96" s="95">
        <f t="shared" si="41"/>
        <v>10</v>
      </c>
      <c r="N96" s="96">
        <f t="shared" si="47"/>
        <v>15</v>
      </c>
      <c r="O96" s="52"/>
      <c r="P96" s="106"/>
      <c r="Q96" s="95">
        <f t="shared" si="42"/>
        <v>65</v>
      </c>
      <c r="R96" s="96">
        <f t="shared" si="48"/>
        <v>-5</v>
      </c>
      <c r="S96" s="52"/>
      <c r="T96" s="52"/>
      <c r="U96" s="95">
        <f t="shared" si="43"/>
        <v>32.071591090609829</v>
      </c>
      <c r="V96" s="96">
        <f t="shared" si="49"/>
        <v>-35</v>
      </c>
      <c r="W96" s="52"/>
      <c r="X96" s="52"/>
      <c r="Y96" s="52"/>
      <c r="Z96" s="31">
        <v>79</v>
      </c>
      <c r="AA96" s="34">
        <f t="shared" si="53"/>
        <v>-66.542557945941383</v>
      </c>
      <c r="AB96" s="33">
        <f t="shared" si="54"/>
        <v>87.597425855769899</v>
      </c>
      <c r="AC96" s="52"/>
      <c r="AD96" s="40">
        <v>88</v>
      </c>
      <c r="AE96" s="43">
        <f t="shared" si="37"/>
        <v>2.2684672856625703</v>
      </c>
      <c r="AF96" s="42">
        <f t="shared" si="38"/>
        <v>64.96040375624122</v>
      </c>
      <c r="AG96" s="52"/>
      <c r="AH96" s="62">
        <v>77</v>
      </c>
      <c r="AI96" s="65">
        <f t="shared" si="55"/>
        <v>-59.716970028311614</v>
      </c>
      <c r="AJ96" s="64">
        <f t="shared" si="56"/>
        <v>81.896067671560331</v>
      </c>
      <c r="AK96" s="52"/>
      <c r="AL96" s="52"/>
      <c r="AM96" s="52"/>
      <c r="AN96" s="52"/>
      <c r="AO96" s="52"/>
      <c r="AP96" s="52"/>
      <c r="AQ96" s="95">
        <f t="shared" si="44"/>
        <v>276.63669716115589</v>
      </c>
      <c r="AR96" s="96">
        <f t="shared" si="50"/>
        <v>-83.89542765196785</v>
      </c>
      <c r="AS96" s="52"/>
      <c r="AT96" s="96"/>
      <c r="AU96" s="52"/>
      <c r="AV96" s="95">
        <f t="shared" si="52"/>
        <v>59.46570340869048</v>
      </c>
      <c r="AW96" s="96">
        <f t="shared" si="51"/>
        <v>-83.89542765196785</v>
      </c>
      <c r="AX96" s="52"/>
      <c r="AY96" s="52"/>
      <c r="AZ96" s="96"/>
      <c r="BA96" s="96"/>
      <c r="BC96" s="95"/>
      <c r="BD96" s="176">
        <v>71</v>
      </c>
      <c r="BE96" s="179">
        <f t="shared" si="57"/>
        <v>-57.400340815067082</v>
      </c>
      <c r="BF96" s="178">
        <f t="shared" si="58"/>
        <v>81.230376326981371</v>
      </c>
      <c r="BG96" s="52"/>
      <c r="BH96" s="176">
        <f t="shared" si="34"/>
        <v>4757.599725571572</v>
      </c>
      <c r="BI96" s="178">
        <f t="shared" si="59"/>
        <v>-23.894736702221593</v>
      </c>
      <c r="BJ96" s="52"/>
      <c r="BK96" s="52"/>
      <c r="BL96" s="52"/>
      <c r="BM96" s="179">
        <f t="shared" si="35"/>
        <v>55.517219293799236</v>
      </c>
      <c r="BN96" s="178">
        <f t="shared" si="60"/>
        <v>-105.89473670222159</v>
      </c>
      <c r="BO96" s="52"/>
      <c r="BP96" s="52"/>
      <c r="BQ96" s="52"/>
      <c r="BR96" s="52"/>
      <c r="BS96" s="117">
        <f t="shared" si="62"/>
        <v>-141.87010513900532</v>
      </c>
      <c r="BT96" s="124">
        <v>-130</v>
      </c>
      <c r="BU96" s="52"/>
      <c r="BV96" s="52"/>
      <c r="BW96" s="52"/>
      <c r="BX96" s="52"/>
      <c r="BY96" s="52"/>
      <c r="BZ96" s="52"/>
      <c r="CA96" s="96"/>
      <c r="CB96" s="95"/>
      <c r="CC96" s="192">
        <f t="shared" si="64"/>
        <v>-677.89812241991194</v>
      </c>
      <c r="CD96" s="193">
        <f t="shared" si="65"/>
        <v>6.1052632977784071</v>
      </c>
      <c r="CE96" s="52"/>
      <c r="CF96" s="52"/>
      <c r="CG96" s="52"/>
      <c r="CH96" s="187">
        <f t="shared" si="63"/>
        <v>60.084677883042183</v>
      </c>
      <c r="CI96" s="193">
        <f t="shared" si="66"/>
        <v>-135.89473670222159</v>
      </c>
      <c r="CJ96" s="52"/>
      <c r="CK96" s="52"/>
      <c r="CL96" s="52"/>
      <c r="CM96" s="52"/>
      <c r="CN96" s="117">
        <f t="shared" si="61"/>
        <v>-141.87010513900532</v>
      </c>
      <c r="CO96" s="124">
        <v>-130</v>
      </c>
      <c r="CP96" s="52"/>
      <c r="CQ96" s="52"/>
      <c r="CR96" s="52"/>
      <c r="CS96" s="52"/>
      <c r="CT96" s="52"/>
      <c r="CU96" s="52"/>
      <c r="CV96" s="96"/>
      <c r="CW96" s="122"/>
    </row>
    <row r="97" spans="2:101" x14ac:dyDescent="0.3">
      <c r="B97" s="95"/>
      <c r="C97" s="95">
        <f t="shared" si="39"/>
        <v>298.61141217455605</v>
      </c>
      <c r="D97" s="96">
        <f t="shared" si="45"/>
        <v>-27</v>
      </c>
      <c r="E97" s="52"/>
      <c r="F97" s="52"/>
      <c r="G97" s="95">
        <f t="shared" si="40"/>
        <v>-608.6307333354041</v>
      </c>
      <c r="H97" s="96">
        <f t="shared" si="46"/>
        <v>-12</v>
      </c>
      <c r="I97" s="52"/>
      <c r="J97" s="52"/>
      <c r="K97" s="52"/>
      <c r="L97" s="134"/>
      <c r="M97" s="95">
        <f t="shared" si="41"/>
        <v>10</v>
      </c>
      <c r="N97" s="96">
        <f t="shared" si="47"/>
        <v>14</v>
      </c>
      <c r="O97" s="52"/>
      <c r="P97" s="106"/>
      <c r="Q97" s="95">
        <f t="shared" si="42"/>
        <v>65</v>
      </c>
      <c r="R97" s="96">
        <f t="shared" si="48"/>
        <v>-6</v>
      </c>
      <c r="S97" s="52"/>
      <c r="T97" s="52"/>
      <c r="U97" s="95">
        <f t="shared" si="43"/>
        <v>32.987922264627251</v>
      </c>
      <c r="V97" s="96">
        <f t="shared" si="49"/>
        <v>-36</v>
      </c>
      <c r="W97" s="52"/>
      <c r="X97" s="52"/>
      <c r="Y97" s="52"/>
      <c r="Z97" s="31">
        <v>80</v>
      </c>
      <c r="AA97" s="34">
        <f t="shared" si="53"/>
        <v>-66.937606404619359</v>
      </c>
      <c r="AB97" s="33">
        <f t="shared" si="54"/>
        <v>87.670643759802942</v>
      </c>
      <c r="AC97" s="52"/>
      <c r="AD97" s="40">
        <v>89</v>
      </c>
      <c r="AE97" s="43">
        <f t="shared" si="37"/>
        <v>1.1344064184234195</v>
      </c>
      <c r="AF97" s="42">
        <f t="shared" si="38"/>
        <v>64.990100185165431</v>
      </c>
      <c r="AG97" s="52"/>
      <c r="AH97" s="62">
        <v>78</v>
      </c>
      <c r="AI97" s="65">
        <f t="shared" si="55"/>
        <v>-60.109222566142037</v>
      </c>
      <c r="AJ97" s="64">
        <f t="shared" si="56"/>
        <v>81.983027965605473</v>
      </c>
      <c r="AK97" s="52"/>
      <c r="AL97" s="52"/>
      <c r="AM97" s="52"/>
      <c r="AN97" s="52"/>
      <c r="AO97" s="52"/>
      <c r="AP97" s="52"/>
      <c r="AQ97" s="95">
        <f t="shared" si="44"/>
        <v>288.06674946391729</v>
      </c>
      <c r="AR97" s="96">
        <f t="shared" si="50"/>
        <v>-84.89542765196785</v>
      </c>
      <c r="AS97" s="52"/>
      <c r="AT97" s="96"/>
      <c r="AU97" s="52"/>
      <c r="AV97" s="95">
        <f t="shared" si="52"/>
        <v>59.46570340869048</v>
      </c>
      <c r="AW97" s="96">
        <f t="shared" si="51"/>
        <v>-84.89542765196785</v>
      </c>
      <c r="AX97" s="52"/>
      <c r="AY97" s="52"/>
      <c r="AZ97" s="96"/>
      <c r="BA97" s="96"/>
      <c r="BC97" s="95"/>
      <c r="BD97" s="176">
        <v>72</v>
      </c>
      <c r="BE97" s="179">
        <f t="shared" si="57"/>
        <v>-57.781339215400699</v>
      </c>
      <c r="BF97" s="178">
        <f t="shared" si="58"/>
        <v>81.357856608470783</v>
      </c>
      <c r="BG97" s="52"/>
      <c r="BH97" s="176">
        <f t="shared" si="34"/>
        <v>4872.1883757008818</v>
      </c>
      <c r="BI97" s="178">
        <f t="shared" si="59"/>
        <v>-22.894736702221593</v>
      </c>
      <c r="BJ97" s="52"/>
      <c r="BK97" s="52"/>
      <c r="BL97" s="52"/>
      <c r="BM97" s="179">
        <f t="shared" si="35"/>
        <v>55.420930245601696</v>
      </c>
      <c r="BN97" s="178">
        <f t="shared" si="60"/>
        <v>-106.89473670222159</v>
      </c>
      <c r="BO97" s="52"/>
      <c r="BP97" s="52"/>
      <c r="BQ97" s="52"/>
      <c r="BR97" s="52"/>
      <c r="BS97" s="117">
        <f t="shared" si="62"/>
        <v>-140.77879663793604</v>
      </c>
      <c r="BT97" s="124">
        <v>-129</v>
      </c>
      <c r="BU97" s="52"/>
      <c r="BV97" s="52"/>
      <c r="BW97" s="52"/>
      <c r="BX97" s="52"/>
      <c r="BY97" s="52"/>
      <c r="BZ97" s="52"/>
      <c r="CA97" s="96"/>
      <c r="CB97" s="95"/>
      <c r="CC97" s="192">
        <f t="shared" si="64"/>
        <v>-688.28351950005003</v>
      </c>
      <c r="CD97" s="193">
        <f t="shared" si="65"/>
        <v>7.1052632977784071</v>
      </c>
      <c r="CE97" s="52"/>
      <c r="CF97" s="52"/>
      <c r="CG97" s="52"/>
      <c r="CH97" s="187">
        <f t="shared" si="63"/>
        <v>60.093404750832939</v>
      </c>
      <c r="CI97" s="193">
        <f t="shared" si="66"/>
        <v>-136.89473670222159</v>
      </c>
      <c r="CJ97" s="52"/>
      <c r="CK97" s="52"/>
      <c r="CL97" s="52"/>
      <c r="CM97" s="52"/>
      <c r="CN97" s="117">
        <f t="shared" si="61"/>
        <v>-140.77879663793604</v>
      </c>
      <c r="CO97" s="124">
        <v>-129</v>
      </c>
      <c r="CP97" s="52"/>
      <c r="CQ97" s="52"/>
      <c r="CR97" s="52"/>
      <c r="CS97" s="52"/>
      <c r="CT97" s="52"/>
      <c r="CU97" s="52"/>
      <c r="CV97" s="96"/>
      <c r="CW97" s="122"/>
    </row>
    <row r="98" spans="2:101" x14ac:dyDescent="0.3">
      <c r="B98" s="95"/>
      <c r="C98" s="95">
        <f t="shared" si="39"/>
        <v>310.04146447731739</v>
      </c>
      <c r="D98" s="96">
        <f t="shared" si="45"/>
        <v>-28</v>
      </c>
      <c r="E98" s="52"/>
      <c r="F98" s="52"/>
      <c r="G98" s="95">
        <f t="shared" si="40"/>
        <v>-597.20068103264271</v>
      </c>
      <c r="H98" s="96">
        <f t="shared" si="46"/>
        <v>-13</v>
      </c>
      <c r="I98" s="52"/>
      <c r="J98" s="52"/>
      <c r="K98" s="52"/>
      <c r="L98" s="134"/>
      <c r="M98" s="95">
        <f t="shared" si="41"/>
        <v>10</v>
      </c>
      <c r="N98" s="96">
        <f t="shared" si="47"/>
        <v>13</v>
      </c>
      <c r="O98" s="52"/>
      <c r="P98" s="106"/>
      <c r="Q98" s="95">
        <f t="shared" si="42"/>
        <v>65</v>
      </c>
      <c r="R98" s="96">
        <f t="shared" si="48"/>
        <v>-7</v>
      </c>
      <c r="S98" s="52"/>
      <c r="T98" s="52"/>
      <c r="U98" s="95">
        <f t="shared" si="43"/>
        <v>33.90425343864468</v>
      </c>
      <c r="V98" s="96">
        <f t="shared" si="49"/>
        <v>-37</v>
      </c>
      <c r="W98" s="52"/>
      <c r="X98" s="52"/>
      <c r="Y98" s="52"/>
      <c r="Z98" s="31">
        <v>81</v>
      </c>
      <c r="AA98" s="34">
        <f t="shared" si="53"/>
        <v>-67.333872524123279</v>
      </c>
      <c r="AB98" s="33">
        <f t="shared" si="54"/>
        <v>87.736955966131305</v>
      </c>
      <c r="AC98" s="52"/>
      <c r="AD98" s="40">
        <v>90</v>
      </c>
      <c r="AE98" s="43">
        <f t="shared" si="37"/>
        <v>3.981732478453015E-15</v>
      </c>
      <c r="AF98" s="42">
        <f t="shared" si="38"/>
        <v>65</v>
      </c>
      <c r="AG98" s="52"/>
      <c r="AH98" s="62">
        <v>79</v>
      </c>
      <c r="AI98" s="65">
        <f t="shared" si="55"/>
        <v>-60.502933028406623</v>
      </c>
      <c r="AJ98" s="64">
        <f t="shared" si="56"/>
        <v>82.063129264460372</v>
      </c>
      <c r="AK98" s="52"/>
      <c r="AL98" s="52"/>
      <c r="AM98" s="52"/>
      <c r="AN98" s="52"/>
      <c r="AO98" s="52"/>
      <c r="AP98" s="52"/>
      <c r="AQ98" s="95">
        <f t="shared" si="44"/>
        <v>299.49680176667857</v>
      </c>
      <c r="AR98" s="96">
        <f t="shared" si="50"/>
        <v>-85.89542765196785</v>
      </c>
      <c r="AS98" s="52"/>
      <c r="AT98" s="96"/>
      <c r="AU98" s="52"/>
      <c r="AV98" s="95">
        <f t="shared" si="52"/>
        <v>59.46570340869048</v>
      </c>
      <c r="AW98" s="96">
        <f t="shared" si="51"/>
        <v>-85.89542765196785</v>
      </c>
      <c r="AX98" s="52"/>
      <c r="AY98" s="52"/>
      <c r="AZ98" s="96"/>
      <c r="BA98" s="96"/>
      <c r="BC98" s="95"/>
      <c r="BD98" s="176">
        <v>73</v>
      </c>
      <c r="BE98" s="179">
        <f t="shared" si="57"/>
        <v>-58.164504425517833</v>
      </c>
      <c r="BF98" s="178">
        <f t="shared" si="58"/>
        <v>81.478668135161271</v>
      </c>
      <c r="BG98" s="52"/>
      <c r="BH98" s="176">
        <f t="shared" si="34"/>
        <v>4986.7770258301907</v>
      </c>
      <c r="BI98" s="178">
        <f t="shared" si="59"/>
        <v>-21.894736702221593</v>
      </c>
      <c r="BJ98" s="52"/>
      <c r="BK98" s="52"/>
      <c r="BL98" s="52"/>
      <c r="BM98" s="179">
        <f t="shared" si="35"/>
        <v>55.324641197404155</v>
      </c>
      <c r="BN98" s="178">
        <f t="shared" si="60"/>
        <v>-107.89473670222159</v>
      </c>
      <c r="BO98" s="52"/>
      <c r="BP98" s="52"/>
      <c r="BQ98" s="52"/>
      <c r="BR98" s="52"/>
      <c r="BS98" s="117">
        <f t="shared" si="62"/>
        <v>-139.68748813686676</v>
      </c>
      <c r="BT98" s="124">
        <v>-128</v>
      </c>
      <c r="BU98" s="52"/>
      <c r="BV98" s="52"/>
      <c r="BW98" s="52"/>
      <c r="BX98" s="52"/>
      <c r="BY98" s="52"/>
      <c r="BZ98" s="52"/>
      <c r="CA98" s="96"/>
      <c r="CB98" s="95"/>
      <c r="CC98" s="192">
        <f t="shared" si="64"/>
        <v>-698.66891658018824</v>
      </c>
      <c r="CD98" s="193">
        <f t="shared" si="65"/>
        <v>8.1052632977784071</v>
      </c>
      <c r="CE98" s="52"/>
      <c r="CF98" s="52"/>
      <c r="CG98" s="52"/>
      <c r="CH98" s="187">
        <f t="shared" si="63"/>
        <v>60.102131618623702</v>
      </c>
      <c r="CI98" s="193">
        <f t="shared" si="66"/>
        <v>-137.89473670222159</v>
      </c>
      <c r="CJ98" s="52"/>
      <c r="CK98" s="52"/>
      <c r="CL98" s="52"/>
      <c r="CM98" s="52"/>
      <c r="CN98" s="117">
        <f t="shared" si="61"/>
        <v>-139.68748813686676</v>
      </c>
      <c r="CO98" s="124">
        <v>-128</v>
      </c>
      <c r="CP98" s="52"/>
      <c r="CQ98" s="52"/>
      <c r="CR98" s="52"/>
      <c r="CS98" s="52"/>
      <c r="CT98" s="52"/>
      <c r="CU98" s="52"/>
      <c r="CV98" s="96"/>
      <c r="CW98" s="122"/>
    </row>
    <row r="99" spans="2:101" x14ac:dyDescent="0.3">
      <c r="B99" s="95"/>
      <c r="C99" s="95">
        <f t="shared" si="39"/>
        <v>321.47151678007873</v>
      </c>
      <c r="D99" s="96">
        <f t="shared" si="45"/>
        <v>-29</v>
      </c>
      <c r="E99" s="52"/>
      <c r="F99" s="52"/>
      <c r="G99" s="95">
        <f t="shared" si="40"/>
        <v>-585.77062872988131</v>
      </c>
      <c r="H99" s="96">
        <f t="shared" si="46"/>
        <v>-14</v>
      </c>
      <c r="I99" s="52"/>
      <c r="J99" s="52"/>
      <c r="K99" s="52"/>
      <c r="L99" s="134"/>
      <c r="M99" s="95">
        <f t="shared" si="41"/>
        <v>10</v>
      </c>
      <c r="N99" s="96">
        <f t="shared" si="47"/>
        <v>12</v>
      </c>
      <c r="O99" s="52"/>
      <c r="P99" s="106"/>
      <c r="Q99" s="95">
        <f t="shared" si="42"/>
        <v>65</v>
      </c>
      <c r="R99" s="96">
        <f t="shared" si="48"/>
        <v>-8</v>
      </c>
      <c r="S99" s="52"/>
      <c r="T99" s="52"/>
      <c r="U99" s="95">
        <f t="shared" si="43"/>
        <v>34.820584612662103</v>
      </c>
      <c r="V99" s="96">
        <f t="shared" si="49"/>
        <v>-38</v>
      </c>
      <c r="W99" s="52"/>
      <c r="X99" s="52"/>
      <c r="Y99" s="52"/>
      <c r="Z99" s="31">
        <v>82</v>
      </c>
      <c r="AA99" s="34">
        <f t="shared" si="53"/>
        <v>-67.731235597954438</v>
      </c>
      <c r="AB99" s="33">
        <f t="shared" si="54"/>
        <v>87.796342275414531</v>
      </c>
      <c r="AC99" s="52"/>
      <c r="AD99" s="40">
        <v>91</v>
      </c>
      <c r="AE99" s="43">
        <f t="shared" si="37"/>
        <v>-1.1344064184234259</v>
      </c>
      <c r="AF99" s="42">
        <f t="shared" si="38"/>
        <v>64.990100185165431</v>
      </c>
      <c r="AG99" s="52"/>
      <c r="AH99" s="62">
        <v>80</v>
      </c>
      <c r="AI99" s="65">
        <f t="shared" si="55"/>
        <v>-60.897981487084593</v>
      </c>
      <c r="AJ99" s="64">
        <f t="shared" si="56"/>
        <v>82.136347168493415</v>
      </c>
      <c r="AK99" s="52"/>
      <c r="AL99" s="52"/>
      <c r="AM99" s="52"/>
      <c r="AN99" s="52"/>
      <c r="AO99" s="52"/>
      <c r="AP99" s="52"/>
      <c r="AQ99" s="95">
        <f t="shared" si="44"/>
        <v>310.92685406943997</v>
      </c>
      <c r="AR99" s="96">
        <f t="shared" si="50"/>
        <v>-86.89542765196785</v>
      </c>
      <c r="AS99" s="52"/>
      <c r="AT99" s="96"/>
      <c r="AU99" s="52"/>
      <c r="AV99" s="95">
        <f t="shared" si="52"/>
        <v>59.46570340869048</v>
      </c>
      <c r="AW99" s="96">
        <f t="shared" si="51"/>
        <v>-86.89542765196785</v>
      </c>
      <c r="AX99" s="52"/>
      <c r="AY99" s="52"/>
      <c r="AZ99" s="96"/>
      <c r="BA99" s="96"/>
      <c r="BC99" s="95"/>
      <c r="BD99" s="176">
        <v>74</v>
      </c>
      <c r="BE99" s="179">
        <f t="shared" si="57"/>
        <v>-58.549719729583671</v>
      </c>
      <c r="BF99" s="178">
        <f t="shared" si="58"/>
        <v>81.592774106691508</v>
      </c>
      <c r="BG99" s="52"/>
      <c r="BH99" s="176">
        <f t="shared" si="34"/>
        <v>5101.3656759594996</v>
      </c>
      <c r="BI99" s="178">
        <f t="shared" si="59"/>
        <v>-20.894736702221593</v>
      </c>
      <c r="BJ99" s="52"/>
      <c r="BK99" s="52"/>
      <c r="BL99" s="52"/>
      <c r="BM99" s="179">
        <f t="shared" si="35"/>
        <v>55.228352149206614</v>
      </c>
      <c r="BN99" s="178">
        <f t="shared" si="60"/>
        <v>-108.89473670222159</v>
      </c>
      <c r="BO99" s="52"/>
      <c r="BP99" s="52"/>
      <c r="BQ99" s="52"/>
      <c r="BR99" s="52"/>
      <c r="BS99" s="117">
        <f t="shared" si="62"/>
        <v>-138.59617963579748</v>
      </c>
      <c r="BT99" s="124">
        <v>-127</v>
      </c>
      <c r="BU99" s="52"/>
      <c r="BV99" s="52"/>
      <c r="BW99" s="52"/>
      <c r="BX99" s="52"/>
      <c r="BY99" s="52"/>
      <c r="BZ99" s="52"/>
      <c r="CA99" s="96"/>
      <c r="CB99" s="95"/>
      <c r="CC99" s="192">
        <f t="shared" si="64"/>
        <v>-709.05431366032644</v>
      </c>
      <c r="CD99" s="193">
        <f t="shared" si="65"/>
        <v>9.1052632977784071</v>
      </c>
      <c r="CE99" s="52"/>
      <c r="CF99" s="52"/>
      <c r="CG99" s="52"/>
      <c r="CH99" s="187">
        <f t="shared" si="63"/>
        <v>60.110858486414458</v>
      </c>
      <c r="CI99" s="193">
        <f t="shared" si="66"/>
        <v>-138.89473670222159</v>
      </c>
      <c r="CJ99" s="52"/>
      <c r="CK99" s="52"/>
      <c r="CL99" s="52"/>
      <c r="CM99" s="52"/>
      <c r="CN99" s="117">
        <f t="shared" si="61"/>
        <v>-138.59617963579748</v>
      </c>
      <c r="CO99" s="124">
        <v>-127</v>
      </c>
      <c r="CP99" s="52"/>
      <c r="CQ99" s="52"/>
      <c r="CR99" s="52"/>
      <c r="CS99" s="52"/>
      <c r="CT99" s="52"/>
      <c r="CU99" s="52"/>
      <c r="CV99" s="96"/>
      <c r="CW99" s="122"/>
    </row>
    <row r="100" spans="2:101" x14ac:dyDescent="0.3">
      <c r="B100" s="95"/>
      <c r="C100" s="95">
        <f t="shared" si="39"/>
        <v>332.90156908284007</v>
      </c>
      <c r="D100" s="96">
        <f t="shared" si="45"/>
        <v>-30</v>
      </c>
      <c r="E100" s="52"/>
      <c r="F100" s="52"/>
      <c r="G100" s="95">
        <f t="shared" si="40"/>
        <v>-574.34057642712003</v>
      </c>
      <c r="H100" s="96">
        <f t="shared" si="46"/>
        <v>-15</v>
      </c>
      <c r="I100" s="52"/>
      <c r="J100" s="52"/>
      <c r="K100" s="52"/>
      <c r="L100" s="134"/>
      <c r="M100" s="95">
        <f t="shared" si="41"/>
        <v>10</v>
      </c>
      <c r="N100" s="96">
        <f t="shared" si="47"/>
        <v>11</v>
      </c>
      <c r="O100" s="52"/>
      <c r="P100" s="106"/>
      <c r="Q100" s="95">
        <f t="shared" si="42"/>
        <v>65</v>
      </c>
      <c r="R100" s="96">
        <f t="shared" si="48"/>
        <v>-9</v>
      </c>
      <c r="S100" s="52"/>
      <c r="T100" s="52"/>
      <c r="U100" s="95">
        <f t="shared" si="43"/>
        <v>35.736915786679525</v>
      </c>
      <c r="V100" s="96">
        <f t="shared" si="49"/>
        <v>-39</v>
      </c>
      <c r="W100" s="52"/>
      <c r="X100" s="52"/>
      <c r="Y100" s="52"/>
      <c r="Z100" s="31">
        <v>83</v>
      </c>
      <c r="AA100" s="34">
        <f t="shared" si="53"/>
        <v>-68.129574585471204</v>
      </c>
      <c r="AB100" s="33">
        <f t="shared" si="54"/>
        <v>87.848784598007555</v>
      </c>
      <c r="AC100" s="52"/>
      <c r="AD100" s="40">
        <v>92</v>
      </c>
      <c r="AE100" s="43">
        <f t="shared" si="37"/>
        <v>-2.2684672856625476</v>
      </c>
      <c r="AF100" s="42">
        <f t="shared" si="38"/>
        <v>64.96040375624122</v>
      </c>
      <c r="AG100" s="52"/>
      <c r="AH100" s="62">
        <v>81</v>
      </c>
      <c r="AI100" s="65">
        <f t="shared" si="55"/>
        <v>-61.294247606588513</v>
      </c>
      <c r="AJ100" s="64">
        <f t="shared" si="56"/>
        <v>82.202659374821778</v>
      </c>
      <c r="AK100" s="52"/>
      <c r="AL100" s="52"/>
      <c r="AM100" s="52"/>
      <c r="AN100" s="52"/>
      <c r="AO100" s="52"/>
      <c r="AP100" s="52"/>
      <c r="AQ100" s="95">
        <f t="shared" si="44"/>
        <v>322.35690637220125</v>
      </c>
      <c r="AR100" s="96">
        <f t="shared" si="50"/>
        <v>-87.89542765196785</v>
      </c>
      <c r="AS100" s="52"/>
      <c r="AT100" s="96"/>
      <c r="AU100" s="52"/>
      <c r="AV100" s="95">
        <f t="shared" si="52"/>
        <v>59.46570340869048</v>
      </c>
      <c r="AW100" s="96">
        <f t="shared" si="51"/>
        <v>-87.89542765196785</v>
      </c>
      <c r="AX100" s="52"/>
      <c r="AY100" s="52"/>
      <c r="AZ100" s="96"/>
      <c r="BA100" s="96"/>
      <c r="BC100" s="95"/>
      <c r="BD100" s="176">
        <v>75</v>
      </c>
      <c r="BE100" s="179">
        <f t="shared" si="57"/>
        <v>-58.936867787284939</v>
      </c>
      <c r="BF100" s="178">
        <f t="shared" si="58"/>
        <v>81.700139765277157</v>
      </c>
      <c r="BG100" s="52"/>
      <c r="BH100" s="176">
        <f t="shared" si="34"/>
        <v>5215.9543260888095</v>
      </c>
      <c r="BI100" s="178">
        <f t="shared" si="59"/>
        <v>-19.894736702221593</v>
      </c>
      <c r="BJ100" s="52"/>
      <c r="BK100" s="52"/>
      <c r="BL100" s="52"/>
      <c r="BM100" s="179">
        <f t="shared" si="35"/>
        <v>55.132063101009081</v>
      </c>
      <c r="BN100" s="178">
        <f t="shared" si="60"/>
        <v>-109.89473670222159</v>
      </c>
      <c r="BO100" s="52"/>
      <c r="BP100" s="52"/>
      <c r="BQ100" s="52"/>
      <c r="BR100" s="52"/>
      <c r="BS100" s="117">
        <f t="shared" si="62"/>
        <v>-137.50487113472821</v>
      </c>
      <c r="BT100" s="124">
        <v>-126</v>
      </c>
      <c r="BU100" s="52"/>
      <c r="BV100" s="52"/>
      <c r="BW100" s="52"/>
      <c r="BX100" s="52"/>
      <c r="BY100" s="52"/>
      <c r="BZ100" s="52"/>
      <c r="CA100" s="96"/>
      <c r="CB100" s="95"/>
      <c r="CC100" s="192">
        <f t="shared" si="64"/>
        <v>-719.43971074046453</v>
      </c>
      <c r="CD100" s="193">
        <f t="shared" si="65"/>
        <v>10.105263297778407</v>
      </c>
      <c r="CE100" s="52"/>
      <c r="CF100" s="52"/>
      <c r="CG100" s="52"/>
      <c r="CH100" s="187">
        <f t="shared" si="63"/>
        <v>60.119585354205221</v>
      </c>
      <c r="CI100" s="193">
        <f t="shared" si="66"/>
        <v>-139.89473670222159</v>
      </c>
      <c r="CJ100" s="52"/>
      <c r="CK100" s="52"/>
      <c r="CL100" s="52"/>
      <c r="CM100" s="52"/>
      <c r="CN100" s="117">
        <f t="shared" si="61"/>
        <v>-137.50487113472821</v>
      </c>
      <c r="CO100" s="124">
        <v>-126</v>
      </c>
      <c r="CP100" s="52"/>
      <c r="CQ100" s="52"/>
      <c r="CR100" s="52"/>
      <c r="CS100" s="52"/>
      <c r="CT100" s="52"/>
      <c r="CU100" s="52"/>
      <c r="CV100" s="96"/>
      <c r="CW100" s="122"/>
    </row>
    <row r="101" spans="2:101" x14ac:dyDescent="0.3">
      <c r="B101" s="95"/>
      <c r="C101" s="95">
        <f t="shared" si="39"/>
        <v>344.33162138560141</v>
      </c>
      <c r="D101" s="96">
        <f t="shared" si="45"/>
        <v>-31</v>
      </c>
      <c r="E101" s="52"/>
      <c r="F101" s="52"/>
      <c r="G101" s="95">
        <f t="shared" si="40"/>
        <v>-562.91052412435874</v>
      </c>
      <c r="H101" s="96">
        <f t="shared" si="46"/>
        <v>-16</v>
      </c>
      <c r="I101" s="52"/>
      <c r="J101" s="52"/>
      <c r="K101" s="52"/>
      <c r="L101" s="134"/>
      <c r="M101" s="95">
        <f t="shared" si="41"/>
        <v>10</v>
      </c>
      <c r="N101" s="96">
        <f t="shared" si="47"/>
        <v>10</v>
      </c>
      <c r="O101" s="52"/>
      <c r="P101" s="106"/>
      <c r="Q101" s="95">
        <f t="shared" si="42"/>
        <v>65</v>
      </c>
      <c r="R101" s="96">
        <f t="shared" si="48"/>
        <v>-10</v>
      </c>
      <c r="S101" s="52"/>
      <c r="T101" s="52"/>
      <c r="U101" s="95">
        <f t="shared" si="43"/>
        <v>36.653246960696947</v>
      </c>
      <c r="V101" s="96">
        <f t="shared" si="49"/>
        <v>-40</v>
      </c>
      <c r="W101" s="52"/>
      <c r="X101" s="52"/>
      <c r="Y101" s="52"/>
      <c r="Z101" s="31">
        <v>84</v>
      </c>
      <c r="AA101" s="34">
        <f t="shared" si="53"/>
        <v>-68.528768148759184</v>
      </c>
      <c r="AB101" s="33">
        <f t="shared" si="54"/>
        <v>87.894266959470869</v>
      </c>
      <c r="AC101" s="52"/>
      <c r="AD101" s="40">
        <v>93</v>
      </c>
      <c r="AE101" s="43">
        <f t="shared" si="37"/>
        <v>-3.4018371557913354</v>
      </c>
      <c r="AF101" s="42">
        <f t="shared" si="38"/>
        <v>64.910919759047303</v>
      </c>
      <c r="AG101" s="52"/>
      <c r="AH101" s="62">
        <v>82</v>
      </c>
      <c r="AI101" s="65">
        <f t="shared" si="55"/>
        <v>-61.691610680419672</v>
      </c>
      <c r="AJ101" s="64">
        <f t="shared" si="56"/>
        <v>82.262045684105018</v>
      </c>
      <c r="AK101" s="52"/>
      <c r="AL101" s="52"/>
      <c r="AM101" s="52"/>
      <c r="AN101" s="52"/>
      <c r="AO101" s="52"/>
      <c r="AP101" s="52"/>
      <c r="AQ101" s="95">
        <f t="shared" si="44"/>
        <v>333.78695867496265</v>
      </c>
      <c r="AR101" s="96">
        <f t="shared" si="50"/>
        <v>-88.89542765196785</v>
      </c>
      <c r="AS101" s="52"/>
      <c r="AT101" s="96"/>
      <c r="AU101" s="52"/>
      <c r="AV101" s="95">
        <f t="shared" si="52"/>
        <v>59.46570340869048</v>
      </c>
      <c r="AW101" s="96">
        <f t="shared" si="51"/>
        <v>-88.89542765196785</v>
      </c>
      <c r="AX101" s="52"/>
      <c r="AY101" s="52"/>
      <c r="AZ101" s="96"/>
      <c r="BA101" s="96"/>
      <c r="BC101" s="95"/>
      <c r="BD101" s="176">
        <v>76</v>
      </c>
      <c r="BE101" s="179">
        <f t="shared" si="57"/>
        <v>-59.325830669572859</v>
      </c>
      <c r="BF101" s="178">
        <f t="shared" si="58"/>
        <v>81.800732406298565</v>
      </c>
      <c r="BG101" s="52"/>
      <c r="BH101" s="176">
        <f t="shared" si="34"/>
        <v>5330.5429762181175</v>
      </c>
      <c r="BI101" s="178">
        <f t="shared" si="59"/>
        <v>-18.894736702221593</v>
      </c>
      <c r="BJ101" s="52"/>
      <c r="BK101" s="52"/>
      <c r="BL101" s="52"/>
      <c r="BM101" s="179">
        <f t="shared" si="35"/>
        <v>55.03577405281154</v>
      </c>
      <c r="BN101" s="178">
        <f t="shared" si="60"/>
        <v>-110.89473670222159</v>
      </c>
      <c r="BO101" s="52"/>
      <c r="BP101" s="52"/>
      <c r="BQ101" s="52"/>
      <c r="BR101" s="52"/>
      <c r="BS101" s="117">
        <f t="shared" si="62"/>
        <v>-136.41356263365896</v>
      </c>
      <c r="BT101" s="124">
        <v>-125</v>
      </c>
      <c r="BU101" s="52"/>
      <c r="BV101" s="52"/>
      <c r="BW101" s="52"/>
      <c r="BX101" s="52"/>
      <c r="BY101" s="52"/>
      <c r="BZ101" s="52"/>
      <c r="CA101" s="96"/>
      <c r="CB101" s="95"/>
      <c r="CC101" s="192">
        <f t="shared" si="64"/>
        <v>-729.82510782060274</v>
      </c>
      <c r="CD101" s="193">
        <f t="shared" si="65"/>
        <v>11.105263297778407</v>
      </c>
      <c r="CE101" s="52"/>
      <c r="CF101" s="52"/>
      <c r="CG101" s="52"/>
      <c r="CH101" s="187">
        <f t="shared" si="63"/>
        <v>60.128312221995976</v>
      </c>
      <c r="CI101" s="193">
        <f t="shared" si="66"/>
        <v>-140.89473670222159</v>
      </c>
      <c r="CJ101" s="52"/>
      <c r="CK101" s="52"/>
      <c r="CL101" s="52"/>
      <c r="CM101" s="52"/>
      <c r="CN101" s="117">
        <f t="shared" si="61"/>
        <v>-136.41356263365896</v>
      </c>
      <c r="CO101" s="124">
        <v>-125</v>
      </c>
      <c r="CP101" s="52"/>
      <c r="CQ101" s="52"/>
      <c r="CR101" s="52"/>
      <c r="CS101" s="52"/>
      <c r="CT101" s="52"/>
      <c r="CU101" s="52"/>
      <c r="CV101" s="96"/>
      <c r="CW101" s="122"/>
    </row>
    <row r="102" spans="2:101" x14ac:dyDescent="0.3">
      <c r="B102" s="95"/>
      <c r="C102" s="95">
        <f t="shared" si="39"/>
        <v>355.76167368836275</v>
      </c>
      <c r="D102" s="96">
        <f t="shared" si="45"/>
        <v>-32</v>
      </c>
      <c r="E102" s="52"/>
      <c r="F102" s="52"/>
      <c r="G102" s="95">
        <f t="shared" si="40"/>
        <v>-551.48047182159735</v>
      </c>
      <c r="H102" s="96">
        <f t="shared" si="46"/>
        <v>-17</v>
      </c>
      <c r="I102" s="52"/>
      <c r="J102" s="52"/>
      <c r="K102" s="52"/>
      <c r="L102" s="134"/>
      <c r="M102" s="95">
        <f t="shared" si="41"/>
        <v>10</v>
      </c>
      <c r="N102" s="96">
        <f t="shared" si="47"/>
        <v>9</v>
      </c>
      <c r="O102" s="52"/>
      <c r="P102" s="106"/>
      <c r="Q102" s="95">
        <f t="shared" si="42"/>
        <v>65</v>
      </c>
      <c r="R102" s="96">
        <f t="shared" si="48"/>
        <v>-11</v>
      </c>
      <c r="S102" s="52"/>
      <c r="T102" s="52"/>
      <c r="U102" s="95">
        <f t="shared" si="43"/>
        <v>37.569578134714369</v>
      </c>
      <c r="V102" s="96">
        <f t="shared" si="49"/>
        <v>-41</v>
      </c>
      <c r="W102" s="52"/>
      <c r="X102" s="52"/>
      <c r="Y102" s="52"/>
      <c r="Z102" s="31">
        <v>85</v>
      </c>
      <c r="AA102" s="34">
        <f t="shared" si="53"/>
        <v>-68.928694689591921</v>
      </c>
      <c r="AB102" s="33">
        <f t="shared" si="54"/>
        <v>87.932775505436581</v>
      </c>
      <c r="AC102" s="52"/>
      <c r="AD102" s="40">
        <v>94</v>
      </c>
      <c r="AE102" s="43">
        <f t="shared" si="37"/>
        <v>-4.5341707933681468</v>
      </c>
      <c r="AF102" s="42">
        <f t="shared" si="38"/>
        <v>64.841663266888574</v>
      </c>
      <c r="AG102" s="52"/>
      <c r="AH102" s="62">
        <v>83</v>
      </c>
      <c r="AI102" s="65">
        <f t="shared" si="55"/>
        <v>-62.089949667936445</v>
      </c>
      <c r="AJ102" s="64">
        <f t="shared" si="56"/>
        <v>82.314488006698028</v>
      </c>
      <c r="AK102" s="52"/>
      <c r="AL102" s="52"/>
      <c r="AM102" s="52"/>
      <c r="AN102" s="52"/>
      <c r="AO102" s="52"/>
      <c r="AP102" s="52"/>
      <c r="AQ102" s="95">
        <f t="shared" si="44"/>
        <v>345.21701097772393</v>
      </c>
      <c r="AR102" s="96">
        <f t="shared" si="50"/>
        <v>-89.89542765196785</v>
      </c>
      <c r="AS102" s="52"/>
      <c r="AT102" s="96"/>
      <c r="AU102" s="52"/>
      <c r="AV102" s="95">
        <f t="shared" si="52"/>
        <v>59.46570340869048</v>
      </c>
      <c r="AW102" s="96">
        <f t="shared" si="51"/>
        <v>-89.89542765196785</v>
      </c>
      <c r="AX102" s="52"/>
      <c r="AY102" s="52"/>
      <c r="AZ102" s="96"/>
      <c r="BA102" s="96"/>
      <c r="BC102" s="95"/>
      <c r="BD102" s="176">
        <v>77</v>
      </c>
      <c r="BE102" s="179">
        <f t="shared" si="57"/>
        <v>-59.716489894585543</v>
      </c>
      <c r="BF102" s="178">
        <f t="shared" si="58"/>
        <v>81.894521388262802</v>
      </c>
      <c r="BG102" s="52"/>
      <c r="BH102" s="176">
        <f t="shared" si="34"/>
        <v>5445.1316263474273</v>
      </c>
      <c r="BI102" s="178">
        <f t="shared" si="59"/>
        <v>-17.894736702221593</v>
      </c>
      <c r="BJ102" s="52"/>
      <c r="BK102" s="52"/>
      <c r="BL102" s="52"/>
      <c r="BM102" s="179">
        <f t="shared" si="35"/>
        <v>54.939485004613999</v>
      </c>
      <c r="BN102" s="178">
        <f t="shared" si="60"/>
        <v>-111.89473670222159</v>
      </c>
      <c r="BO102" s="52"/>
      <c r="BP102" s="52"/>
      <c r="BQ102" s="52"/>
      <c r="BR102" s="52"/>
      <c r="BS102" s="117">
        <f t="shared" si="62"/>
        <v>-135.32225413258968</v>
      </c>
      <c r="BT102" s="124">
        <v>-124</v>
      </c>
      <c r="BU102" s="52"/>
      <c r="BV102" s="52"/>
      <c r="BW102" s="52"/>
      <c r="BX102" s="52"/>
      <c r="BY102" s="52"/>
      <c r="BZ102" s="52"/>
      <c r="CA102" s="96"/>
      <c r="CB102" s="95"/>
      <c r="CC102" s="192">
        <f t="shared" si="64"/>
        <v>-740.21050490074094</v>
      </c>
      <c r="CD102" s="193">
        <f t="shared" si="65"/>
        <v>12.105263297778407</v>
      </c>
      <c r="CE102" s="52"/>
      <c r="CF102" s="52"/>
      <c r="CG102" s="52"/>
      <c r="CH102" s="187">
        <f t="shared" si="63"/>
        <v>60.137039089786732</v>
      </c>
      <c r="CI102" s="193">
        <f t="shared" si="66"/>
        <v>-141.89473670222159</v>
      </c>
      <c r="CJ102" s="52"/>
      <c r="CK102" s="52"/>
      <c r="CL102" s="52"/>
      <c r="CM102" s="52"/>
      <c r="CN102" s="117">
        <f t="shared" si="61"/>
        <v>-135.32225413258968</v>
      </c>
      <c r="CO102" s="124">
        <v>-124</v>
      </c>
      <c r="CP102" s="52"/>
      <c r="CQ102" s="52"/>
      <c r="CR102" s="52"/>
      <c r="CS102" s="52"/>
      <c r="CT102" s="52"/>
      <c r="CU102" s="52"/>
      <c r="CV102" s="96"/>
      <c r="CW102" s="122"/>
    </row>
    <row r="103" spans="2:101" x14ac:dyDescent="0.3">
      <c r="B103" s="95"/>
      <c r="C103" s="95">
        <f t="shared" si="39"/>
        <v>367.19172599112409</v>
      </c>
      <c r="D103" s="96">
        <f t="shared" si="45"/>
        <v>-33</v>
      </c>
      <c r="E103" s="52"/>
      <c r="F103" s="52"/>
      <c r="G103" s="95">
        <f t="shared" si="40"/>
        <v>-540.05041951883595</v>
      </c>
      <c r="H103" s="96">
        <f t="shared" si="46"/>
        <v>-18</v>
      </c>
      <c r="I103" s="52"/>
      <c r="J103" s="52"/>
      <c r="K103" s="52"/>
      <c r="L103" s="134"/>
      <c r="M103" s="95">
        <f t="shared" si="41"/>
        <v>10</v>
      </c>
      <c r="N103" s="96">
        <f t="shared" si="47"/>
        <v>8</v>
      </c>
      <c r="O103" s="52"/>
      <c r="P103" s="106"/>
      <c r="Q103" s="95">
        <f t="shared" si="42"/>
        <v>65</v>
      </c>
      <c r="R103" s="96">
        <f t="shared" si="48"/>
        <v>-12</v>
      </c>
      <c r="S103" s="52"/>
      <c r="T103" s="52"/>
      <c r="U103" s="95">
        <f t="shared" si="43"/>
        <v>38.485909308731799</v>
      </c>
      <c r="V103" s="96">
        <f t="shared" si="49"/>
        <v>-42</v>
      </c>
      <c r="W103" s="52"/>
      <c r="X103" s="52"/>
      <c r="Y103" s="52"/>
      <c r="Z103" s="31">
        <v>86</v>
      </c>
      <c r="AA103" s="34">
        <f t="shared" si="53"/>
        <v>-69.329232386470906</v>
      </c>
      <c r="AB103" s="33">
        <f t="shared" si="54"/>
        <v>87.964298505828566</v>
      </c>
      <c r="AC103" s="52"/>
      <c r="AD103" s="40">
        <v>95</v>
      </c>
      <c r="AE103" s="43">
        <f t="shared" si="37"/>
        <v>-5.6651232785977852</v>
      </c>
      <c r="AF103" s="42">
        <f t="shared" si="38"/>
        <v>64.752655375963457</v>
      </c>
      <c r="AG103" s="52"/>
      <c r="AH103" s="62">
        <v>84</v>
      </c>
      <c r="AI103" s="65">
        <f t="shared" si="55"/>
        <v>-62.489143231224418</v>
      </c>
      <c r="AJ103" s="64">
        <f t="shared" si="56"/>
        <v>82.359970368161356</v>
      </c>
      <c r="AK103" s="52"/>
      <c r="AL103" s="52"/>
      <c r="AM103" s="52"/>
      <c r="AN103" s="52"/>
      <c r="AO103" s="52"/>
      <c r="AP103" s="52"/>
      <c r="AQ103" s="95">
        <f t="shared" si="44"/>
        <v>356.64706328048533</v>
      </c>
      <c r="AR103" s="96">
        <f t="shared" si="50"/>
        <v>-90.89542765196785</v>
      </c>
      <c r="AS103" s="52"/>
      <c r="AT103" s="96"/>
      <c r="AU103" s="52"/>
      <c r="AV103" s="95">
        <f t="shared" si="52"/>
        <v>59.46570340869048</v>
      </c>
      <c r="AW103" s="96">
        <f t="shared" si="51"/>
        <v>-90.89542765196785</v>
      </c>
      <c r="AX103" s="52"/>
      <c r="AY103" s="52"/>
      <c r="AZ103" s="96"/>
      <c r="BA103" s="96"/>
      <c r="BC103" s="95"/>
      <c r="BD103" s="176">
        <v>78</v>
      </c>
      <c r="BE103" s="179">
        <f t="shared" si="57"/>
        <v>-60.108726463738627</v>
      </c>
      <c r="BF103" s="178">
        <f t="shared" si="58"/>
        <v>81.981478142137419</v>
      </c>
      <c r="BG103" s="52"/>
      <c r="BH103" s="176">
        <f t="shared" si="34"/>
        <v>5559.7202764767362</v>
      </c>
      <c r="BI103" s="178">
        <f t="shared" si="59"/>
        <v>-16.894736702221593</v>
      </c>
      <c r="BJ103" s="52"/>
      <c r="BK103" s="52"/>
      <c r="BL103" s="52"/>
      <c r="BM103" s="179">
        <f t="shared" si="35"/>
        <v>54.843195956416466</v>
      </c>
      <c r="BN103" s="178">
        <f t="shared" si="60"/>
        <v>-112.89473670222159</v>
      </c>
      <c r="BO103" s="52"/>
      <c r="BP103" s="52"/>
      <c r="BQ103" s="52"/>
      <c r="BR103" s="52"/>
      <c r="BS103" s="117">
        <f t="shared" si="62"/>
        <v>-134.2309456315204</v>
      </c>
      <c r="BT103" s="124">
        <v>-123</v>
      </c>
      <c r="BU103" s="52"/>
      <c r="BV103" s="52"/>
      <c r="BW103" s="52"/>
      <c r="BX103" s="52"/>
      <c r="BY103" s="52"/>
      <c r="BZ103" s="52"/>
      <c r="CA103" s="96"/>
      <c r="CB103" s="95"/>
      <c r="CC103" s="192">
        <f t="shared" si="64"/>
        <v>-750.59590198087915</v>
      </c>
      <c r="CD103" s="193">
        <f t="shared" si="65"/>
        <v>13.105263297778407</v>
      </c>
      <c r="CE103" s="52"/>
      <c r="CF103" s="52"/>
      <c r="CG103" s="52"/>
      <c r="CH103" s="187">
        <f t="shared" si="63"/>
        <v>60.145765957577495</v>
      </c>
      <c r="CI103" s="193">
        <f t="shared" si="66"/>
        <v>-142.89473670222159</v>
      </c>
      <c r="CJ103" s="52"/>
      <c r="CK103" s="52"/>
      <c r="CL103" s="52"/>
      <c r="CM103" s="52"/>
      <c r="CN103" s="117">
        <f t="shared" si="61"/>
        <v>-134.2309456315204</v>
      </c>
      <c r="CO103" s="124">
        <v>-123</v>
      </c>
      <c r="CP103" s="52"/>
      <c r="CQ103" s="52"/>
      <c r="CR103" s="52"/>
      <c r="CS103" s="52"/>
      <c r="CT103" s="52"/>
      <c r="CU103" s="52"/>
      <c r="CV103" s="96"/>
      <c r="CW103" s="122"/>
    </row>
    <row r="104" spans="2:101" x14ac:dyDescent="0.3">
      <c r="B104" s="95"/>
      <c r="C104" s="95">
        <f t="shared" si="39"/>
        <v>378.62177829388543</v>
      </c>
      <c r="D104" s="96">
        <f t="shared" si="45"/>
        <v>-34</v>
      </c>
      <c r="E104" s="52"/>
      <c r="F104" s="52"/>
      <c r="G104" s="95">
        <f t="shared" si="40"/>
        <v>-528.62036721607467</v>
      </c>
      <c r="H104" s="96">
        <f t="shared" si="46"/>
        <v>-19</v>
      </c>
      <c r="I104" s="52"/>
      <c r="J104" s="52"/>
      <c r="K104" s="52"/>
      <c r="L104" s="134"/>
      <c r="M104" s="95">
        <f t="shared" si="41"/>
        <v>10</v>
      </c>
      <c r="N104" s="96">
        <f t="shared" si="47"/>
        <v>7</v>
      </c>
      <c r="O104" s="52"/>
      <c r="P104" s="106"/>
      <c r="Q104" s="95">
        <f t="shared" si="42"/>
        <v>65</v>
      </c>
      <c r="R104" s="96">
        <f t="shared" si="48"/>
        <v>-13</v>
      </c>
      <c r="S104" s="52"/>
      <c r="T104" s="52"/>
      <c r="U104" s="95">
        <f t="shared" si="43"/>
        <v>39.402240482749221</v>
      </c>
      <c r="V104" s="96">
        <f t="shared" si="49"/>
        <v>-43</v>
      </c>
      <c r="W104" s="52"/>
      <c r="X104" s="52"/>
      <c r="Y104" s="52"/>
      <c r="Z104" s="31">
        <v>87</v>
      </c>
      <c r="AA104" s="34">
        <f t="shared" si="53"/>
        <v>-69.730259231733569</v>
      </c>
      <c r="AB104" s="33">
        <f t="shared" si="54"/>
        <v>87.988826358435517</v>
      </c>
      <c r="AC104" s="52"/>
      <c r="AD104" s="40">
        <v>96</v>
      </c>
      <c r="AE104" s="43">
        <f t="shared" si="37"/>
        <v>-6.794350112397467</v>
      </c>
      <c r="AF104" s="42">
        <f t="shared" si="38"/>
        <v>64.64392319893777</v>
      </c>
      <c r="AG104" s="52"/>
      <c r="AH104" s="62">
        <v>85</v>
      </c>
      <c r="AI104" s="65">
        <f t="shared" si="55"/>
        <v>-62.889069772057155</v>
      </c>
      <c r="AJ104" s="64">
        <f t="shared" si="56"/>
        <v>82.398478914127068</v>
      </c>
      <c r="AK104" s="52"/>
      <c r="AL104" s="52"/>
      <c r="AM104" s="52"/>
      <c r="AN104" s="52"/>
      <c r="AO104" s="52"/>
      <c r="AP104" s="52"/>
      <c r="AQ104" s="95">
        <f t="shared" si="44"/>
        <v>368.07711558324672</v>
      </c>
      <c r="AR104" s="96">
        <f t="shared" si="50"/>
        <v>-91.89542765196785</v>
      </c>
      <c r="AS104" s="52"/>
      <c r="AT104" s="96"/>
      <c r="AU104" s="52"/>
      <c r="AV104" s="95">
        <f t="shared" si="52"/>
        <v>59.46570340869048</v>
      </c>
      <c r="AW104" s="96">
        <f t="shared" si="51"/>
        <v>-91.89542765196785</v>
      </c>
      <c r="AX104" s="52"/>
      <c r="AY104" s="52"/>
      <c r="AZ104" s="96"/>
      <c r="BA104" s="96"/>
      <c r="BC104" s="95"/>
      <c r="BD104" s="176">
        <v>79</v>
      </c>
      <c r="BE104" s="179">
        <f t="shared" si="57"/>
        <v>-60.502420897973472</v>
      </c>
      <c r="BF104" s="178">
        <f t="shared" si="58"/>
        <v>82.061576180052811</v>
      </c>
      <c r="BG104" s="52"/>
      <c r="BH104" s="176">
        <f t="shared" si="34"/>
        <v>5674.3089266060451</v>
      </c>
      <c r="BI104" s="178">
        <f t="shared" si="59"/>
        <v>-15.894736702221593</v>
      </c>
      <c r="BJ104" s="52"/>
      <c r="BK104" s="52"/>
      <c r="BL104" s="52"/>
      <c r="BM104" s="179">
        <f t="shared" si="35"/>
        <v>54.746906908218925</v>
      </c>
      <c r="BN104" s="178">
        <f t="shared" si="60"/>
        <v>-113.89473670222159</v>
      </c>
      <c r="BO104" s="52"/>
      <c r="BP104" s="52"/>
      <c r="BQ104" s="52"/>
      <c r="BR104" s="52"/>
      <c r="BS104" s="117">
        <f t="shared" si="62"/>
        <v>-133.13963713045112</v>
      </c>
      <c r="BT104" s="124">
        <v>-122</v>
      </c>
      <c r="BU104" s="52"/>
      <c r="BV104" s="52"/>
      <c r="BW104" s="52"/>
      <c r="BX104" s="52"/>
      <c r="BY104" s="52"/>
      <c r="BZ104" s="52"/>
      <c r="CA104" s="96"/>
      <c r="CB104" s="95"/>
      <c r="CC104" s="192">
        <f t="shared" si="64"/>
        <v>-760.98129906101724</v>
      </c>
      <c r="CD104" s="193">
        <f t="shared" si="65"/>
        <v>14.105263297778407</v>
      </c>
      <c r="CE104" s="52"/>
      <c r="CF104" s="52"/>
      <c r="CG104" s="52"/>
      <c r="CH104" s="187">
        <f t="shared" si="63"/>
        <v>60.154492825368251</v>
      </c>
      <c r="CI104" s="193">
        <f t="shared" si="66"/>
        <v>-143.89473670222159</v>
      </c>
      <c r="CJ104" s="52"/>
      <c r="CK104" s="52"/>
      <c r="CL104" s="52"/>
      <c r="CM104" s="52"/>
      <c r="CN104" s="117">
        <f t="shared" si="61"/>
        <v>-133.13963713045112</v>
      </c>
      <c r="CO104" s="124">
        <v>-122</v>
      </c>
      <c r="CP104" s="52"/>
      <c r="CQ104" s="52"/>
      <c r="CR104" s="52"/>
      <c r="CS104" s="52"/>
      <c r="CT104" s="52"/>
      <c r="CU104" s="52"/>
      <c r="CV104" s="96"/>
      <c r="CW104" s="122"/>
    </row>
    <row r="105" spans="2:101" x14ac:dyDescent="0.3">
      <c r="B105" s="95"/>
      <c r="C105" s="95">
        <f t="shared" si="39"/>
        <v>390.05183059664677</v>
      </c>
      <c r="D105" s="96">
        <f t="shared" si="45"/>
        <v>-35</v>
      </c>
      <c r="E105" s="52"/>
      <c r="F105" s="52"/>
      <c r="G105" s="95">
        <f t="shared" si="40"/>
        <v>-517.19031491331339</v>
      </c>
      <c r="H105" s="96">
        <f t="shared" si="46"/>
        <v>-20</v>
      </c>
      <c r="I105" s="52"/>
      <c r="J105" s="52"/>
      <c r="K105" s="52"/>
      <c r="L105" s="134"/>
      <c r="M105" s="95">
        <f t="shared" si="41"/>
        <v>10</v>
      </c>
      <c r="N105" s="96">
        <f t="shared" si="47"/>
        <v>6</v>
      </c>
      <c r="O105" s="52"/>
      <c r="P105" s="106"/>
      <c r="Q105" s="95">
        <f t="shared" si="42"/>
        <v>65</v>
      </c>
      <c r="R105" s="96">
        <f t="shared" si="48"/>
        <v>-14</v>
      </c>
      <c r="S105" s="52"/>
      <c r="T105" s="52"/>
      <c r="U105" s="95">
        <f t="shared" si="43"/>
        <v>40.318571656766643</v>
      </c>
      <c r="V105" s="96">
        <f t="shared" si="49"/>
        <v>-44</v>
      </c>
      <c r="W105" s="52"/>
      <c r="X105" s="52"/>
      <c r="Y105" s="52"/>
      <c r="Z105" s="31">
        <v>88</v>
      </c>
      <c r="AA105" s="34">
        <f t="shared" si="53"/>
        <v>-70.131653068718009</v>
      </c>
      <c r="AB105" s="33">
        <f t="shared" si="54"/>
        <v>88.006351591835923</v>
      </c>
      <c r="AC105" s="52"/>
      <c r="AD105" s="40">
        <v>97</v>
      </c>
      <c r="AE105" s="43">
        <f t="shared" si="37"/>
        <v>-7.9215073213345786</v>
      </c>
      <c r="AF105" s="42">
        <f t="shared" si="38"/>
        <v>64.515499856685935</v>
      </c>
      <c r="AG105" s="52"/>
      <c r="AH105" s="62">
        <v>86</v>
      </c>
      <c r="AI105" s="65">
        <f t="shared" si="55"/>
        <v>-63.289607468936133</v>
      </c>
      <c r="AJ105" s="64">
        <f t="shared" si="56"/>
        <v>82.430001914519039</v>
      </c>
      <c r="AK105" s="52"/>
      <c r="AL105" s="52"/>
      <c r="AM105" s="52"/>
      <c r="AN105" s="52"/>
      <c r="AO105" s="52"/>
      <c r="AP105" s="52"/>
      <c r="AQ105" s="95">
        <f t="shared" si="44"/>
        <v>379.50716788600789</v>
      </c>
      <c r="AR105" s="96">
        <f t="shared" si="50"/>
        <v>-92.89542765196785</v>
      </c>
      <c r="AS105" s="52"/>
      <c r="AT105" s="96"/>
      <c r="AU105" s="52"/>
      <c r="AV105" s="95">
        <f t="shared" si="52"/>
        <v>59.46570340869048</v>
      </c>
      <c r="AW105" s="96">
        <f t="shared" si="51"/>
        <v>-92.89542765196785</v>
      </c>
      <c r="AX105" s="52"/>
      <c r="AY105" s="52"/>
      <c r="AZ105" s="96"/>
      <c r="BA105" s="96"/>
      <c r="BC105" s="95"/>
      <c r="BD105" s="176">
        <v>80</v>
      </c>
      <c r="BE105" s="179">
        <f t="shared" si="57"/>
        <v>-60.897453274151616</v>
      </c>
      <c r="BF105" s="178">
        <f t="shared" si="58"/>
        <v>82.134791103370702</v>
      </c>
      <c r="BG105" s="52"/>
      <c r="BH105" s="176">
        <f t="shared" si="34"/>
        <v>5788.897576735355</v>
      </c>
      <c r="BI105" s="178">
        <f t="shared" si="59"/>
        <v>-14.894736702221593</v>
      </c>
      <c r="BJ105" s="52"/>
      <c r="BK105" s="52"/>
      <c r="BL105" s="52"/>
      <c r="BM105" s="179">
        <f t="shared" si="35"/>
        <v>54.650617860021384</v>
      </c>
      <c r="BN105" s="178">
        <f t="shared" si="60"/>
        <v>-114.89473670222159</v>
      </c>
      <c r="BO105" s="52"/>
      <c r="BP105" s="52"/>
      <c r="BQ105" s="52"/>
      <c r="BR105" s="52"/>
      <c r="BS105" s="117">
        <f t="shared" si="62"/>
        <v>-132.04832862938187</v>
      </c>
      <c r="BT105" s="124">
        <v>-121</v>
      </c>
      <c r="BU105" s="52"/>
      <c r="BV105" s="52"/>
      <c r="BW105" s="52"/>
      <c r="BX105" s="52"/>
      <c r="BY105" s="52"/>
      <c r="BZ105" s="52"/>
      <c r="CA105" s="96"/>
      <c r="CB105" s="95"/>
      <c r="CC105" s="192">
        <f t="shared" si="64"/>
        <v>-771.36669614115544</v>
      </c>
      <c r="CD105" s="193">
        <f t="shared" si="65"/>
        <v>15.105263297778407</v>
      </c>
      <c r="CE105" s="52"/>
      <c r="CF105" s="52"/>
      <c r="CG105" s="52"/>
      <c r="CH105" s="187">
        <f t="shared" si="63"/>
        <v>60.163219693159014</v>
      </c>
      <c r="CI105" s="193">
        <f t="shared" si="66"/>
        <v>-144.89473670222159</v>
      </c>
      <c r="CJ105" s="52"/>
      <c r="CK105" s="52"/>
      <c r="CL105" s="52"/>
      <c r="CM105" s="52"/>
      <c r="CN105" s="117">
        <f t="shared" si="61"/>
        <v>-132.04832862938187</v>
      </c>
      <c r="CO105" s="124">
        <v>-121</v>
      </c>
      <c r="CP105" s="52"/>
      <c r="CQ105" s="52"/>
      <c r="CR105" s="52"/>
      <c r="CS105" s="52"/>
      <c r="CT105" s="52"/>
      <c r="CU105" s="52"/>
      <c r="CV105" s="96"/>
      <c r="CW105" s="122"/>
    </row>
    <row r="106" spans="2:101" x14ac:dyDescent="0.3">
      <c r="B106" s="95"/>
      <c r="C106" s="95">
        <f t="shared" si="39"/>
        <v>401.48188289940811</v>
      </c>
      <c r="D106" s="96">
        <f t="shared" si="45"/>
        <v>-36</v>
      </c>
      <c r="E106" s="52"/>
      <c r="F106" s="52"/>
      <c r="G106" s="95">
        <f t="shared" si="40"/>
        <v>-505.76026261055199</v>
      </c>
      <c r="H106" s="96">
        <f t="shared" si="46"/>
        <v>-21</v>
      </c>
      <c r="I106" s="52"/>
      <c r="J106" s="52"/>
      <c r="K106" s="52"/>
      <c r="L106" s="134"/>
      <c r="M106" s="95">
        <f t="shared" si="41"/>
        <v>10</v>
      </c>
      <c r="N106" s="96">
        <f t="shared" si="47"/>
        <v>5</v>
      </c>
      <c r="O106" s="52"/>
      <c r="P106" s="106"/>
      <c r="Q106" s="95">
        <f t="shared" si="42"/>
        <v>65</v>
      </c>
      <c r="R106" s="96">
        <f t="shared" si="48"/>
        <v>-15</v>
      </c>
      <c r="S106" s="52"/>
      <c r="T106" s="52"/>
      <c r="U106" s="95">
        <f t="shared" si="43"/>
        <v>41.234902830784065</v>
      </c>
      <c r="V106" s="96">
        <f t="shared" si="49"/>
        <v>-45</v>
      </c>
      <c r="W106" s="52"/>
      <c r="X106" s="52"/>
      <c r="Y106" s="52"/>
      <c r="Z106" s="31">
        <v>89</v>
      </c>
      <c r="AA106" s="34">
        <f t="shared" si="53"/>
        <v>-70.533291628973103</v>
      </c>
      <c r="AB106" s="33">
        <f t="shared" si="54"/>
        <v>88.016868867673921</v>
      </c>
      <c r="AC106" s="52"/>
      <c r="AD106" s="40">
        <v>98</v>
      </c>
      <c r="AE106" s="43">
        <f t="shared" si="37"/>
        <v>-9.0462515624042474</v>
      </c>
      <c r="AF106" s="42">
        <f t="shared" si="38"/>
        <v>64.367424468202074</v>
      </c>
      <c r="AG106" s="52"/>
      <c r="AH106" s="62">
        <v>87</v>
      </c>
      <c r="AI106" s="65">
        <f t="shared" si="55"/>
        <v>-63.690634314198796</v>
      </c>
      <c r="AJ106" s="64">
        <f t="shared" si="56"/>
        <v>82.45452976712599</v>
      </c>
      <c r="AK106" s="52"/>
      <c r="AL106" s="52"/>
      <c r="AM106" s="52"/>
      <c r="AN106" s="52"/>
      <c r="AO106" s="52"/>
      <c r="AP106" s="52"/>
      <c r="AQ106" s="95">
        <f t="shared" si="44"/>
        <v>390.93722018876929</v>
      </c>
      <c r="AR106" s="96">
        <f t="shared" si="50"/>
        <v>-93.89542765196785</v>
      </c>
      <c r="AS106" s="52"/>
      <c r="AT106" s="96"/>
      <c r="AU106" s="52"/>
      <c r="AV106" s="95">
        <f t="shared" si="52"/>
        <v>59.46570340869048</v>
      </c>
      <c r="AW106" s="96">
        <f t="shared" si="51"/>
        <v>-93.89542765196785</v>
      </c>
      <c r="AX106" s="52"/>
      <c r="AY106" s="52"/>
      <c r="AZ106" s="96"/>
      <c r="BA106" s="96"/>
      <c r="BC106" s="95"/>
      <c r="BD106" s="176">
        <v>81</v>
      </c>
      <c r="BE106" s="179">
        <f t="shared" si="57"/>
        <v>-61.293703261584504</v>
      </c>
      <c r="BF106" s="178">
        <f t="shared" si="58"/>
        <v>82.201100610116214</v>
      </c>
      <c r="BG106" s="52"/>
      <c r="BH106" s="176">
        <f t="shared" si="34"/>
        <v>5903.4862268646639</v>
      </c>
      <c r="BI106" s="178">
        <f t="shared" si="59"/>
        <v>-13.894736702221593</v>
      </c>
      <c r="BJ106" s="52"/>
      <c r="BK106" s="52"/>
      <c r="BL106" s="52"/>
      <c r="BM106" s="179">
        <f t="shared" si="35"/>
        <v>54.554328811823851</v>
      </c>
      <c r="BN106" s="178">
        <f t="shared" si="60"/>
        <v>-115.89473670222159</v>
      </c>
      <c r="BO106" s="52"/>
      <c r="BP106" s="52"/>
      <c r="BQ106" s="52"/>
      <c r="BR106" s="52"/>
      <c r="BS106" s="117">
        <f t="shared" si="62"/>
        <v>-130.95702012831259</v>
      </c>
      <c r="BT106" s="124">
        <v>-120</v>
      </c>
      <c r="BU106" s="52"/>
      <c r="BV106" s="52"/>
      <c r="BW106" s="52"/>
      <c r="BX106" s="52"/>
      <c r="BY106" s="52"/>
      <c r="BZ106" s="52"/>
      <c r="CA106" s="96"/>
      <c r="CB106" s="95"/>
      <c r="CC106" s="192">
        <f t="shared" si="64"/>
        <v>-781.75209322129365</v>
      </c>
      <c r="CD106" s="193">
        <f t="shared" si="65"/>
        <v>16.105263297778407</v>
      </c>
      <c r="CE106" s="52"/>
      <c r="CF106" s="52"/>
      <c r="CG106" s="52"/>
      <c r="CH106" s="187">
        <f t="shared" si="63"/>
        <v>60.17194656094977</v>
      </c>
      <c r="CI106" s="193">
        <f t="shared" si="66"/>
        <v>-145.89473670222159</v>
      </c>
      <c r="CJ106" s="52"/>
      <c r="CK106" s="52"/>
      <c r="CL106" s="52"/>
      <c r="CM106" s="52"/>
      <c r="CN106" s="117">
        <f t="shared" si="61"/>
        <v>-130.95702012831259</v>
      </c>
      <c r="CO106" s="124">
        <v>-120</v>
      </c>
      <c r="CP106" s="52"/>
      <c r="CQ106" s="52"/>
      <c r="CR106" s="52"/>
      <c r="CS106" s="52"/>
      <c r="CT106" s="52"/>
      <c r="CU106" s="52"/>
      <c r="CV106" s="96"/>
      <c r="CW106" s="122"/>
    </row>
    <row r="107" spans="2:101" x14ac:dyDescent="0.3">
      <c r="B107" s="95"/>
      <c r="C107" s="95">
        <f t="shared" si="39"/>
        <v>412.91193520216945</v>
      </c>
      <c r="D107" s="96">
        <f t="shared" si="45"/>
        <v>-37</v>
      </c>
      <c r="E107" s="52"/>
      <c r="F107" s="52"/>
      <c r="G107" s="95">
        <f t="shared" si="40"/>
        <v>-494.33021030779071</v>
      </c>
      <c r="H107" s="96">
        <f t="shared" si="46"/>
        <v>-22</v>
      </c>
      <c r="I107" s="52"/>
      <c r="J107" s="52"/>
      <c r="K107" s="52"/>
      <c r="L107" s="134"/>
      <c r="M107" s="95">
        <f t="shared" si="41"/>
        <v>10</v>
      </c>
      <c r="N107" s="96">
        <f t="shared" si="47"/>
        <v>4</v>
      </c>
      <c r="O107" s="52"/>
      <c r="P107" s="106"/>
      <c r="Q107" s="95">
        <f t="shared" si="42"/>
        <v>65</v>
      </c>
      <c r="R107" s="96">
        <f t="shared" si="48"/>
        <v>-16</v>
      </c>
      <c r="S107" s="52"/>
      <c r="T107" s="52"/>
      <c r="U107" s="95">
        <f t="shared" si="43"/>
        <v>42.151234004801488</v>
      </c>
      <c r="V107" s="96">
        <f t="shared" si="49"/>
        <v>-46</v>
      </c>
      <c r="W107" s="52"/>
      <c r="X107" s="52"/>
      <c r="Y107" s="52"/>
      <c r="Z107" s="31">
        <v>90</v>
      </c>
      <c r="AA107" s="34">
        <f t="shared" si="53"/>
        <v>-70.935052569502616</v>
      </c>
      <c r="AB107" s="33">
        <f t="shared" si="54"/>
        <v>88.020374982285404</v>
      </c>
      <c r="AC107" s="52"/>
      <c r="AD107" s="40">
        <v>99</v>
      </c>
      <c r="AE107" s="43">
        <f t="shared" si="37"/>
        <v>-10.168240227615017</v>
      </c>
      <c r="AF107" s="42">
        <f t="shared" si="38"/>
        <v>64.199742138683945</v>
      </c>
      <c r="AG107" s="52"/>
      <c r="AH107" s="62">
        <v>88</v>
      </c>
      <c r="AI107" s="65">
        <f t="shared" si="55"/>
        <v>-64.092028151183243</v>
      </c>
      <c r="AJ107" s="64">
        <f t="shared" si="56"/>
        <v>82.472055000526396</v>
      </c>
      <c r="AK107" s="52"/>
      <c r="AL107" s="52"/>
      <c r="AM107" s="52"/>
      <c r="AN107" s="52"/>
      <c r="AO107" s="52"/>
      <c r="AP107" s="52"/>
      <c r="AQ107" s="95">
        <f t="shared" si="44"/>
        <v>402.36727249153068</v>
      </c>
      <c r="AR107" s="96">
        <f t="shared" si="50"/>
        <v>-94.89542765196785</v>
      </c>
      <c r="AS107" s="52"/>
      <c r="AT107" s="96"/>
      <c r="AU107" s="52"/>
      <c r="AV107" s="95">
        <f t="shared" si="52"/>
        <v>59.46570340869048</v>
      </c>
      <c r="AW107" s="96">
        <f t="shared" si="51"/>
        <v>-94.89542765196785</v>
      </c>
      <c r="AX107" s="52"/>
      <c r="AY107" s="52"/>
      <c r="AZ107" s="96"/>
      <c r="BA107" s="96"/>
      <c r="BC107" s="95"/>
      <c r="BD107" s="176">
        <v>82</v>
      </c>
      <c r="BE107" s="179">
        <f t="shared" si="57"/>
        <v>-61.691050158687396</v>
      </c>
      <c r="BF107" s="178">
        <f t="shared" si="58"/>
        <v>82.260484501771202</v>
      </c>
      <c r="BG107" s="52"/>
      <c r="BH107" s="176">
        <f t="shared" si="34"/>
        <v>6018.0748769939728</v>
      </c>
      <c r="BI107" s="178">
        <f t="shared" si="59"/>
        <v>-12.894736702221593</v>
      </c>
      <c r="BJ107" s="52"/>
      <c r="BK107" s="52"/>
      <c r="BL107" s="52"/>
      <c r="BM107" s="179">
        <f t="shared" si="35"/>
        <v>54.45803976362631</v>
      </c>
      <c r="BN107" s="178">
        <f t="shared" si="60"/>
        <v>-116.89473670222159</v>
      </c>
      <c r="BO107" s="52"/>
      <c r="BP107" s="52"/>
      <c r="BQ107" s="52"/>
      <c r="BR107" s="52"/>
      <c r="BS107" s="117">
        <f t="shared" si="62"/>
        <v>-129.86571162724331</v>
      </c>
      <c r="BT107" s="124">
        <v>-119</v>
      </c>
      <c r="BU107" s="52"/>
      <c r="BV107" s="52"/>
      <c r="BW107" s="52"/>
      <c r="BX107" s="52"/>
      <c r="BY107" s="52"/>
      <c r="BZ107" s="52"/>
      <c r="CA107" s="96"/>
      <c r="CB107" s="95"/>
      <c r="CC107" s="192">
        <f t="shared" si="64"/>
        <v>-792.13749030143185</v>
      </c>
      <c r="CD107" s="193">
        <f t="shared" si="65"/>
        <v>17.105263297778407</v>
      </c>
      <c r="CE107" s="52"/>
      <c r="CF107" s="52"/>
      <c r="CG107" s="52"/>
      <c r="CH107" s="187">
        <f t="shared" si="63"/>
        <v>60.180673428740526</v>
      </c>
      <c r="CI107" s="193">
        <f t="shared" si="66"/>
        <v>-146.89473670222159</v>
      </c>
      <c r="CJ107" s="52"/>
      <c r="CK107" s="52"/>
      <c r="CL107" s="52"/>
      <c r="CM107" s="52"/>
      <c r="CN107" s="117">
        <f t="shared" si="61"/>
        <v>-129.86571162724331</v>
      </c>
      <c r="CO107" s="124">
        <v>-119</v>
      </c>
      <c r="CP107" s="52"/>
      <c r="CQ107" s="52"/>
      <c r="CR107" s="52"/>
      <c r="CS107" s="52"/>
      <c r="CT107" s="52"/>
      <c r="CU107" s="52"/>
      <c r="CV107" s="96"/>
      <c r="CW107" s="122"/>
    </row>
    <row r="108" spans="2:101" x14ac:dyDescent="0.3">
      <c r="B108" s="95"/>
      <c r="C108" s="95">
        <f t="shared" si="39"/>
        <v>424.34198750493078</v>
      </c>
      <c r="D108" s="96">
        <f t="shared" si="45"/>
        <v>-38</v>
      </c>
      <c r="E108" s="52"/>
      <c r="F108" s="52"/>
      <c r="G108" s="95">
        <f t="shared" si="40"/>
        <v>-482.90015800502931</v>
      </c>
      <c r="H108" s="96">
        <f t="shared" si="46"/>
        <v>-23</v>
      </c>
      <c r="I108" s="52"/>
      <c r="J108" s="52"/>
      <c r="K108" s="52"/>
      <c r="L108" s="134"/>
      <c r="M108" s="95">
        <f t="shared" si="41"/>
        <v>10</v>
      </c>
      <c r="N108" s="96">
        <f t="shared" si="47"/>
        <v>3</v>
      </c>
      <c r="O108" s="52"/>
      <c r="P108" s="106"/>
      <c r="Q108" s="95">
        <f t="shared" si="42"/>
        <v>65</v>
      </c>
      <c r="R108" s="96">
        <f t="shared" si="48"/>
        <v>-17</v>
      </c>
      <c r="S108" s="52"/>
      <c r="T108" s="52"/>
      <c r="U108" s="95">
        <f t="shared" si="43"/>
        <v>43.067565178818917</v>
      </c>
      <c r="V108" s="96">
        <f t="shared" si="49"/>
        <v>-47</v>
      </c>
      <c r="W108" s="52"/>
      <c r="X108" s="52"/>
      <c r="Y108" s="52"/>
      <c r="Z108" s="31">
        <v>91</v>
      </c>
      <c r="AA108" s="34">
        <f t="shared" si="53"/>
        <v>-71.33681351003213</v>
      </c>
      <c r="AB108" s="33">
        <f t="shared" si="54"/>
        <v>88.016868867673921</v>
      </c>
      <c r="AC108" s="52"/>
      <c r="AD108" s="40">
        <v>100</v>
      </c>
      <c r="AE108" s="43">
        <f t="shared" si="37"/>
        <v>-11.28713154835047</v>
      </c>
      <c r="AF108" s="42">
        <f t="shared" si="38"/>
        <v>64.012503945793526</v>
      </c>
      <c r="AG108" s="52"/>
      <c r="AH108" s="62">
        <v>89</v>
      </c>
      <c r="AI108" s="65">
        <f t="shared" si="55"/>
        <v>-64.493666711438337</v>
      </c>
      <c r="AJ108" s="64">
        <f t="shared" si="56"/>
        <v>82.482572276364408</v>
      </c>
      <c r="AK108" s="52"/>
      <c r="AL108" s="52"/>
      <c r="AM108" s="52"/>
      <c r="AN108" s="52"/>
      <c r="AO108" s="52"/>
      <c r="AP108" s="52"/>
      <c r="AQ108" s="95">
        <f t="shared" si="44"/>
        <v>413.79732479429208</v>
      </c>
      <c r="AR108" s="96">
        <f t="shared" si="50"/>
        <v>-95.89542765196785</v>
      </c>
      <c r="AS108" s="52"/>
      <c r="AT108" s="96"/>
      <c r="AU108" s="52"/>
      <c r="AV108" s="95">
        <f t="shared" si="52"/>
        <v>59.46570340869048</v>
      </c>
      <c r="AW108" s="96">
        <f t="shared" si="51"/>
        <v>-95.89542765196785</v>
      </c>
      <c r="AX108" s="52"/>
      <c r="AY108" s="52"/>
      <c r="AZ108" s="96"/>
      <c r="BA108" s="96"/>
      <c r="BC108" s="95"/>
      <c r="BD108" s="176">
        <v>83</v>
      </c>
      <c r="BE108" s="179">
        <f t="shared" si="57"/>
        <v>-62.089372929746268</v>
      </c>
      <c r="BF108" s="178">
        <f t="shared" si="58"/>
        <v>82.312924689427035</v>
      </c>
      <c r="BG108" s="52"/>
      <c r="BH108" s="176">
        <f t="shared" si="34"/>
        <v>6132.6635271232817</v>
      </c>
      <c r="BI108" s="178">
        <f t="shared" si="59"/>
        <v>-11.894736702221593</v>
      </c>
      <c r="BJ108" s="52"/>
      <c r="BK108" s="52"/>
      <c r="BL108" s="52"/>
      <c r="BM108" s="179">
        <f t="shared" si="35"/>
        <v>54.361750715428769</v>
      </c>
      <c r="BN108" s="178">
        <f t="shared" si="60"/>
        <v>-117.89473670222159</v>
      </c>
      <c r="BO108" s="52"/>
      <c r="BP108" s="52"/>
      <c r="BQ108" s="52"/>
      <c r="BR108" s="52"/>
      <c r="BS108" s="117">
        <f t="shared" si="62"/>
        <v>-128.77440312617404</v>
      </c>
      <c r="BT108" s="124">
        <v>-118</v>
      </c>
      <c r="BU108" s="52"/>
      <c r="BV108" s="52"/>
      <c r="BW108" s="52"/>
      <c r="BX108" s="52"/>
      <c r="BY108" s="52"/>
      <c r="BZ108" s="52"/>
      <c r="CA108" s="96"/>
      <c r="CB108" s="95"/>
      <c r="CC108" s="192">
        <f t="shared" si="64"/>
        <v>-802.52288738156994</v>
      </c>
      <c r="CD108" s="193">
        <f t="shared" si="65"/>
        <v>18.105263297778407</v>
      </c>
      <c r="CE108" s="52"/>
      <c r="CF108" s="52"/>
      <c r="CG108" s="52"/>
      <c r="CH108" s="187">
        <f t="shared" si="63"/>
        <v>60.189400296531289</v>
      </c>
      <c r="CI108" s="193">
        <f t="shared" si="66"/>
        <v>-147.89473670222159</v>
      </c>
      <c r="CJ108" s="52"/>
      <c r="CK108" s="52"/>
      <c r="CL108" s="52"/>
      <c r="CM108" s="52"/>
      <c r="CN108" s="117">
        <f t="shared" si="61"/>
        <v>-128.77440312617404</v>
      </c>
      <c r="CO108" s="124">
        <v>-118</v>
      </c>
      <c r="CP108" s="52"/>
      <c r="CQ108" s="52"/>
      <c r="CR108" s="52"/>
      <c r="CS108" s="52"/>
      <c r="CT108" s="52"/>
      <c r="CU108" s="52"/>
      <c r="CV108" s="96"/>
      <c r="CW108" s="122"/>
    </row>
    <row r="109" spans="2:101" x14ac:dyDescent="0.3">
      <c r="B109" s="95"/>
      <c r="C109" s="95">
        <f t="shared" si="39"/>
        <v>435.77203980769212</v>
      </c>
      <c r="D109" s="96">
        <f t="shared" si="45"/>
        <v>-39</v>
      </c>
      <c r="E109" s="52"/>
      <c r="F109" s="52"/>
      <c r="G109" s="95">
        <f t="shared" si="40"/>
        <v>-471.47010570226803</v>
      </c>
      <c r="H109" s="96">
        <f t="shared" si="46"/>
        <v>-24</v>
      </c>
      <c r="I109" s="52"/>
      <c r="J109" s="52"/>
      <c r="K109" s="52"/>
      <c r="L109" s="134"/>
      <c r="M109" s="95">
        <f t="shared" si="41"/>
        <v>10</v>
      </c>
      <c r="N109" s="96">
        <f t="shared" si="47"/>
        <v>2</v>
      </c>
      <c r="O109" s="52"/>
      <c r="P109" s="106"/>
      <c r="Q109" s="95">
        <f t="shared" si="42"/>
        <v>65</v>
      </c>
      <c r="R109" s="96">
        <f t="shared" si="48"/>
        <v>-18</v>
      </c>
      <c r="S109" s="52"/>
      <c r="T109" s="52"/>
      <c r="U109" s="95">
        <f t="shared" si="43"/>
        <v>43.983896352836339</v>
      </c>
      <c r="V109" s="96">
        <f t="shared" si="49"/>
        <v>-48</v>
      </c>
      <c r="W109" s="52"/>
      <c r="X109" s="52"/>
      <c r="Y109" s="52"/>
      <c r="Z109" s="31">
        <v>92</v>
      </c>
      <c r="AA109" s="34">
        <f t="shared" si="53"/>
        <v>-71.738452070287209</v>
      </c>
      <c r="AB109" s="33">
        <f t="shared" si="54"/>
        <v>88.006351591835923</v>
      </c>
      <c r="AC109" s="52"/>
      <c r="AD109" s="40">
        <v>101</v>
      </c>
      <c r="AE109" s="43">
        <f t="shared" si="37"/>
        <v>-12.402584699475412</v>
      </c>
      <c r="AF109" s="42">
        <f t="shared" si="38"/>
        <v>63.805766924098158</v>
      </c>
      <c r="AG109" s="52"/>
      <c r="AH109" s="62">
        <v>90</v>
      </c>
      <c r="AI109" s="65">
        <f t="shared" si="55"/>
        <v>-64.89542765196785</v>
      </c>
      <c r="AJ109" s="64">
        <f t="shared" si="56"/>
        <v>82.486078390975891</v>
      </c>
      <c r="AK109" s="52"/>
      <c r="AL109" s="52"/>
      <c r="AM109" s="52"/>
      <c r="AN109" s="52"/>
      <c r="AO109" s="52"/>
      <c r="AP109" s="52"/>
      <c r="AQ109" s="95">
        <f t="shared" ref="AQ109:AQ140" si="67">$AR$19*$AR109+$AT$19</f>
        <v>425.22737709705325</v>
      </c>
      <c r="AR109" s="96">
        <f t="shared" si="50"/>
        <v>-96.89542765196785</v>
      </c>
      <c r="AS109" s="52"/>
      <c r="AT109" s="96"/>
      <c r="AU109" s="52"/>
      <c r="AV109" s="95">
        <f t="shared" si="52"/>
        <v>59.46570340869048</v>
      </c>
      <c r="AW109" s="96">
        <f t="shared" si="51"/>
        <v>-96.89542765196785</v>
      </c>
      <c r="AX109" s="52"/>
      <c r="AY109" s="52"/>
      <c r="AZ109" s="96"/>
      <c r="BA109" s="96"/>
      <c r="BC109" s="95"/>
      <c r="BD109" s="176">
        <v>84</v>
      </c>
      <c r="BE109" s="179">
        <f t="shared" si="57"/>
        <v>-62.488550241786399</v>
      </c>
      <c r="BF109" s="178">
        <f t="shared" si="58"/>
        <v>82.358405199294538</v>
      </c>
      <c r="BG109" s="52"/>
      <c r="BH109" s="176">
        <f t="shared" si="34"/>
        <v>6247.2521772525906</v>
      </c>
      <c r="BI109" s="178">
        <f t="shared" si="59"/>
        <v>-10.894736702221593</v>
      </c>
      <c r="BJ109" s="52"/>
      <c r="BK109" s="52"/>
      <c r="BL109" s="52"/>
      <c r="BM109" s="179">
        <f t="shared" si="35"/>
        <v>54.265461667231236</v>
      </c>
      <c r="BN109" s="178">
        <f t="shared" si="60"/>
        <v>-118.89473670222159</v>
      </c>
      <c r="BO109" s="52"/>
      <c r="BP109" s="52"/>
      <c r="BQ109" s="52"/>
      <c r="BR109" s="52"/>
      <c r="BS109" s="117">
        <f t="shared" si="62"/>
        <v>-127.68309462510477</v>
      </c>
      <c r="BT109" s="124">
        <v>-117</v>
      </c>
      <c r="BU109" s="52"/>
      <c r="BV109" s="52"/>
      <c r="BW109" s="52"/>
      <c r="BX109" s="52"/>
      <c r="BY109" s="52"/>
      <c r="BZ109" s="52"/>
      <c r="CA109" s="96"/>
      <c r="CB109" s="95"/>
      <c r="CC109" s="192">
        <f t="shared" si="64"/>
        <v>-812.90828446170815</v>
      </c>
      <c r="CD109" s="193">
        <f t="shared" si="65"/>
        <v>19.105263297778407</v>
      </c>
      <c r="CE109" s="52"/>
      <c r="CF109" s="52"/>
      <c r="CG109" s="52"/>
      <c r="CH109" s="187">
        <f t="shared" si="63"/>
        <v>60.198127164322045</v>
      </c>
      <c r="CI109" s="193">
        <f t="shared" si="66"/>
        <v>-148.89473670222159</v>
      </c>
      <c r="CJ109" s="52"/>
      <c r="CK109" s="52"/>
      <c r="CL109" s="52"/>
      <c r="CM109" s="52"/>
      <c r="CN109" s="117">
        <f t="shared" si="61"/>
        <v>-127.68309462510477</v>
      </c>
      <c r="CO109" s="124">
        <v>-117</v>
      </c>
      <c r="CP109" s="52"/>
      <c r="CQ109" s="52"/>
      <c r="CR109" s="52"/>
      <c r="CS109" s="52"/>
      <c r="CT109" s="52"/>
      <c r="CU109" s="52"/>
      <c r="CV109" s="96"/>
      <c r="CW109" s="122"/>
    </row>
    <row r="110" spans="2:101" x14ac:dyDescent="0.3">
      <c r="B110" s="95"/>
      <c r="C110" s="95">
        <f t="shared" si="39"/>
        <v>447.20209211045346</v>
      </c>
      <c r="D110" s="96">
        <f t="shared" si="45"/>
        <v>-40</v>
      </c>
      <c r="E110" s="52"/>
      <c r="F110" s="52"/>
      <c r="G110" s="95">
        <f t="shared" si="40"/>
        <v>-460.04005339950669</v>
      </c>
      <c r="H110" s="96">
        <f t="shared" si="46"/>
        <v>-25</v>
      </c>
      <c r="I110" s="52"/>
      <c r="J110" s="52"/>
      <c r="K110" s="52"/>
      <c r="L110" s="134"/>
      <c r="M110" s="95">
        <f t="shared" si="41"/>
        <v>10</v>
      </c>
      <c r="N110" s="96">
        <f t="shared" si="47"/>
        <v>1</v>
      </c>
      <c r="O110" s="52"/>
      <c r="P110" s="106"/>
      <c r="Q110" s="95">
        <f t="shared" si="42"/>
        <v>65</v>
      </c>
      <c r="R110" s="96">
        <f t="shared" si="48"/>
        <v>-19</v>
      </c>
      <c r="S110" s="52"/>
      <c r="T110" s="52"/>
      <c r="U110" s="95">
        <f t="shared" si="43"/>
        <v>44.900227526853762</v>
      </c>
      <c r="V110" s="96">
        <f t="shared" si="49"/>
        <v>-49</v>
      </c>
      <c r="W110" s="52"/>
      <c r="X110" s="52"/>
      <c r="Y110" s="52"/>
      <c r="Z110" s="31">
        <v>93</v>
      </c>
      <c r="AA110" s="34">
        <f t="shared" si="53"/>
        <v>-72.139845907271663</v>
      </c>
      <c r="AB110" s="33">
        <f t="shared" si="54"/>
        <v>87.988826358435517</v>
      </c>
      <c r="AC110" s="52"/>
      <c r="AD110" s="40">
        <v>102</v>
      </c>
      <c r="AE110" s="43">
        <f t="shared" si="37"/>
        <v>-13.514259903154343</v>
      </c>
      <c r="AF110" s="42">
        <f t="shared" si="38"/>
        <v>63.57959404769737</v>
      </c>
      <c r="AG110" s="52"/>
      <c r="AH110" s="62">
        <v>91</v>
      </c>
      <c r="AI110" s="65">
        <f t="shared" si="55"/>
        <v>-65.297188592497363</v>
      </c>
      <c r="AJ110" s="64">
        <f t="shared" si="56"/>
        <v>82.482572276364408</v>
      </c>
      <c r="AK110" s="52"/>
      <c r="AL110" s="52"/>
      <c r="AM110" s="52"/>
      <c r="AN110" s="52"/>
      <c r="AO110" s="52"/>
      <c r="AP110" s="52"/>
      <c r="AQ110" s="95">
        <f t="shared" si="67"/>
        <v>436.65742939981465</v>
      </c>
      <c r="AR110" s="96">
        <f t="shared" ref="AR110:AR141" si="68">$AR109-$A$11</f>
        <v>-97.89542765196785</v>
      </c>
      <c r="AS110" s="52"/>
      <c r="AT110" s="96"/>
      <c r="AU110" s="52"/>
      <c r="AV110" s="95">
        <f t="shared" si="52"/>
        <v>59.46570340869048</v>
      </c>
      <c r="AW110" s="96">
        <f t="shared" si="51"/>
        <v>-97.89542765196785</v>
      </c>
      <c r="AX110" s="52"/>
      <c r="AY110" s="52"/>
      <c r="AZ110" s="96"/>
      <c r="BA110" s="96"/>
      <c r="BC110" s="95"/>
      <c r="BD110" s="176">
        <v>85</v>
      </c>
      <c r="BE110" s="179">
        <f t="shared" si="57"/>
        <v>-62.888460501531632</v>
      </c>
      <c r="BF110" s="178">
        <f t="shared" si="58"/>
        <v>82.396912177569845</v>
      </c>
      <c r="BG110" s="52"/>
      <c r="BH110" s="176">
        <f t="shared" si="34"/>
        <v>6361.8408273819005</v>
      </c>
      <c r="BI110" s="178">
        <f t="shared" si="59"/>
        <v>-9.8947367022215929</v>
      </c>
      <c r="BJ110" s="52"/>
      <c r="BK110" s="52"/>
      <c r="BL110" s="52"/>
      <c r="BM110" s="179">
        <f t="shared" si="35"/>
        <v>54.169172619033695</v>
      </c>
      <c r="BN110" s="178">
        <f t="shared" si="60"/>
        <v>-119.89473670222159</v>
      </c>
      <c r="BO110" s="52"/>
      <c r="BP110" s="52"/>
      <c r="BQ110" s="52"/>
      <c r="BR110" s="52"/>
      <c r="BS110" s="117">
        <f t="shared" si="62"/>
        <v>-126.59178612403551</v>
      </c>
      <c r="BT110" s="124">
        <v>-116</v>
      </c>
      <c r="BU110" s="52"/>
      <c r="BV110" s="52"/>
      <c r="BW110" s="52"/>
      <c r="BX110" s="52"/>
      <c r="BY110" s="52"/>
      <c r="BZ110" s="52"/>
      <c r="CA110" s="96"/>
      <c r="CB110" s="95"/>
      <c r="CC110" s="192">
        <f t="shared" si="64"/>
        <v>-823.29368154184635</v>
      </c>
      <c r="CD110" s="193">
        <f t="shared" si="65"/>
        <v>20.105263297778407</v>
      </c>
      <c r="CE110" s="52"/>
      <c r="CF110" s="52"/>
      <c r="CG110" s="52"/>
      <c r="CH110" s="187">
        <f t="shared" si="63"/>
        <v>60.206854032112808</v>
      </c>
      <c r="CI110" s="193">
        <f t="shared" si="66"/>
        <v>-149.89473670222159</v>
      </c>
      <c r="CJ110" s="52"/>
      <c r="CK110" s="52"/>
      <c r="CL110" s="52"/>
      <c r="CM110" s="52"/>
      <c r="CN110" s="117">
        <f t="shared" si="61"/>
        <v>-126.59178612403551</v>
      </c>
      <c r="CO110" s="124">
        <v>-116</v>
      </c>
      <c r="CP110" s="52"/>
      <c r="CQ110" s="52"/>
      <c r="CR110" s="52"/>
      <c r="CS110" s="52"/>
      <c r="CT110" s="52"/>
      <c r="CU110" s="52"/>
      <c r="CV110" s="96"/>
      <c r="CW110" s="122"/>
    </row>
    <row r="111" spans="2:101" x14ac:dyDescent="0.3">
      <c r="B111" s="95"/>
      <c r="C111" s="95">
        <f t="shared" si="39"/>
        <v>458.63214441321475</v>
      </c>
      <c r="D111" s="96">
        <f t="shared" si="45"/>
        <v>-41</v>
      </c>
      <c r="E111" s="52"/>
      <c r="F111" s="52"/>
      <c r="G111" s="95">
        <f t="shared" si="40"/>
        <v>-448.61000109674535</v>
      </c>
      <c r="H111" s="96">
        <f t="shared" si="46"/>
        <v>-26</v>
      </c>
      <c r="I111" s="52"/>
      <c r="J111" s="52"/>
      <c r="K111" s="52"/>
      <c r="L111" s="134"/>
      <c r="M111" s="95">
        <f t="shared" si="41"/>
        <v>10</v>
      </c>
      <c r="N111" s="96">
        <f t="shared" si="47"/>
        <v>0</v>
      </c>
      <c r="O111" s="52"/>
      <c r="P111" s="106"/>
      <c r="Q111" s="95">
        <f t="shared" si="42"/>
        <v>65</v>
      </c>
      <c r="R111" s="96">
        <f t="shared" si="48"/>
        <v>-20</v>
      </c>
      <c r="S111" s="52"/>
      <c r="T111" s="52"/>
      <c r="U111" s="95">
        <f t="shared" si="43"/>
        <v>45.816558700871184</v>
      </c>
      <c r="V111" s="96">
        <f t="shared" si="49"/>
        <v>-50</v>
      </c>
      <c r="W111" s="52"/>
      <c r="X111" s="52"/>
      <c r="Y111" s="52"/>
      <c r="Z111" s="31">
        <v>94</v>
      </c>
      <c r="AA111" s="34">
        <f t="shared" si="53"/>
        <v>-72.540872752534327</v>
      </c>
      <c r="AB111" s="33">
        <f t="shared" si="54"/>
        <v>87.964298505828566</v>
      </c>
      <c r="AC111" s="52"/>
      <c r="AD111" s="40">
        <v>103</v>
      </c>
      <c r="AE111" s="43">
        <f t="shared" si="37"/>
        <v>-14.621818532351213</v>
      </c>
      <c r="AF111" s="42">
        <f t="shared" si="38"/>
        <v>63.334054211040289</v>
      </c>
      <c r="AG111" s="52"/>
      <c r="AH111" s="62">
        <v>92</v>
      </c>
      <c r="AI111" s="65">
        <f t="shared" si="55"/>
        <v>-65.698827152752443</v>
      </c>
      <c r="AJ111" s="64">
        <f t="shared" si="56"/>
        <v>82.472055000526396</v>
      </c>
      <c r="AK111" s="52"/>
      <c r="AL111" s="52"/>
      <c r="AM111" s="52"/>
      <c r="AN111" s="52"/>
      <c r="AO111" s="52"/>
      <c r="AP111" s="52"/>
      <c r="AQ111" s="95">
        <f t="shared" si="67"/>
        <v>448.08748170257604</v>
      </c>
      <c r="AR111" s="96">
        <f t="shared" si="68"/>
        <v>-98.89542765196785</v>
      </c>
      <c r="AS111" s="52"/>
      <c r="AT111" s="96"/>
      <c r="AU111" s="52"/>
      <c r="AV111" s="95">
        <f t="shared" si="52"/>
        <v>59.46570340869048</v>
      </c>
      <c r="AW111" s="96">
        <f t="shared" si="51"/>
        <v>-98.89542765196785</v>
      </c>
      <c r="AX111" s="52"/>
      <c r="AY111" s="52"/>
      <c r="AZ111" s="96"/>
      <c r="BA111" s="96"/>
      <c r="BC111" s="95"/>
      <c r="BD111" s="176">
        <v>86</v>
      </c>
      <c r="BE111" s="179">
        <f t="shared" si="57"/>
        <v>-63.288981892442827</v>
      </c>
      <c r="BF111" s="178">
        <f t="shared" si="58"/>
        <v>82.428433894654319</v>
      </c>
      <c r="BG111" s="52"/>
      <c r="BH111" s="176">
        <f t="shared" si="34"/>
        <v>6476.4294775112094</v>
      </c>
      <c r="BI111" s="178">
        <f t="shared" si="59"/>
        <v>-8.8947367022215929</v>
      </c>
      <c r="BJ111" s="52"/>
      <c r="BK111" s="52"/>
      <c r="BL111" s="52"/>
      <c r="BM111" s="179">
        <f t="shared" si="35"/>
        <v>54.072883570836154</v>
      </c>
      <c r="BN111" s="178">
        <f t="shared" si="60"/>
        <v>-120.89473670222159</v>
      </c>
      <c r="BO111" s="52"/>
      <c r="BP111" s="52"/>
      <c r="BQ111" s="52"/>
      <c r="BR111" s="52"/>
      <c r="BS111" s="117">
        <f t="shared" si="62"/>
        <v>-125.50047762296623</v>
      </c>
      <c r="BT111" s="124">
        <v>-115</v>
      </c>
      <c r="BU111" s="52"/>
      <c r="BV111" s="52"/>
      <c r="BW111" s="52"/>
      <c r="BX111" s="52"/>
      <c r="BY111" s="52"/>
      <c r="BZ111" s="52"/>
      <c r="CA111" s="96"/>
      <c r="CB111" s="95"/>
      <c r="CC111" s="192">
        <f t="shared" si="64"/>
        <v>-833.67907862198444</v>
      </c>
      <c r="CD111" s="193">
        <f t="shared" si="65"/>
        <v>21.105263297778407</v>
      </c>
      <c r="CE111" s="52"/>
      <c r="CF111" s="52"/>
      <c r="CG111" s="52"/>
      <c r="CH111" s="187">
        <f t="shared" si="63"/>
        <v>60.215580899903564</v>
      </c>
      <c r="CI111" s="193">
        <f t="shared" si="66"/>
        <v>-150.89473670222159</v>
      </c>
      <c r="CJ111" s="52"/>
      <c r="CK111" s="52"/>
      <c r="CL111" s="52"/>
      <c r="CM111" s="52"/>
      <c r="CN111" s="117">
        <f t="shared" si="61"/>
        <v>-125.50047762296623</v>
      </c>
      <c r="CO111" s="124">
        <v>-115</v>
      </c>
      <c r="CP111" s="52"/>
      <c r="CQ111" s="52"/>
      <c r="CR111" s="52"/>
      <c r="CS111" s="52"/>
      <c r="CT111" s="52"/>
      <c r="CU111" s="52"/>
      <c r="CV111" s="96"/>
      <c r="CW111" s="122"/>
    </row>
    <row r="112" spans="2:101" x14ac:dyDescent="0.3">
      <c r="B112" s="95"/>
      <c r="C112" s="95">
        <f t="shared" si="39"/>
        <v>470.06219671597609</v>
      </c>
      <c r="D112" s="96">
        <f t="shared" si="45"/>
        <v>-42</v>
      </c>
      <c r="E112" s="52"/>
      <c r="F112" s="52"/>
      <c r="G112" s="95">
        <f t="shared" si="40"/>
        <v>-437.17994879398401</v>
      </c>
      <c r="H112" s="96">
        <f t="shared" si="46"/>
        <v>-27</v>
      </c>
      <c r="I112" s="52"/>
      <c r="J112" s="52"/>
      <c r="K112" s="52"/>
      <c r="L112" s="134"/>
      <c r="M112" s="95">
        <f t="shared" si="41"/>
        <v>10</v>
      </c>
      <c r="N112" s="96">
        <f t="shared" si="47"/>
        <v>-1</v>
      </c>
      <c r="O112" s="52"/>
      <c r="P112" s="106"/>
      <c r="Q112" s="95">
        <f t="shared" si="42"/>
        <v>65</v>
      </c>
      <c r="R112" s="96">
        <f t="shared" si="48"/>
        <v>-21</v>
      </c>
      <c r="S112" s="52"/>
      <c r="T112" s="52"/>
      <c r="U112" s="95">
        <f t="shared" si="43"/>
        <v>46.732889874888606</v>
      </c>
      <c r="V112" s="96">
        <f t="shared" si="49"/>
        <v>-51</v>
      </c>
      <c r="W112" s="52"/>
      <c r="X112" s="52"/>
      <c r="Y112" s="52"/>
      <c r="Z112" s="31">
        <v>95</v>
      </c>
      <c r="AA112" s="34">
        <f t="shared" si="53"/>
        <v>-72.941410449413311</v>
      </c>
      <c r="AB112" s="33">
        <f t="shared" si="54"/>
        <v>87.932775505436581</v>
      </c>
      <c r="AC112" s="52"/>
      <c r="AD112" s="40">
        <v>104</v>
      </c>
      <c r="AE112" s="43">
        <f t="shared" si="37"/>
        <v>-15.724923213978405</v>
      </c>
      <c r="AF112" s="42">
        <f t="shared" si="38"/>
        <v>63.069222207939774</v>
      </c>
      <c r="AG112" s="52"/>
      <c r="AH112" s="62">
        <v>93</v>
      </c>
      <c r="AI112" s="65">
        <f t="shared" si="55"/>
        <v>-66.100220989736897</v>
      </c>
      <c r="AJ112" s="64">
        <f t="shared" si="56"/>
        <v>82.45452976712599</v>
      </c>
      <c r="AK112" s="52"/>
      <c r="AL112" s="52"/>
      <c r="AM112" s="52"/>
      <c r="AN112" s="52"/>
      <c r="AO112" s="52"/>
      <c r="AP112" s="52"/>
      <c r="AQ112" s="95">
        <f t="shared" si="67"/>
        <v>459.51753400533721</v>
      </c>
      <c r="AR112" s="96">
        <f t="shared" si="68"/>
        <v>-99.89542765196785</v>
      </c>
      <c r="AS112" s="52"/>
      <c r="AT112" s="96"/>
      <c r="AU112" s="52"/>
      <c r="AV112" s="95">
        <f t="shared" si="52"/>
        <v>59.46570340869048</v>
      </c>
      <c r="AW112" s="96">
        <f t="shared" si="51"/>
        <v>-99.89542765196785</v>
      </c>
      <c r="AX112" s="52"/>
      <c r="AY112" s="52"/>
      <c r="AZ112" s="96"/>
      <c r="BA112" s="96"/>
      <c r="BC112" s="95"/>
      <c r="BD112" s="176">
        <v>87</v>
      </c>
      <c r="BE112" s="179">
        <f t="shared" si="57"/>
        <v>-63.689992411824377</v>
      </c>
      <c r="BF112" s="178">
        <f t="shared" si="58"/>
        <v>82.452960748727605</v>
      </c>
      <c r="BG112" s="52"/>
      <c r="BH112" s="176">
        <f t="shared" si="34"/>
        <v>6591.0181276405183</v>
      </c>
      <c r="BI112" s="178">
        <f t="shared" si="59"/>
        <v>-7.8947367022215929</v>
      </c>
      <c r="BJ112" s="52"/>
      <c r="BK112" s="52"/>
      <c r="BL112" s="52"/>
      <c r="BM112" s="179">
        <f t="shared" si="35"/>
        <v>53.976594522638621</v>
      </c>
      <c r="BN112" s="178">
        <f t="shared" si="60"/>
        <v>-121.89473670222159</v>
      </c>
      <c r="BO112" s="52"/>
      <c r="BP112" s="52"/>
      <c r="BQ112" s="52"/>
      <c r="BR112" s="52"/>
      <c r="BS112" s="117">
        <f t="shared" si="62"/>
        <v>-124.40916912189697</v>
      </c>
      <c r="BT112" s="124">
        <v>-114</v>
      </c>
      <c r="BU112" s="52"/>
      <c r="BV112" s="52"/>
      <c r="BW112" s="52"/>
      <c r="BX112" s="52"/>
      <c r="BY112" s="52"/>
      <c r="BZ112" s="52"/>
      <c r="CA112" s="96"/>
      <c r="CB112" s="95"/>
      <c r="CC112" s="192">
        <f t="shared" si="64"/>
        <v>-844.06447570212265</v>
      </c>
      <c r="CD112" s="193">
        <f t="shared" si="65"/>
        <v>22.105263297778407</v>
      </c>
      <c r="CE112" s="52"/>
      <c r="CF112" s="52"/>
      <c r="CG112" s="52"/>
      <c r="CH112" s="187">
        <f t="shared" si="63"/>
        <v>60.22430776769432</v>
      </c>
      <c r="CI112" s="193">
        <f t="shared" si="66"/>
        <v>-151.89473670222159</v>
      </c>
      <c r="CJ112" s="52"/>
      <c r="CK112" s="52"/>
      <c r="CL112" s="52"/>
      <c r="CM112" s="52"/>
      <c r="CN112" s="117">
        <f t="shared" si="61"/>
        <v>-124.40916912189697</v>
      </c>
      <c r="CO112" s="124">
        <v>-114</v>
      </c>
      <c r="CP112" s="52"/>
      <c r="CQ112" s="52"/>
      <c r="CR112" s="52"/>
      <c r="CS112" s="52"/>
      <c r="CT112" s="52"/>
      <c r="CU112" s="52"/>
      <c r="CV112" s="96"/>
      <c r="CW112" s="122"/>
    </row>
    <row r="113" spans="2:101" x14ac:dyDescent="0.3">
      <c r="B113" s="95"/>
      <c r="C113" s="95">
        <f t="shared" si="39"/>
        <v>481.49224901873743</v>
      </c>
      <c r="D113" s="96">
        <f t="shared" si="45"/>
        <v>-43</v>
      </c>
      <c r="E113" s="52"/>
      <c r="F113" s="52"/>
      <c r="G113" s="95">
        <f t="shared" si="40"/>
        <v>-425.74989649122267</v>
      </c>
      <c r="H113" s="96">
        <f t="shared" si="46"/>
        <v>-28</v>
      </c>
      <c r="I113" s="52"/>
      <c r="J113" s="52"/>
      <c r="K113" s="52"/>
      <c r="L113" s="134"/>
      <c r="M113" s="95">
        <f t="shared" si="41"/>
        <v>10</v>
      </c>
      <c r="N113" s="96">
        <f t="shared" si="47"/>
        <v>-2</v>
      </c>
      <c r="O113" s="52"/>
      <c r="P113" s="106"/>
      <c r="Q113" s="95">
        <f t="shared" si="42"/>
        <v>65</v>
      </c>
      <c r="R113" s="96">
        <f t="shared" si="48"/>
        <v>-22</v>
      </c>
      <c r="S113" s="52"/>
      <c r="T113" s="52"/>
      <c r="U113" s="95">
        <f t="shared" si="43"/>
        <v>47.649221048906035</v>
      </c>
      <c r="V113" s="96">
        <f t="shared" si="49"/>
        <v>-52</v>
      </c>
      <c r="W113" s="52"/>
      <c r="X113" s="52"/>
      <c r="Y113" s="52"/>
      <c r="Z113" s="31">
        <v>96</v>
      </c>
      <c r="AA113" s="34">
        <f t="shared" si="53"/>
        <v>-73.341336990246049</v>
      </c>
      <c r="AB113" s="33">
        <f t="shared" si="54"/>
        <v>87.894266959470869</v>
      </c>
      <c r="AC113" s="52"/>
      <c r="AD113" s="40">
        <v>105</v>
      </c>
      <c r="AE113" s="43">
        <f t="shared" si="37"/>
        <v>-16.823237931663854</v>
      </c>
      <c r="AF113" s="42">
        <f t="shared" si="38"/>
        <v>62.785178708789438</v>
      </c>
      <c r="AG113" s="52"/>
      <c r="AH113" s="62">
        <v>94</v>
      </c>
      <c r="AI113" s="65">
        <f t="shared" si="55"/>
        <v>-66.50124783499956</v>
      </c>
      <c r="AJ113" s="64">
        <f t="shared" si="56"/>
        <v>82.430001914519039</v>
      </c>
      <c r="AK113" s="52"/>
      <c r="AL113" s="52"/>
      <c r="AM113" s="52"/>
      <c r="AN113" s="52"/>
      <c r="AO113" s="52"/>
      <c r="AP113" s="52"/>
      <c r="AQ113" s="95">
        <f t="shared" si="67"/>
        <v>470.94758630809861</v>
      </c>
      <c r="AR113" s="96">
        <f t="shared" si="68"/>
        <v>-100.89542765196785</v>
      </c>
      <c r="AS113" s="52"/>
      <c r="AT113" s="96"/>
      <c r="AU113" s="52"/>
      <c r="AV113" s="95">
        <f t="shared" si="52"/>
        <v>59.46570340869048</v>
      </c>
      <c r="AW113" s="96">
        <f t="shared" si="51"/>
        <v>-100.89542765196785</v>
      </c>
      <c r="AX113" s="52"/>
      <c r="AY113" s="52"/>
      <c r="AZ113" s="96"/>
      <c r="BA113" s="96"/>
      <c r="BC113" s="95"/>
      <c r="BD113" s="176">
        <v>88</v>
      </c>
      <c r="BE113" s="179">
        <f t="shared" si="57"/>
        <v>-64.091369907987399</v>
      </c>
      <c r="BF113" s="178">
        <f t="shared" si="58"/>
        <v>82.470485268672348</v>
      </c>
      <c r="BG113" s="52"/>
      <c r="BH113" s="176">
        <f t="shared" si="34"/>
        <v>6705.6067777698272</v>
      </c>
      <c r="BI113" s="178">
        <f t="shared" si="59"/>
        <v>-6.8947367022215929</v>
      </c>
      <c r="BJ113" s="52"/>
      <c r="BK113" s="52"/>
      <c r="BL113" s="52"/>
      <c r="BM113" s="179">
        <f t="shared" si="35"/>
        <v>53.88030547444108</v>
      </c>
      <c r="BN113" s="178">
        <f t="shared" si="60"/>
        <v>-122.89473670222159</v>
      </c>
      <c r="BO113" s="52"/>
      <c r="BP113" s="52"/>
      <c r="BQ113" s="52"/>
      <c r="BR113" s="52"/>
      <c r="BS113" s="117">
        <f t="shared" si="62"/>
        <v>-123.31786062082769</v>
      </c>
      <c r="BT113" s="124">
        <v>-113</v>
      </c>
      <c r="BU113" s="52"/>
      <c r="BV113" s="52"/>
      <c r="BW113" s="52"/>
      <c r="BX113" s="52"/>
      <c r="BY113" s="52"/>
      <c r="BZ113" s="52"/>
      <c r="CA113" s="96"/>
      <c r="CB113" s="95"/>
      <c r="CC113" s="192">
        <f t="shared" si="64"/>
        <v>-854.44987278226085</v>
      </c>
      <c r="CD113" s="193">
        <f t="shared" si="65"/>
        <v>23.105263297778407</v>
      </c>
      <c r="CE113" s="52"/>
      <c r="CF113" s="52"/>
      <c r="CG113" s="52"/>
      <c r="CH113" s="187">
        <f t="shared" si="63"/>
        <v>60.233034635485083</v>
      </c>
      <c r="CI113" s="193">
        <f t="shared" si="66"/>
        <v>-152.89473670222159</v>
      </c>
      <c r="CJ113" s="52"/>
      <c r="CK113" s="52"/>
      <c r="CL113" s="52"/>
      <c r="CM113" s="52"/>
      <c r="CN113" s="117">
        <f t="shared" si="61"/>
        <v>-123.31786062082769</v>
      </c>
      <c r="CO113" s="124">
        <v>-113</v>
      </c>
      <c r="CP113" s="52"/>
      <c r="CQ113" s="52"/>
      <c r="CR113" s="52"/>
      <c r="CS113" s="52"/>
      <c r="CT113" s="52"/>
      <c r="CU113" s="52"/>
      <c r="CV113" s="96"/>
      <c r="CW113" s="122"/>
    </row>
    <row r="114" spans="2:101" x14ac:dyDescent="0.3">
      <c r="B114" s="95"/>
      <c r="C114" s="95">
        <f t="shared" si="39"/>
        <v>492.92230132149876</v>
      </c>
      <c r="D114" s="96">
        <f t="shared" si="45"/>
        <v>-44</v>
      </c>
      <c r="E114" s="52"/>
      <c r="F114" s="52"/>
      <c r="G114" s="95">
        <f t="shared" si="40"/>
        <v>-414.31984418846133</v>
      </c>
      <c r="H114" s="96">
        <f t="shared" si="46"/>
        <v>-29</v>
      </c>
      <c r="I114" s="52"/>
      <c r="J114" s="52"/>
      <c r="K114" s="52"/>
      <c r="L114" s="134"/>
      <c r="M114" s="95">
        <f t="shared" si="41"/>
        <v>10</v>
      </c>
      <c r="N114" s="96">
        <f t="shared" si="47"/>
        <v>-3</v>
      </c>
      <c r="O114" s="52"/>
      <c r="P114" s="106"/>
      <c r="Q114" s="95">
        <f t="shared" si="42"/>
        <v>65</v>
      </c>
      <c r="R114" s="96">
        <f t="shared" si="48"/>
        <v>-23</v>
      </c>
      <c r="S114" s="52"/>
      <c r="T114" s="52"/>
      <c r="U114" s="95">
        <f t="shared" si="43"/>
        <v>48.565552222923458</v>
      </c>
      <c r="V114" s="96">
        <f t="shared" si="49"/>
        <v>-53</v>
      </c>
      <c r="W114" s="52"/>
      <c r="X114" s="52"/>
      <c r="Y114" s="52"/>
      <c r="Z114" s="31">
        <v>97</v>
      </c>
      <c r="AA114" s="34">
        <f t="shared" si="53"/>
        <v>-73.740530553534015</v>
      </c>
      <c r="AB114" s="33">
        <f t="shared" si="54"/>
        <v>87.848784598007555</v>
      </c>
      <c r="AC114" s="52"/>
      <c r="AD114" s="40">
        <v>106</v>
      </c>
      <c r="AE114" s="43">
        <f t="shared" si="37"/>
        <v>-17.91642812810494</v>
      </c>
      <c r="AF114" s="42">
        <f t="shared" si="38"/>
        <v>62.482010235990728</v>
      </c>
      <c r="AG114" s="52"/>
      <c r="AH114" s="62">
        <v>95</v>
      </c>
      <c r="AI114" s="65">
        <f t="shared" si="55"/>
        <v>-66.901785531878545</v>
      </c>
      <c r="AJ114" s="64">
        <f t="shared" si="56"/>
        <v>82.398478914127068</v>
      </c>
      <c r="AK114" s="52"/>
      <c r="AL114" s="52"/>
      <c r="AM114" s="52"/>
      <c r="AN114" s="52"/>
      <c r="AO114" s="52"/>
      <c r="AP114" s="52"/>
      <c r="AQ114" s="95">
        <f t="shared" si="67"/>
        <v>482.37763861086</v>
      </c>
      <c r="AR114" s="96">
        <f t="shared" si="68"/>
        <v>-101.89542765196785</v>
      </c>
      <c r="AS114" s="52"/>
      <c r="AT114" s="96"/>
      <c r="AU114" s="52"/>
      <c r="AV114" s="95">
        <f t="shared" si="52"/>
        <v>59.46570340869048</v>
      </c>
      <c r="AW114" s="96">
        <f t="shared" si="51"/>
        <v>-101.89542765196785</v>
      </c>
      <c r="AX114" s="52"/>
      <c r="AY114" s="52"/>
      <c r="AZ114" s="96"/>
      <c r="BA114" s="96"/>
      <c r="BC114" s="95"/>
      <c r="BD114" s="176">
        <v>89</v>
      </c>
      <c r="BE114" s="179">
        <f t="shared" si="57"/>
        <v>-64.492992117458357</v>
      </c>
      <c r="BF114" s="178">
        <f t="shared" si="58"/>
        <v>82.481002116349998</v>
      </c>
      <c r="BG114" s="52"/>
      <c r="BH114" s="176">
        <f t="shared" si="34"/>
        <v>6820.1954278991361</v>
      </c>
      <c r="BI114" s="178">
        <f t="shared" si="59"/>
        <v>-5.8947367022215929</v>
      </c>
      <c r="BJ114" s="52"/>
      <c r="BK114" s="52"/>
      <c r="BL114" s="52"/>
      <c r="BM114" s="179">
        <f t="shared" si="35"/>
        <v>53.784016426243539</v>
      </c>
      <c r="BN114" s="178">
        <f t="shared" si="60"/>
        <v>-123.89473670222159</v>
      </c>
      <c r="BO114" s="52"/>
      <c r="BP114" s="52"/>
      <c r="BQ114" s="52"/>
      <c r="BR114" s="52"/>
      <c r="BS114" s="117">
        <f t="shared" si="62"/>
        <v>-122.22655211975842</v>
      </c>
      <c r="BT114" s="124">
        <v>-112</v>
      </c>
      <c r="BU114" s="52"/>
      <c r="BV114" s="52"/>
      <c r="BW114" s="52"/>
      <c r="BX114" s="52"/>
      <c r="BY114" s="52"/>
      <c r="BZ114" s="52"/>
      <c r="CA114" s="96"/>
      <c r="CB114" s="95"/>
      <c r="CC114" s="192">
        <f t="shared" si="64"/>
        <v>-864.83526986239895</v>
      </c>
      <c r="CD114" s="193">
        <f t="shared" si="65"/>
        <v>24.105263297778407</v>
      </c>
      <c r="CE114" s="52"/>
      <c r="CF114" s="52"/>
      <c r="CG114" s="52"/>
      <c r="CH114" s="187">
        <f t="shared" si="63"/>
        <v>60.241761503275839</v>
      </c>
      <c r="CI114" s="193">
        <f t="shared" si="66"/>
        <v>-153.89473670222159</v>
      </c>
      <c r="CJ114" s="52"/>
      <c r="CK114" s="52"/>
      <c r="CL114" s="52"/>
      <c r="CM114" s="52"/>
      <c r="CN114" s="117">
        <f t="shared" si="61"/>
        <v>-122.22655211975842</v>
      </c>
      <c r="CO114" s="124">
        <v>-112</v>
      </c>
      <c r="CP114" s="52"/>
      <c r="CQ114" s="52"/>
      <c r="CR114" s="52"/>
      <c r="CS114" s="52"/>
      <c r="CT114" s="52"/>
      <c r="CU114" s="52"/>
      <c r="CV114" s="96"/>
      <c r="CW114" s="122"/>
    </row>
    <row r="115" spans="2:101" x14ac:dyDescent="0.3">
      <c r="B115" s="95"/>
      <c r="C115" s="95">
        <f t="shared" si="39"/>
        <v>504.3523536242601</v>
      </c>
      <c r="D115" s="96">
        <f t="shared" si="45"/>
        <v>-45</v>
      </c>
      <c r="E115" s="52"/>
      <c r="F115" s="52"/>
      <c r="G115" s="95">
        <f t="shared" si="40"/>
        <v>-402.88979188569999</v>
      </c>
      <c r="H115" s="96">
        <f t="shared" si="46"/>
        <v>-30</v>
      </c>
      <c r="I115" s="52"/>
      <c r="J115" s="52"/>
      <c r="K115" s="52"/>
      <c r="L115" s="134"/>
      <c r="M115" s="95">
        <f t="shared" si="41"/>
        <v>10</v>
      </c>
      <c r="N115" s="96">
        <f t="shared" si="47"/>
        <v>-4</v>
      </c>
      <c r="O115" s="52"/>
      <c r="P115" s="106"/>
      <c r="Q115" s="95">
        <f t="shared" si="42"/>
        <v>65</v>
      </c>
      <c r="R115" s="96">
        <f t="shared" si="48"/>
        <v>-24</v>
      </c>
      <c r="S115" s="52"/>
      <c r="T115" s="52"/>
      <c r="U115" s="95">
        <f t="shared" si="43"/>
        <v>49.48188339694088</v>
      </c>
      <c r="V115" s="96">
        <f t="shared" si="49"/>
        <v>-54</v>
      </c>
      <c r="W115" s="52"/>
      <c r="X115" s="52"/>
      <c r="Y115" s="52"/>
      <c r="Z115" s="31">
        <v>98</v>
      </c>
      <c r="AA115" s="34">
        <f t="shared" si="53"/>
        <v>-74.138869541050781</v>
      </c>
      <c r="AB115" s="33">
        <f t="shared" si="54"/>
        <v>87.796342275414531</v>
      </c>
      <c r="AC115" s="52"/>
      <c r="AD115" s="40">
        <v>107</v>
      </c>
      <c r="AE115" s="43">
        <f t="shared" si="37"/>
        <v>-19.004160806977882</v>
      </c>
      <c r="AF115" s="42">
        <f t="shared" si="38"/>
        <v>62.159809137597307</v>
      </c>
      <c r="AG115" s="52"/>
      <c r="AH115" s="62">
        <v>96</v>
      </c>
      <c r="AI115" s="65">
        <f t="shared" si="55"/>
        <v>-67.301712072711283</v>
      </c>
      <c r="AJ115" s="64">
        <f t="shared" si="56"/>
        <v>82.359970368161356</v>
      </c>
      <c r="AK115" s="52"/>
      <c r="AL115" s="52"/>
      <c r="AM115" s="52"/>
      <c r="AN115" s="52"/>
      <c r="AO115" s="52"/>
      <c r="AP115" s="52"/>
      <c r="AQ115" s="95">
        <f t="shared" si="67"/>
        <v>493.8076909136214</v>
      </c>
      <c r="AR115" s="96">
        <f t="shared" si="68"/>
        <v>-102.89542765196785</v>
      </c>
      <c r="AS115" s="52"/>
      <c r="AT115" s="96"/>
      <c r="AU115" s="52"/>
      <c r="AV115" s="95">
        <f t="shared" si="52"/>
        <v>59.46570340869048</v>
      </c>
      <c r="AW115" s="96">
        <f t="shared" si="51"/>
        <v>-102.89542765196785</v>
      </c>
      <c r="AX115" s="52"/>
      <c r="AY115" s="52"/>
      <c r="AZ115" s="96"/>
      <c r="BA115" s="96"/>
      <c r="BC115" s="95"/>
      <c r="BD115" s="176">
        <v>90</v>
      </c>
      <c r="BE115" s="179">
        <f t="shared" si="57"/>
        <v>-64.894736702221593</v>
      </c>
      <c r="BF115" s="178">
        <f t="shared" si="58"/>
        <v>82.484508088226875</v>
      </c>
      <c r="BG115" s="52"/>
      <c r="BH115" s="176">
        <f t="shared" si="34"/>
        <v>6934.7840780284459</v>
      </c>
      <c r="BI115" s="178">
        <f t="shared" si="59"/>
        <v>-4.8947367022215929</v>
      </c>
      <c r="BJ115" s="52"/>
      <c r="BK115" s="52"/>
      <c r="BL115" s="52"/>
      <c r="BM115" s="179">
        <f t="shared" si="35"/>
        <v>53.687727378046006</v>
      </c>
      <c r="BN115" s="178">
        <f t="shared" si="60"/>
        <v>-124.89473670222159</v>
      </c>
      <c r="BO115" s="52"/>
      <c r="BP115" s="52"/>
      <c r="BQ115" s="52"/>
      <c r="BR115" s="52"/>
      <c r="BS115" s="117">
        <f t="shared" si="62"/>
        <v>-121.13524361868915</v>
      </c>
      <c r="BT115" s="124">
        <v>-111</v>
      </c>
      <c r="BU115" s="52"/>
      <c r="BV115" s="52"/>
      <c r="BW115" s="52"/>
      <c r="BX115" s="52"/>
      <c r="BY115" s="52"/>
      <c r="BZ115" s="52"/>
      <c r="CA115" s="96"/>
      <c r="CB115" s="95"/>
      <c r="CC115" s="192">
        <f t="shared" si="64"/>
        <v>-875.22066694253726</v>
      </c>
      <c r="CD115" s="193">
        <f t="shared" si="65"/>
        <v>25.105263297778407</v>
      </c>
      <c r="CE115" s="52"/>
      <c r="CF115" s="52"/>
      <c r="CG115" s="52"/>
      <c r="CH115" s="187">
        <f t="shared" si="63"/>
        <v>60.250488371066602</v>
      </c>
      <c r="CI115" s="193">
        <f t="shared" si="66"/>
        <v>-154.89473670222159</v>
      </c>
      <c r="CJ115" s="52"/>
      <c r="CK115" s="52"/>
      <c r="CL115" s="52"/>
      <c r="CM115" s="52"/>
      <c r="CN115" s="117">
        <f t="shared" si="61"/>
        <v>-121.13524361868915</v>
      </c>
      <c r="CO115" s="124">
        <v>-111</v>
      </c>
      <c r="CP115" s="52"/>
      <c r="CQ115" s="52"/>
      <c r="CR115" s="52"/>
      <c r="CS115" s="52"/>
      <c r="CT115" s="52"/>
      <c r="CU115" s="52"/>
      <c r="CV115" s="96"/>
      <c r="CW115" s="122"/>
    </row>
    <row r="116" spans="2:101" x14ac:dyDescent="0.3">
      <c r="B116" s="95"/>
      <c r="C116" s="95">
        <f t="shared" si="39"/>
        <v>515.7824059270215</v>
      </c>
      <c r="D116" s="96">
        <f t="shared" si="45"/>
        <v>-46</v>
      </c>
      <c r="E116" s="52"/>
      <c r="F116" s="52"/>
      <c r="G116" s="95">
        <f t="shared" si="40"/>
        <v>-391.45973958293865</v>
      </c>
      <c r="H116" s="96">
        <f t="shared" si="46"/>
        <v>-31</v>
      </c>
      <c r="I116" s="52"/>
      <c r="J116" s="52"/>
      <c r="K116" s="52"/>
      <c r="L116" s="134"/>
      <c r="M116" s="95">
        <f t="shared" si="41"/>
        <v>10</v>
      </c>
      <c r="N116" s="96">
        <f t="shared" si="47"/>
        <v>-5</v>
      </c>
      <c r="O116" s="52"/>
      <c r="P116" s="106"/>
      <c r="Q116" s="95">
        <f t="shared" si="42"/>
        <v>65</v>
      </c>
      <c r="R116" s="96">
        <f t="shared" si="48"/>
        <v>-25</v>
      </c>
      <c r="S116" s="52"/>
      <c r="T116" s="52"/>
      <c r="U116" s="95">
        <f t="shared" si="43"/>
        <v>50.398214570958302</v>
      </c>
      <c r="V116" s="96">
        <f t="shared" si="49"/>
        <v>-55</v>
      </c>
      <c r="W116" s="52"/>
      <c r="X116" s="52"/>
      <c r="Y116" s="52"/>
      <c r="Z116" s="31">
        <v>99</v>
      </c>
      <c r="AA116" s="34">
        <f t="shared" si="53"/>
        <v>-74.536232614881953</v>
      </c>
      <c r="AB116" s="33">
        <f t="shared" si="54"/>
        <v>87.736955966131291</v>
      </c>
      <c r="AC116" s="52"/>
      <c r="AD116" s="40">
        <v>108</v>
      </c>
      <c r="AE116" s="43">
        <f t="shared" si="37"/>
        <v>-20.086104634371576</v>
      </c>
      <c r="AF116" s="42">
        <f t="shared" si="38"/>
        <v>61.818673559184987</v>
      </c>
      <c r="AG116" s="52"/>
      <c r="AH116" s="62">
        <v>97</v>
      </c>
      <c r="AI116" s="65">
        <f t="shared" si="55"/>
        <v>-67.700905635999248</v>
      </c>
      <c r="AJ116" s="64">
        <f t="shared" si="56"/>
        <v>82.314488006698028</v>
      </c>
      <c r="AK116" s="52"/>
      <c r="AL116" s="52"/>
      <c r="AM116" s="52"/>
      <c r="AN116" s="52"/>
      <c r="AO116" s="52"/>
      <c r="AP116" s="52"/>
      <c r="AQ116" s="95">
        <f t="shared" si="67"/>
        <v>505.23774321638257</v>
      </c>
      <c r="AR116" s="96">
        <f t="shared" si="68"/>
        <v>-103.89542765196785</v>
      </c>
      <c r="AS116" s="52"/>
      <c r="AT116" s="96"/>
      <c r="AU116" s="52"/>
      <c r="AV116" s="95">
        <f t="shared" si="52"/>
        <v>59.46570340869048</v>
      </c>
      <c r="AW116" s="96">
        <f t="shared" si="51"/>
        <v>-103.89542765196785</v>
      </c>
      <c r="AX116" s="52"/>
      <c r="AY116" s="52"/>
      <c r="AZ116" s="96"/>
      <c r="BA116" s="96"/>
      <c r="BC116" s="95"/>
      <c r="BD116" s="176">
        <v>91</v>
      </c>
      <c r="BE116" s="179">
        <f t="shared" si="57"/>
        <v>-65.296481286984843</v>
      </c>
      <c r="BF116" s="178">
        <f t="shared" si="58"/>
        <v>82.481002116349998</v>
      </c>
      <c r="BG116" s="52"/>
      <c r="BH116" s="176">
        <f t="shared" si="34"/>
        <v>7049.3727281577549</v>
      </c>
      <c r="BI116" s="178">
        <f t="shared" si="59"/>
        <v>-3.8947367022215929</v>
      </c>
      <c r="BJ116" s="52"/>
      <c r="BK116" s="52"/>
      <c r="BL116" s="52"/>
      <c r="BM116" s="179">
        <f t="shared" si="35"/>
        <v>53.591438329848465</v>
      </c>
      <c r="BN116" s="178">
        <f t="shared" si="60"/>
        <v>-125.89473670222159</v>
      </c>
      <c r="BO116" s="52"/>
      <c r="BP116" s="52"/>
      <c r="BQ116" s="52"/>
      <c r="BR116" s="52"/>
      <c r="BS116" s="117">
        <f t="shared" si="62"/>
        <v>-120.04393511761987</v>
      </c>
      <c r="BT116" s="124">
        <v>-110</v>
      </c>
      <c r="BU116" s="52"/>
      <c r="BV116" s="52"/>
      <c r="BW116" s="52"/>
      <c r="BX116" s="52"/>
      <c r="BY116" s="52"/>
      <c r="BZ116" s="52"/>
      <c r="CA116" s="96"/>
      <c r="CB116" s="95"/>
      <c r="CC116" s="192">
        <f t="shared" si="64"/>
        <v>-885.60606402267535</v>
      </c>
      <c r="CD116" s="193">
        <f t="shared" si="65"/>
        <v>26.105263297778407</v>
      </c>
      <c r="CE116" s="52"/>
      <c r="CF116" s="52"/>
      <c r="CG116" s="52"/>
      <c r="CH116" s="187">
        <f t="shared" si="63"/>
        <v>60.259215238857358</v>
      </c>
      <c r="CI116" s="193">
        <f t="shared" si="66"/>
        <v>-155.89473670222159</v>
      </c>
      <c r="CJ116" s="52"/>
      <c r="CK116" s="52"/>
      <c r="CL116" s="52"/>
      <c r="CM116" s="52"/>
      <c r="CN116" s="117">
        <f t="shared" si="61"/>
        <v>-120.04393511761987</v>
      </c>
      <c r="CO116" s="124">
        <v>-110</v>
      </c>
      <c r="CP116" s="52"/>
      <c r="CQ116" s="52"/>
      <c r="CR116" s="52"/>
      <c r="CS116" s="52"/>
      <c r="CT116" s="52"/>
      <c r="CU116" s="52"/>
      <c r="CV116" s="96"/>
      <c r="CW116" s="122"/>
    </row>
    <row r="117" spans="2:101" x14ac:dyDescent="0.3">
      <c r="B117" s="95"/>
      <c r="C117" s="95">
        <f t="shared" si="39"/>
        <v>527.21245822978278</v>
      </c>
      <c r="D117" s="96">
        <f t="shared" si="45"/>
        <v>-47</v>
      </c>
      <c r="E117" s="52"/>
      <c r="F117" s="52"/>
      <c r="G117" s="95">
        <f t="shared" si="40"/>
        <v>-380.02968728017731</v>
      </c>
      <c r="H117" s="96">
        <f t="shared" si="46"/>
        <v>-32</v>
      </c>
      <c r="I117" s="52"/>
      <c r="J117" s="52"/>
      <c r="K117" s="52"/>
      <c r="L117" s="134"/>
      <c r="M117" s="95">
        <f t="shared" si="41"/>
        <v>10</v>
      </c>
      <c r="N117" s="96">
        <f t="shared" si="47"/>
        <v>-6</v>
      </c>
      <c r="O117" s="52"/>
      <c r="P117" s="106"/>
      <c r="Q117" s="95">
        <f t="shared" si="42"/>
        <v>65</v>
      </c>
      <c r="R117" s="96">
        <f t="shared" si="48"/>
        <v>-26</v>
      </c>
      <c r="S117" s="52"/>
      <c r="T117" s="52"/>
      <c r="U117" s="95">
        <f t="shared" si="43"/>
        <v>51.314545744975725</v>
      </c>
      <c r="V117" s="96">
        <f t="shared" si="49"/>
        <v>-56</v>
      </c>
      <c r="W117" s="52"/>
      <c r="X117" s="52"/>
      <c r="Y117" s="52"/>
      <c r="Z117" s="31">
        <v>100</v>
      </c>
      <c r="AA117" s="34">
        <f t="shared" si="53"/>
        <v>-74.932498734385874</v>
      </c>
      <c r="AB117" s="33">
        <f t="shared" si="54"/>
        <v>87.670643759802942</v>
      </c>
      <c r="AC117" s="52"/>
      <c r="AD117" s="40">
        <v>109</v>
      </c>
      <c r="AE117" s="43">
        <f t="shared" si="37"/>
        <v>-21.161930039715166</v>
      </c>
      <c r="AF117" s="42">
        <f t="shared" si="38"/>
        <v>61.458707413955594</v>
      </c>
      <c r="AG117" s="52"/>
      <c r="AH117" s="62">
        <v>98</v>
      </c>
      <c r="AI117" s="65">
        <f t="shared" si="55"/>
        <v>-68.099244623516014</v>
      </c>
      <c r="AJ117" s="64">
        <f t="shared" si="56"/>
        <v>82.262045684105018</v>
      </c>
      <c r="AK117" s="52"/>
      <c r="AL117" s="52"/>
      <c r="AM117" s="52"/>
      <c r="AN117" s="52"/>
      <c r="AO117" s="52"/>
      <c r="AP117" s="52"/>
      <c r="AQ117" s="95">
        <f t="shared" si="67"/>
        <v>516.66779551914397</v>
      </c>
      <c r="AR117" s="96">
        <f t="shared" si="68"/>
        <v>-104.89542765196785</v>
      </c>
      <c r="AS117" s="52"/>
      <c r="AT117" s="96"/>
      <c r="AU117" s="52"/>
      <c r="AV117" s="95">
        <f t="shared" si="52"/>
        <v>59.46570340869048</v>
      </c>
      <c r="AW117" s="96">
        <f t="shared" si="51"/>
        <v>-104.89542765196785</v>
      </c>
      <c r="AX117" s="52"/>
      <c r="AY117" s="52"/>
      <c r="AZ117" s="96"/>
      <c r="BA117" s="96"/>
      <c r="BC117" s="95"/>
      <c r="BD117" s="176">
        <v>92</v>
      </c>
      <c r="BE117" s="179">
        <f t="shared" si="57"/>
        <v>-65.698103496455772</v>
      </c>
      <c r="BF117" s="178">
        <f t="shared" si="58"/>
        <v>82.470485268672348</v>
      </c>
      <c r="BG117" s="52"/>
      <c r="BH117" s="176">
        <f t="shared" si="34"/>
        <v>7163.9613782870638</v>
      </c>
      <c r="BI117" s="178">
        <f t="shared" si="59"/>
        <v>-2.8947367022215929</v>
      </c>
      <c r="BJ117" s="52"/>
      <c r="BK117" s="52"/>
      <c r="BL117" s="52"/>
      <c r="BM117" s="179">
        <f t="shared" si="35"/>
        <v>53.495149281650924</v>
      </c>
      <c r="BN117" s="178">
        <f t="shared" si="60"/>
        <v>-126.89473670222159</v>
      </c>
      <c r="BO117" s="52"/>
      <c r="BP117" s="52"/>
      <c r="BQ117" s="52"/>
      <c r="BR117" s="52"/>
      <c r="BS117" s="117">
        <f t="shared" si="62"/>
        <v>-118.9526266165506</v>
      </c>
      <c r="BT117" s="124">
        <v>-109</v>
      </c>
      <c r="BU117" s="52"/>
      <c r="BV117" s="52"/>
      <c r="BW117" s="52"/>
      <c r="BX117" s="52"/>
      <c r="BY117" s="52"/>
      <c r="BZ117" s="52"/>
      <c r="CA117" s="96"/>
      <c r="CB117" s="95"/>
      <c r="CC117" s="192">
        <f t="shared" si="64"/>
        <v>-895.99146110281345</v>
      </c>
      <c r="CD117" s="193">
        <f t="shared" si="65"/>
        <v>27.105263297778407</v>
      </c>
      <c r="CE117" s="52"/>
      <c r="CF117" s="52"/>
      <c r="CG117" s="52"/>
      <c r="CH117" s="187">
        <f t="shared" si="63"/>
        <v>60.267942106648121</v>
      </c>
      <c r="CI117" s="193">
        <f t="shared" si="66"/>
        <v>-156.89473670222159</v>
      </c>
      <c r="CJ117" s="52"/>
      <c r="CK117" s="52"/>
      <c r="CL117" s="52"/>
      <c r="CM117" s="52"/>
      <c r="CN117" s="117">
        <f t="shared" si="61"/>
        <v>-118.9526266165506</v>
      </c>
      <c r="CO117" s="124">
        <v>-109</v>
      </c>
      <c r="CP117" s="52"/>
      <c r="CQ117" s="52"/>
      <c r="CR117" s="52"/>
      <c r="CS117" s="52"/>
      <c r="CT117" s="52"/>
      <c r="CU117" s="52"/>
      <c r="CV117" s="96"/>
      <c r="CW117" s="122"/>
    </row>
    <row r="118" spans="2:101" x14ac:dyDescent="0.3">
      <c r="B118" s="95"/>
      <c r="C118" s="95">
        <f t="shared" si="39"/>
        <v>538.64251053254407</v>
      </c>
      <c r="D118" s="96">
        <f t="shared" si="45"/>
        <v>-48</v>
      </c>
      <c r="E118" s="52"/>
      <c r="F118" s="52"/>
      <c r="G118" s="95">
        <f t="shared" si="40"/>
        <v>-368.59963497741597</v>
      </c>
      <c r="H118" s="96">
        <f t="shared" si="46"/>
        <v>-33</v>
      </c>
      <c r="I118" s="52"/>
      <c r="J118" s="52"/>
      <c r="K118" s="52"/>
      <c r="L118" s="134"/>
      <c r="M118" s="95">
        <f t="shared" si="41"/>
        <v>10</v>
      </c>
      <c r="N118" s="96">
        <f t="shared" si="47"/>
        <v>-7</v>
      </c>
      <c r="O118" s="52"/>
      <c r="P118" s="106"/>
      <c r="Q118" s="95">
        <f t="shared" si="42"/>
        <v>65</v>
      </c>
      <c r="R118" s="96">
        <f t="shared" si="48"/>
        <v>-27</v>
      </c>
      <c r="S118" s="52"/>
      <c r="T118" s="52"/>
      <c r="U118" s="95">
        <f t="shared" si="43"/>
        <v>52.230876918993154</v>
      </c>
      <c r="V118" s="96">
        <f t="shared" si="49"/>
        <v>-57</v>
      </c>
      <c r="W118" s="52"/>
      <c r="X118" s="52"/>
      <c r="Y118" s="52"/>
      <c r="Z118" s="31">
        <v>101</v>
      </c>
      <c r="AA118" s="34">
        <f t="shared" si="53"/>
        <v>-75.327547193063836</v>
      </c>
      <c r="AB118" s="33">
        <f t="shared" si="54"/>
        <v>87.597425855769899</v>
      </c>
      <c r="AC118" s="52"/>
      <c r="AD118" s="40">
        <v>110</v>
      </c>
      <c r="AE118" s="43">
        <f t="shared" si="37"/>
        <v>-22.231309316168467</v>
      </c>
      <c r="AF118" s="42">
        <f t="shared" si="38"/>
        <v>61.080020351084045</v>
      </c>
      <c r="AG118" s="52"/>
      <c r="AH118" s="62">
        <v>99</v>
      </c>
      <c r="AI118" s="65">
        <f t="shared" si="55"/>
        <v>-68.496607697347187</v>
      </c>
      <c r="AJ118" s="64">
        <f t="shared" si="56"/>
        <v>82.202659374821778</v>
      </c>
      <c r="AK118" s="52"/>
      <c r="AL118" s="52"/>
      <c r="AM118" s="52"/>
      <c r="AN118" s="52"/>
      <c r="AO118" s="52"/>
      <c r="AP118" s="52"/>
      <c r="AQ118" s="95">
        <f t="shared" si="67"/>
        <v>528.09784782190536</v>
      </c>
      <c r="AR118" s="96">
        <f t="shared" si="68"/>
        <v>-105.89542765196785</v>
      </c>
      <c r="AS118" s="52"/>
      <c r="AT118" s="96"/>
      <c r="AU118" s="52"/>
      <c r="AV118" s="95">
        <f t="shared" si="52"/>
        <v>59.46570340869048</v>
      </c>
      <c r="AW118" s="96">
        <f t="shared" si="51"/>
        <v>-105.89542765196785</v>
      </c>
      <c r="AX118" s="52"/>
      <c r="AY118" s="52"/>
      <c r="AZ118" s="96"/>
      <c r="BA118" s="96"/>
      <c r="BC118" s="95"/>
      <c r="BD118" s="176">
        <v>93</v>
      </c>
      <c r="BE118" s="179">
        <f t="shared" si="57"/>
        <v>-66.099480992618794</v>
      </c>
      <c r="BF118" s="178">
        <f t="shared" si="58"/>
        <v>82.452960748727605</v>
      </c>
      <c r="BG118" s="52"/>
      <c r="BH118" s="176">
        <f t="shared" si="34"/>
        <v>7278.5500284163727</v>
      </c>
      <c r="BI118" s="178">
        <f t="shared" si="59"/>
        <v>-1.8947367022215929</v>
      </c>
      <c r="BJ118" s="52"/>
      <c r="BK118" s="52"/>
      <c r="BL118" s="52"/>
      <c r="BM118" s="179">
        <f t="shared" si="35"/>
        <v>53.398860233453391</v>
      </c>
      <c r="BN118" s="178">
        <f t="shared" si="60"/>
        <v>-127.89473670222159</v>
      </c>
      <c r="BO118" s="52"/>
      <c r="BP118" s="52"/>
      <c r="BQ118" s="52"/>
      <c r="BR118" s="52"/>
      <c r="BS118" s="117">
        <f t="shared" si="62"/>
        <v>-117.86131811548132</v>
      </c>
      <c r="BT118" s="124">
        <v>-108</v>
      </c>
      <c r="BU118" s="52"/>
      <c r="BV118" s="52"/>
      <c r="BW118" s="52"/>
      <c r="BX118" s="52"/>
      <c r="BY118" s="52"/>
      <c r="BZ118" s="52"/>
      <c r="CA118" s="96"/>
      <c r="CB118" s="95"/>
      <c r="CC118" s="192">
        <f t="shared" si="64"/>
        <v>-906.37685818295176</v>
      </c>
      <c r="CD118" s="193">
        <f t="shared" si="65"/>
        <v>28.105263297778407</v>
      </c>
      <c r="CE118" s="52"/>
      <c r="CF118" s="52"/>
      <c r="CG118" s="52"/>
      <c r="CH118" s="187">
        <f t="shared" si="63"/>
        <v>60.276668974438877</v>
      </c>
      <c r="CI118" s="193">
        <f t="shared" si="66"/>
        <v>-157.89473670222159</v>
      </c>
      <c r="CJ118" s="52"/>
      <c r="CK118" s="52"/>
      <c r="CL118" s="52"/>
      <c r="CM118" s="52"/>
      <c r="CN118" s="117">
        <f t="shared" si="61"/>
        <v>-117.86131811548132</v>
      </c>
      <c r="CO118" s="124">
        <v>-108</v>
      </c>
      <c r="CP118" s="52"/>
      <c r="CQ118" s="52"/>
      <c r="CR118" s="52"/>
      <c r="CS118" s="52"/>
      <c r="CT118" s="52"/>
      <c r="CU118" s="52"/>
      <c r="CV118" s="96"/>
      <c r="CW118" s="122"/>
    </row>
    <row r="119" spans="2:101" x14ac:dyDescent="0.3">
      <c r="B119" s="95"/>
      <c r="C119" s="95">
        <f t="shared" si="39"/>
        <v>550.07256283530546</v>
      </c>
      <c r="D119" s="96">
        <f t="shared" si="45"/>
        <v>-49</v>
      </c>
      <c r="E119" s="52"/>
      <c r="F119" s="52"/>
      <c r="G119" s="95">
        <f t="shared" si="40"/>
        <v>-357.16958267465463</v>
      </c>
      <c r="H119" s="96">
        <f t="shared" si="46"/>
        <v>-34</v>
      </c>
      <c r="I119" s="52"/>
      <c r="J119" s="52"/>
      <c r="K119" s="52"/>
      <c r="L119" s="134"/>
      <c r="M119" s="95">
        <f t="shared" si="41"/>
        <v>10</v>
      </c>
      <c r="N119" s="96">
        <f t="shared" si="47"/>
        <v>-8</v>
      </c>
      <c r="O119" s="52"/>
      <c r="P119" s="106"/>
      <c r="Q119" s="95">
        <f t="shared" si="42"/>
        <v>65</v>
      </c>
      <c r="R119" s="96">
        <f t="shared" si="48"/>
        <v>-28</v>
      </c>
      <c r="S119" s="52"/>
      <c r="T119" s="52"/>
      <c r="U119" s="95">
        <f t="shared" si="43"/>
        <v>53.147208093010576</v>
      </c>
      <c r="V119" s="96">
        <f t="shared" si="49"/>
        <v>-58</v>
      </c>
      <c r="W119" s="52"/>
      <c r="X119" s="52"/>
      <c r="Y119" s="52"/>
      <c r="Z119" s="31">
        <v>102</v>
      </c>
      <c r="AA119" s="34">
        <f t="shared" si="53"/>
        <v>-75.721257655328415</v>
      </c>
      <c r="AB119" s="33">
        <f t="shared" si="54"/>
        <v>87.517324556915</v>
      </c>
      <c r="AC119" s="52"/>
      <c r="AD119" s="40">
        <v>111</v>
      </c>
      <c r="AE119" s="43">
        <f t="shared" si="37"/>
        <v>-23.293916720444518</v>
      </c>
      <c r="AF119" s="42">
        <f t="shared" si="38"/>
        <v>60.682727722318113</v>
      </c>
      <c r="AG119" s="52"/>
      <c r="AH119" s="62">
        <v>100</v>
      </c>
      <c r="AI119" s="65">
        <f t="shared" si="55"/>
        <v>-68.892873816851107</v>
      </c>
      <c r="AJ119" s="64">
        <f t="shared" si="56"/>
        <v>82.136347168493415</v>
      </c>
      <c r="AK119" s="52"/>
      <c r="AL119" s="52"/>
      <c r="AM119" s="52"/>
      <c r="AN119" s="52"/>
      <c r="AO119" s="52"/>
      <c r="AP119" s="52"/>
      <c r="AQ119" s="95">
        <f t="shared" si="67"/>
        <v>539.52790012466676</v>
      </c>
      <c r="AR119" s="96">
        <f t="shared" si="68"/>
        <v>-106.89542765196785</v>
      </c>
      <c r="AS119" s="52"/>
      <c r="AT119" s="96"/>
      <c r="AU119" s="52"/>
      <c r="AV119" s="95">
        <f t="shared" si="52"/>
        <v>59.46570340869048</v>
      </c>
      <c r="AW119" s="96">
        <f t="shared" si="51"/>
        <v>-106.89542765196785</v>
      </c>
      <c r="AX119" s="52"/>
      <c r="AY119" s="52"/>
      <c r="AZ119" s="96"/>
      <c r="BA119" s="96"/>
      <c r="BC119" s="95"/>
      <c r="BD119" s="176">
        <v>94</v>
      </c>
      <c r="BE119" s="179">
        <f t="shared" si="57"/>
        <v>-66.500491512000352</v>
      </c>
      <c r="BF119" s="178">
        <f t="shared" si="58"/>
        <v>82.428433894654319</v>
      </c>
      <c r="BG119" s="52"/>
      <c r="BH119" s="176">
        <f t="shared" si="34"/>
        <v>7393.1386785456825</v>
      </c>
      <c r="BI119" s="178">
        <f t="shared" si="59"/>
        <v>-0.89473670222159285</v>
      </c>
      <c r="BJ119" s="52"/>
      <c r="BK119" s="52"/>
      <c r="BL119" s="52"/>
      <c r="BM119" s="179">
        <f t="shared" si="35"/>
        <v>53.30257118525585</v>
      </c>
      <c r="BN119" s="178">
        <f t="shared" si="60"/>
        <v>-128.89473670222159</v>
      </c>
      <c r="BO119" s="52"/>
      <c r="BP119" s="52"/>
      <c r="BQ119" s="52"/>
      <c r="BR119" s="52"/>
      <c r="BS119" s="117">
        <f t="shared" si="62"/>
        <v>-116.77000961441206</v>
      </c>
      <c r="BT119" s="124">
        <v>-107</v>
      </c>
      <c r="BU119" s="52"/>
      <c r="BV119" s="52"/>
      <c r="BW119" s="52"/>
      <c r="BX119" s="52"/>
      <c r="BY119" s="52"/>
      <c r="BZ119" s="52"/>
      <c r="CA119" s="96"/>
      <c r="CB119" s="95"/>
      <c r="CC119" s="192">
        <f t="shared" si="64"/>
        <v>-916.76225526308986</v>
      </c>
      <c r="CD119" s="193">
        <f t="shared" si="65"/>
        <v>29.105263297778407</v>
      </c>
      <c r="CE119" s="52"/>
      <c r="CF119" s="52"/>
      <c r="CG119" s="52"/>
      <c r="CH119" s="187">
        <f t="shared" si="63"/>
        <v>60.285395842229633</v>
      </c>
      <c r="CI119" s="193">
        <f t="shared" si="66"/>
        <v>-158.89473670222159</v>
      </c>
      <c r="CJ119" s="52"/>
      <c r="CK119" s="52"/>
      <c r="CL119" s="52"/>
      <c r="CM119" s="52"/>
      <c r="CN119" s="117">
        <f t="shared" si="61"/>
        <v>-116.77000961441206</v>
      </c>
      <c r="CO119" s="124">
        <v>-107</v>
      </c>
      <c r="CP119" s="52"/>
      <c r="CQ119" s="52"/>
      <c r="CR119" s="52"/>
      <c r="CS119" s="52"/>
      <c r="CT119" s="52"/>
      <c r="CU119" s="52"/>
      <c r="CV119" s="96"/>
      <c r="CW119" s="122"/>
    </row>
    <row r="120" spans="2:101" x14ac:dyDescent="0.3">
      <c r="B120" s="95"/>
      <c r="C120" s="95">
        <f t="shared" si="39"/>
        <v>561.50261513806674</v>
      </c>
      <c r="D120" s="96">
        <f t="shared" si="45"/>
        <v>-50</v>
      </c>
      <c r="E120" s="52"/>
      <c r="F120" s="52"/>
      <c r="G120" s="95">
        <f t="shared" si="40"/>
        <v>-345.7395303718933</v>
      </c>
      <c r="H120" s="96">
        <f t="shared" si="46"/>
        <v>-35</v>
      </c>
      <c r="I120" s="52"/>
      <c r="J120" s="52"/>
      <c r="K120" s="52"/>
      <c r="L120" s="134"/>
      <c r="M120" s="95">
        <f t="shared" si="41"/>
        <v>10</v>
      </c>
      <c r="N120" s="96">
        <f t="shared" si="47"/>
        <v>-9</v>
      </c>
      <c r="O120" s="52"/>
      <c r="P120" s="106"/>
      <c r="Q120" s="95">
        <f t="shared" si="42"/>
        <v>65</v>
      </c>
      <c r="R120" s="96">
        <f t="shared" si="48"/>
        <v>-29</v>
      </c>
      <c r="S120" s="52"/>
      <c r="T120" s="52"/>
      <c r="U120" s="95">
        <f t="shared" si="43"/>
        <v>54.063539267027998</v>
      </c>
      <c r="V120" s="96">
        <f t="shared" si="49"/>
        <v>-59</v>
      </c>
      <c r="W120" s="52"/>
      <c r="X120" s="52"/>
      <c r="Y120" s="52"/>
      <c r="Z120" s="31">
        <v>103</v>
      </c>
      <c r="AA120" s="34">
        <f t="shared" si="53"/>
        <v>-76.113510193158845</v>
      </c>
      <c r="AB120" s="33">
        <f t="shared" si="54"/>
        <v>87.430364262869844</v>
      </c>
      <c r="AC120" s="52"/>
      <c r="AD120" s="40">
        <v>112</v>
      </c>
      <c r="AE120" s="43">
        <f t="shared" si="37"/>
        <v>-24.349428572034284</v>
      </c>
      <c r="AF120" s="42">
        <f t="shared" si="38"/>
        <v>60.26695054684118</v>
      </c>
      <c r="AG120" s="52"/>
      <c r="AH120" s="62">
        <v>101</v>
      </c>
      <c r="AI120" s="65">
        <f t="shared" si="55"/>
        <v>-69.28792227552907</v>
      </c>
      <c r="AJ120" s="64">
        <f t="shared" si="56"/>
        <v>82.063129264460372</v>
      </c>
      <c r="AK120" s="52"/>
      <c r="AL120" s="52"/>
      <c r="AM120" s="52"/>
      <c r="AN120" s="52"/>
      <c r="AO120" s="52"/>
      <c r="AP120" s="52"/>
      <c r="AQ120" s="95">
        <f t="shared" si="67"/>
        <v>550.95795242742793</v>
      </c>
      <c r="AR120" s="96">
        <f t="shared" si="68"/>
        <v>-107.89542765196785</v>
      </c>
      <c r="AS120" s="52"/>
      <c r="AT120" s="96"/>
      <c r="AU120" s="52"/>
      <c r="AV120" s="95">
        <f t="shared" si="52"/>
        <v>59.46570340869048</v>
      </c>
      <c r="AW120" s="96">
        <f t="shared" si="51"/>
        <v>-107.89542765196785</v>
      </c>
      <c r="AX120" s="52"/>
      <c r="AY120" s="52"/>
      <c r="AZ120" s="96"/>
      <c r="BA120" s="96"/>
      <c r="BC120" s="95"/>
      <c r="BD120" s="176">
        <v>95</v>
      </c>
      <c r="BE120" s="179">
        <f t="shared" si="57"/>
        <v>-66.901012902911546</v>
      </c>
      <c r="BF120" s="178">
        <f t="shared" si="58"/>
        <v>82.396912177569845</v>
      </c>
      <c r="BG120" s="52"/>
      <c r="BH120" s="176">
        <f t="shared" ref="BH120:BH183" si="69">$BI$19*BI120+$BK$19</f>
        <v>7507.7273286749914</v>
      </c>
      <c r="BI120" s="178">
        <f t="shared" si="59"/>
        <v>0.10526329777840715</v>
      </c>
      <c r="BJ120" s="52"/>
      <c r="BK120" s="52"/>
      <c r="BL120" s="52"/>
      <c r="BM120" s="179">
        <f>$BN$19*BN120+$BQ$19</f>
        <v>53.206282137058309</v>
      </c>
      <c r="BN120" s="178">
        <f t="shared" si="60"/>
        <v>-129.89473670222159</v>
      </c>
      <c r="BO120" s="52"/>
      <c r="BP120" s="52"/>
      <c r="BQ120" s="52"/>
      <c r="BR120" s="52"/>
      <c r="BS120" s="117">
        <f t="shared" si="62"/>
        <v>-115.67870111334278</v>
      </c>
      <c r="BT120" s="124">
        <v>-106</v>
      </c>
      <c r="BU120" s="52"/>
      <c r="BV120" s="52"/>
      <c r="BW120" s="52"/>
      <c r="BX120" s="52"/>
      <c r="BY120" s="52"/>
      <c r="BZ120" s="52"/>
      <c r="CA120" s="96"/>
      <c r="CB120" s="95"/>
      <c r="CC120" s="192">
        <f t="shared" si="64"/>
        <v>-927.14765234322806</v>
      </c>
      <c r="CD120" s="193">
        <f t="shared" si="65"/>
        <v>30.105263297778407</v>
      </c>
      <c r="CE120" s="52"/>
      <c r="CF120" s="52"/>
      <c r="CG120" s="52"/>
      <c r="CH120" s="187">
        <f t="shared" si="63"/>
        <v>60.294122710020396</v>
      </c>
      <c r="CI120" s="193">
        <f t="shared" si="66"/>
        <v>-159.89473670222159</v>
      </c>
      <c r="CJ120" s="52"/>
      <c r="CK120" s="52"/>
      <c r="CL120" s="52"/>
      <c r="CM120" s="52"/>
      <c r="CN120" s="117">
        <f t="shared" si="61"/>
        <v>-115.67870111334278</v>
      </c>
      <c r="CO120" s="124">
        <v>-106</v>
      </c>
      <c r="CP120" s="52"/>
      <c r="CQ120" s="52"/>
      <c r="CR120" s="52"/>
      <c r="CS120" s="52"/>
      <c r="CT120" s="52"/>
      <c r="CU120" s="52"/>
      <c r="CV120" s="96"/>
      <c r="CW120" s="122"/>
    </row>
    <row r="121" spans="2:101" x14ac:dyDescent="0.3">
      <c r="B121" s="95"/>
      <c r="C121" s="95">
        <f t="shared" si="39"/>
        <v>572.93266744082814</v>
      </c>
      <c r="D121" s="96">
        <f t="shared" si="45"/>
        <v>-51</v>
      </c>
      <c r="E121" s="52"/>
      <c r="F121" s="52"/>
      <c r="G121" s="95">
        <f t="shared" si="40"/>
        <v>-334.30947806913196</v>
      </c>
      <c r="H121" s="96">
        <f t="shared" si="46"/>
        <v>-36</v>
      </c>
      <c r="I121" s="52"/>
      <c r="J121" s="52"/>
      <c r="K121" s="52"/>
      <c r="L121" s="134"/>
      <c r="M121" s="95">
        <f t="shared" si="41"/>
        <v>10</v>
      </c>
      <c r="N121" s="96">
        <f t="shared" si="47"/>
        <v>-10</v>
      </c>
      <c r="O121" s="52"/>
      <c r="P121" s="106"/>
      <c r="Q121" s="95">
        <f t="shared" si="42"/>
        <v>65</v>
      </c>
      <c r="R121" s="96">
        <f t="shared" si="48"/>
        <v>-30</v>
      </c>
      <c r="S121" s="52"/>
      <c r="T121" s="52"/>
      <c r="U121" s="95">
        <f t="shared" si="43"/>
        <v>54.979870441045421</v>
      </c>
      <c r="V121" s="96">
        <f t="shared" si="49"/>
        <v>-60</v>
      </c>
      <c r="W121" s="52"/>
      <c r="X121" s="52"/>
      <c r="Y121" s="52"/>
      <c r="Z121" s="31">
        <v>104</v>
      </c>
      <c r="AA121" s="34">
        <f t="shared" si="53"/>
        <v>-76.504185322632267</v>
      </c>
      <c r="AB121" s="33">
        <f t="shared" si="54"/>
        <v>87.336571462582398</v>
      </c>
      <c r="AC121" s="52"/>
      <c r="AD121" s="40">
        <v>113</v>
      </c>
      <c r="AE121" s="43">
        <f t="shared" si="37"/>
        <v>-25.397523351802786</v>
      </c>
      <c r="AF121" s="42">
        <f t="shared" si="38"/>
        <v>59.832815474408626</v>
      </c>
      <c r="AG121" s="52"/>
      <c r="AH121" s="62">
        <v>102</v>
      </c>
      <c r="AI121" s="65">
        <f t="shared" si="55"/>
        <v>-69.681632737793649</v>
      </c>
      <c r="AJ121" s="64">
        <f t="shared" si="56"/>
        <v>81.983027965605487</v>
      </c>
      <c r="AK121" s="52"/>
      <c r="AL121" s="52"/>
      <c r="AM121" s="52"/>
      <c r="AN121" s="52"/>
      <c r="AO121" s="52"/>
      <c r="AP121" s="52"/>
      <c r="AQ121" s="95">
        <f t="shared" si="67"/>
        <v>562.38800473018932</v>
      </c>
      <c r="AR121" s="96">
        <f t="shared" si="68"/>
        <v>-108.89542765196785</v>
      </c>
      <c r="AS121" s="52"/>
      <c r="AT121" s="96"/>
      <c r="AU121" s="52"/>
      <c r="AV121" s="95">
        <f t="shared" si="52"/>
        <v>59.46570340869048</v>
      </c>
      <c r="AW121" s="96">
        <f t="shared" si="51"/>
        <v>-108.89542765196785</v>
      </c>
      <c r="AX121" s="52"/>
      <c r="AY121" s="52"/>
      <c r="AZ121" s="96"/>
      <c r="BA121" s="96"/>
      <c r="BC121" s="95"/>
      <c r="BD121" s="176">
        <v>96</v>
      </c>
      <c r="BE121" s="179">
        <f t="shared" si="57"/>
        <v>-67.300923162656787</v>
      </c>
      <c r="BF121" s="178">
        <f t="shared" si="58"/>
        <v>82.358405199294538</v>
      </c>
      <c r="BG121" s="52"/>
      <c r="BH121" s="176">
        <f t="shared" si="69"/>
        <v>7622.3159788043004</v>
      </c>
      <c r="BI121" s="178">
        <f t="shared" ref="BI121:BI152" si="70">IF($BI120=$BI119-$A$11,$BI120-$A$11,$BI120+$A$11)</f>
        <v>1.1052632977784071</v>
      </c>
      <c r="BJ121" s="52"/>
      <c r="BK121" s="52"/>
      <c r="BL121" s="52"/>
      <c r="BM121" s="179">
        <f t="shared" ref="BM121:BM183" si="71">$BN$19*BN121+$BQ$19</f>
        <v>53.109993088860769</v>
      </c>
      <c r="BN121" s="178">
        <f t="shared" ref="BN121:BN152" si="72">IF($BN120=$BN119-$A$11,$BN120-$A$11,$BN120+$A$11)</f>
        <v>-130.89473670222159</v>
      </c>
      <c r="BO121" s="52"/>
      <c r="BP121" s="52"/>
      <c r="BQ121" s="52"/>
      <c r="BR121" s="52"/>
      <c r="BS121" s="117">
        <f t="shared" si="62"/>
        <v>-114.58739261227352</v>
      </c>
      <c r="BT121" s="124">
        <v>-105</v>
      </c>
      <c r="BU121" s="52"/>
      <c r="BV121" s="52"/>
      <c r="BW121" s="52"/>
      <c r="BX121" s="52"/>
      <c r="BY121" s="52"/>
      <c r="BZ121" s="52"/>
      <c r="CA121" s="96"/>
      <c r="CB121" s="95"/>
      <c r="CC121" s="192">
        <f t="shared" si="64"/>
        <v>-937.53304942336626</v>
      </c>
      <c r="CD121" s="193">
        <f t="shared" si="65"/>
        <v>31.105263297778407</v>
      </c>
      <c r="CE121" s="52"/>
      <c r="CF121" s="52"/>
      <c r="CG121" s="52"/>
      <c r="CH121" s="187">
        <f t="shared" si="63"/>
        <v>60.302849577811152</v>
      </c>
      <c r="CI121" s="193">
        <f t="shared" si="66"/>
        <v>-160.89473670222159</v>
      </c>
      <c r="CJ121" s="52"/>
      <c r="CK121" s="52"/>
      <c r="CL121" s="52"/>
      <c r="CM121" s="52"/>
      <c r="CN121" s="117">
        <f t="shared" si="61"/>
        <v>-114.58739261227352</v>
      </c>
      <c r="CO121" s="124">
        <v>-105</v>
      </c>
      <c r="CP121" s="52"/>
      <c r="CQ121" s="52"/>
      <c r="CR121" s="52"/>
      <c r="CS121" s="52"/>
      <c r="CT121" s="52"/>
      <c r="CU121" s="52"/>
      <c r="CV121" s="96"/>
      <c r="CW121" s="122"/>
    </row>
    <row r="122" spans="2:101" x14ac:dyDescent="0.3">
      <c r="B122" s="95"/>
      <c r="C122" s="95">
        <f t="shared" si="39"/>
        <v>584.36271974358942</v>
      </c>
      <c r="D122" s="96">
        <f t="shared" si="45"/>
        <v>-52</v>
      </c>
      <c r="E122" s="52"/>
      <c r="F122" s="52"/>
      <c r="G122" s="95">
        <f t="shared" si="40"/>
        <v>-322.87942576637062</v>
      </c>
      <c r="H122" s="96">
        <f t="shared" si="46"/>
        <v>-37</v>
      </c>
      <c r="I122" s="52"/>
      <c r="J122" s="52"/>
      <c r="K122" s="52"/>
      <c r="L122" s="134"/>
      <c r="M122" s="95">
        <f t="shared" si="41"/>
        <v>10</v>
      </c>
      <c r="N122" s="96">
        <f t="shared" si="47"/>
        <v>-11</v>
      </c>
      <c r="O122" s="52"/>
      <c r="P122" s="106"/>
      <c r="Q122" s="95">
        <f t="shared" si="42"/>
        <v>65</v>
      </c>
      <c r="R122" s="96">
        <f t="shared" si="48"/>
        <v>-31</v>
      </c>
      <c r="S122" s="52"/>
      <c r="T122" s="52"/>
      <c r="U122" s="95">
        <f t="shared" si="43"/>
        <v>55.896201615062843</v>
      </c>
      <c r="V122" s="96">
        <f t="shared" si="49"/>
        <v>-61</v>
      </c>
      <c r="W122" s="52"/>
      <c r="X122" s="52"/>
      <c r="Y122" s="52"/>
      <c r="Z122" s="31">
        <v>105</v>
      </c>
      <c r="AA122" s="34">
        <f t="shared" si="53"/>
        <v>-76.893164040319689</v>
      </c>
      <c r="AB122" s="33">
        <f t="shared" si="54"/>
        <v>87.23597472624823</v>
      </c>
      <c r="AC122" s="52"/>
      <c r="AD122" s="40">
        <v>114</v>
      </c>
      <c r="AE122" s="43">
        <f t="shared" si="37"/>
        <v>-26.437881799927002</v>
      </c>
      <c r="AF122" s="42">
        <f t="shared" si="38"/>
        <v>59.380454746769061</v>
      </c>
      <c r="AG122" s="52"/>
      <c r="AH122" s="62">
        <v>103</v>
      </c>
      <c r="AI122" s="65">
        <f t="shared" si="55"/>
        <v>-70.073885275624079</v>
      </c>
      <c r="AJ122" s="64">
        <f t="shared" si="56"/>
        <v>81.896067671560331</v>
      </c>
      <c r="AK122" s="52"/>
      <c r="AL122" s="52"/>
      <c r="AM122" s="52"/>
      <c r="AN122" s="52"/>
      <c r="AO122" s="52"/>
      <c r="AP122" s="52"/>
      <c r="AQ122" s="95">
        <f t="shared" si="67"/>
        <v>573.81805703295072</v>
      </c>
      <c r="AR122" s="96">
        <f t="shared" si="68"/>
        <v>-109.89542765196785</v>
      </c>
      <c r="AS122" s="52"/>
      <c r="AT122" s="96"/>
      <c r="AU122" s="52"/>
      <c r="AV122" s="95">
        <f t="shared" si="52"/>
        <v>59.46570340869048</v>
      </c>
      <c r="AW122" s="96">
        <f t="shared" si="51"/>
        <v>-109.89542765196785</v>
      </c>
      <c r="AX122" s="52"/>
      <c r="AY122" s="52"/>
      <c r="AZ122" s="96"/>
      <c r="BA122" s="96"/>
      <c r="BC122" s="95"/>
      <c r="BD122" s="176">
        <v>97</v>
      </c>
      <c r="BE122" s="179">
        <f t="shared" si="57"/>
        <v>-67.70010047469691</v>
      </c>
      <c r="BF122" s="178">
        <f t="shared" si="58"/>
        <v>82.312924689427035</v>
      </c>
      <c r="BG122" s="52"/>
      <c r="BH122" s="176">
        <f t="shared" si="69"/>
        <v>7736.9046289336093</v>
      </c>
      <c r="BI122" s="178">
        <f t="shared" si="70"/>
        <v>2.1052632977784071</v>
      </c>
      <c r="BJ122" s="52"/>
      <c r="BK122" s="52"/>
      <c r="BL122" s="52"/>
      <c r="BM122" s="179">
        <f t="shared" si="71"/>
        <v>53.013704040663235</v>
      </c>
      <c r="BN122" s="178">
        <f t="shared" si="72"/>
        <v>-131.89473670222159</v>
      </c>
      <c r="BO122" s="52"/>
      <c r="BP122" s="52"/>
      <c r="BQ122" s="52"/>
      <c r="BR122" s="52"/>
      <c r="BS122" s="117">
        <f t="shared" si="62"/>
        <v>-113.49608411120424</v>
      </c>
      <c r="BT122" s="124">
        <v>-104</v>
      </c>
      <c r="BU122" s="52"/>
      <c r="BV122" s="52"/>
      <c r="BW122" s="52"/>
      <c r="BX122" s="52"/>
      <c r="BY122" s="52"/>
      <c r="BZ122" s="52"/>
      <c r="CA122" s="96"/>
      <c r="CB122" s="95"/>
      <c r="CC122" s="192">
        <f t="shared" si="64"/>
        <v>-947.91844650350436</v>
      </c>
      <c r="CD122" s="193">
        <f t="shared" si="65"/>
        <v>32.105263297778407</v>
      </c>
      <c r="CE122" s="52"/>
      <c r="CF122" s="52"/>
      <c r="CG122" s="52"/>
      <c r="CH122" s="187">
        <f t="shared" si="63"/>
        <v>60.311576445601915</v>
      </c>
      <c r="CI122" s="193">
        <f t="shared" si="66"/>
        <v>-161.89473670222159</v>
      </c>
      <c r="CJ122" s="52"/>
      <c r="CK122" s="52"/>
      <c r="CL122" s="52"/>
      <c r="CM122" s="52"/>
      <c r="CN122" s="117">
        <f t="shared" si="61"/>
        <v>-113.49608411120424</v>
      </c>
      <c r="CO122" s="124">
        <v>-104</v>
      </c>
      <c r="CP122" s="52"/>
      <c r="CQ122" s="52"/>
      <c r="CR122" s="52"/>
      <c r="CS122" s="52"/>
      <c r="CT122" s="52"/>
      <c r="CU122" s="52"/>
      <c r="CV122" s="96"/>
      <c r="CW122" s="122"/>
    </row>
    <row r="123" spans="2:101" x14ac:dyDescent="0.3">
      <c r="B123" s="95"/>
      <c r="C123" s="95">
        <f t="shared" si="39"/>
        <v>595.79277204635082</v>
      </c>
      <c r="D123" s="96">
        <f t="shared" si="45"/>
        <v>-53</v>
      </c>
      <c r="E123" s="52"/>
      <c r="F123" s="52"/>
      <c r="G123" s="95">
        <f t="shared" si="40"/>
        <v>-311.44937346360928</v>
      </c>
      <c r="H123" s="96">
        <f t="shared" si="46"/>
        <v>-38</v>
      </c>
      <c r="I123" s="52"/>
      <c r="J123" s="52"/>
      <c r="K123" s="52"/>
      <c r="L123" s="134"/>
      <c r="M123" s="95">
        <f t="shared" si="41"/>
        <v>10</v>
      </c>
      <c r="N123" s="96">
        <f t="shared" si="47"/>
        <v>-12</v>
      </c>
      <c r="O123" s="52"/>
      <c r="P123" s="106"/>
      <c r="Q123" s="95">
        <f t="shared" si="42"/>
        <v>65</v>
      </c>
      <c r="R123" s="96">
        <f t="shared" si="48"/>
        <v>-32</v>
      </c>
      <c r="S123" s="52"/>
      <c r="T123" s="52"/>
      <c r="U123" s="95">
        <f t="shared" si="43"/>
        <v>56.812532789080272</v>
      </c>
      <c r="V123" s="96">
        <f t="shared" si="49"/>
        <v>-62</v>
      </c>
      <c r="W123" s="52"/>
      <c r="X123" s="52"/>
      <c r="Y123" s="52"/>
      <c r="Z123" s="31">
        <v>106</v>
      </c>
      <c r="AA123" s="34">
        <f t="shared" si="53"/>
        <v>-77.280327859535561</v>
      </c>
      <c r="AB123" s="33">
        <f t="shared" si="54"/>
        <v>87.128604696607724</v>
      </c>
      <c r="AC123" s="52"/>
      <c r="AD123" s="40">
        <v>115</v>
      </c>
      <c r="AE123" s="43">
        <f t="shared" si="37"/>
        <v>-27.470187013145456</v>
      </c>
      <c r="AF123" s="42">
        <f t="shared" si="38"/>
        <v>58.910006157382256</v>
      </c>
      <c r="AG123" s="52"/>
      <c r="AH123" s="62">
        <v>104</v>
      </c>
      <c r="AI123" s="65">
        <f t="shared" si="55"/>
        <v>-70.464560405097501</v>
      </c>
      <c r="AJ123" s="64">
        <f t="shared" si="56"/>
        <v>81.802274871272886</v>
      </c>
      <c r="AK123" s="52"/>
      <c r="AL123" s="52"/>
      <c r="AM123" s="52"/>
      <c r="AN123" s="52"/>
      <c r="AO123" s="52"/>
      <c r="AP123" s="52"/>
      <c r="AQ123" s="95">
        <f t="shared" si="67"/>
        <v>585.24810933571212</v>
      </c>
      <c r="AR123" s="96">
        <f t="shared" si="68"/>
        <v>-110.89542765196785</v>
      </c>
      <c r="AS123" s="52"/>
      <c r="AT123" s="96"/>
      <c r="AU123" s="52"/>
      <c r="AV123" s="95">
        <f t="shared" si="52"/>
        <v>59.46570340869048</v>
      </c>
      <c r="AW123" s="96">
        <f t="shared" si="51"/>
        <v>-110.89542765196785</v>
      </c>
      <c r="AX123" s="52"/>
      <c r="AY123" s="52"/>
      <c r="AZ123" s="96"/>
      <c r="BA123" s="96"/>
      <c r="BC123" s="95"/>
      <c r="BD123" s="176">
        <v>98</v>
      </c>
      <c r="BE123" s="179">
        <f t="shared" si="57"/>
        <v>-68.098423245755782</v>
      </c>
      <c r="BF123" s="178">
        <f t="shared" si="58"/>
        <v>82.260484501771202</v>
      </c>
      <c r="BG123" s="52"/>
      <c r="BH123" s="176">
        <f t="shared" si="69"/>
        <v>7851.4932790629191</v>
      </c>
      <c r="BI123" s="178">
        <f t="shared" si="70"/>
        <v>3.1052632977784071</v>
      </c>
      <c r="BJ123" s="52"/>
      <c r="BK123" s="52"/>
      <c r="BL123" s="52"/>
      <c r="BM123" s="179">
        <f t="shared" si="71"/>
        <v>52.917414992465694</v>
      </c>
      <c r="BN123" s="178">
        <f t="shared" si="72"/>
        <v>-132.89473670222159</v>
      </c>
      <c r="BO123" s="52"/>
      <c r="BP123" s="52"/>
      <c r="BQ123" s="52"/>
      <c r="BR123" s="52"/>
      <c r="BS123" s="117">
        <f t="shared" si="62"/>
        <v>-112.40477561013498</v>
      </c>
      <c r="BT123" s="124">
        <v>-103</v>
      </c>
      <c r="BU123" s="52"/>
      <c r="BV123" s="52"/>
      <c r="BW123" s="52"/>
      <c r="BX123" s="52"/>
      <c r="BY123" s="52"/>
      <c r="BZ123" s="52"/>
      <c r="CA123" s="96"/>
      <c r="CB123" s="95"/>
      <c r="CC123" s="192">
        <f t="shared" si="64"/>
        <v>-958.30384358364256</v>
      </c>
      <c r="CD123" s="193">
        <f t="shared" si="65"/>
        <v>33.105263297778407</v>
      </c>
      <c r="CE123" s="52"/>
      <c r="CF123" s="52"/>
      <c r="CG123" s="52"/>
      <c r="CH123" s="187">
        <f t="shared" si="63"/>
        <v>60.320303313392671</v>
      </c>
      <c r="CI123" s="193">
        <f t="shared" si="66"/>
        <v>-162.89473670222159</v>
      </c>
      <c r="CJ123" s="52"/>
      <c r="CK123" s="52"/>
      <c r="CL123" s="52"/>
      <c r="CM123" s="52"/>
      <c r="CN123" s="117">
        <f t="shared" si="61"/>
        <v>-112.40477561013498</v>
      </c>
      <c r="CO123" s="124">
        <v>-103</v>
      </c>
      <c r="CP123" s="52"/>
      <c r="CQ123" s="52"/>
      <c r="CR123" s="52"/>
      <c r="CS123" s="52"/>
      <c r="CT123" s="52"/>
      <c r="CU123" s="52"/>
      <c r="CV123" s="96"/>
      <c r="CW123" s="122"/>
    </row>
    <row r="124" spans="2:101" x14ac:dyDescent="0.3">
      <c r="B124" s="95"/>
      <c r="C124" s="95">
        <f t="shared" si="39"/>
        <v>607.2228243491121</v>
      </c>
      <c r="D124" s="96">
        <f t="shared" si="45"/>
        <v>-54</v>
      </c>
      <c r="E124" s="52"/>
      <c r="F124" s="52"/>
      <c r="G124" s="95">
        <f t="shared" si="40"/>
        <v>-300.01932116084794</v>
      </c>
      <c r="H124" s="96">
        <f t="shared" si="46"/>
        <v>-39</v>
      </c>
      <c r="I124" s="52"/>
      <c r="J124" s="52"/>
      <c r="K124" s="52"/>
      <c r="L124" s="134"/>
      <c r="M124" s="95">
        <f t="shared" si="41"/>
        <v>10</v>
      </c>
      <c r="N124" s="96">
        <f t="shared" si="47"/>
        <v>-13</v>
      </c>
      <c r="O124" s="52"/>
      <c r="P124" s="106"/>
      <c r="Q124" s="95">
        <f t="shared" si="42"/>
        <v>65</v>
      </c>
      <c r="R124" s="96">
        <f t="shared" si="48"/>
        <v>-33</v>
      </c>
      <c r="S124" s="52"/>
      <c r="T124" s="52"/>
      <c r="U124" s="95">
        <f t="shared" si="43"/>
        <v>57.728863963097695</v>
      </c>
      <c r="V124" s="96">
        <f t="shared" si="49"/>
        <v>-63</v>
      </c>
      <c r="W124" s="52"/>
      <c r="X124" s="52"/>
      <c r="Y124" s="52"/>
      <c r="Z124" s="31">
        <v>107</v>
      </c>
      <c r="AA124" s="34">
        <f t="shared" si="53"/>
        <v>-77.665558846430045</v>
      </c>
      <c r="AB124" s="33">
        <f t="shared" si="54"/>
        <v>87.014494079612021</v>
      </c>
      <c r="AC124" s="52"/>
      <c r="AD124" s="40">
        <v>116</v>
      </c>
      <c r="AE124" s="43">
        <f t="shared" si="37"/>
        <v>-28.494124541290038</v>
      </c>
      <c r="AF124" s="42">
        <f t="shared" si="38"/>
        <v>58.421613009445849</v>
      </c>
      <c r="AG124" s="52"/>
      <c r="AH124" s="62">
        <v>105</v>
      </c>
      <c r="AI124" s="65">
        <f t="shared" si="55"/>
        <v>-70.853539122784923</v>
      </c>
      <c r="AJ124" s="64">
        <f t="shared" si="56"/>
        <v>81.701678134938703</v>
      </c>
      <c r="AK124" s="52"/>
      <c r="AL124" s="52"/>
      <c r="AM124" s="52"/>
      <c r="AN124" s="52"/>
      <c r="AO124" s="52"/>
      <c r="AP124" s="52"/>
      <c r="AQ124" s="95">
        <f t="shared" si="67"/>
        <v>596.67816163847328</v>
      </c>
      <c r="AR124" s="96">
        <f t="shared" si="68"/>
        <v>-111.89542765196785</v>
      </c>
      <c r="AS124" s="52"/>
      <c r="AT124" s="96"/>
      <c r="AU124" s="52"/>
      <c r="AV124" s="95">
        <f t="shared" si="52"/>
        <v>59.46570340869048</v>
      </c>
      <c r="AW124" s="96">
        <f t="shared" si="51"/>
        <v>-111.89542765196785</v>
      </c>
      <c r="AX124" s="52"/>
      <c r="AY124" s="52"/>
      <c r="AZ124" s="96"/>
      <c r="BA124" s="96"/>
      <c r="BC124" s="95"/>
      <c r="BD124" s="176">
        <v>99</v>
      </c>
      <c r="BE124" s="179">
        <f t="shared" si="57"/>
        <v>-68.495770142858689</v>
      </c>
      <c r="BF124" s="178">
        <f t="shared" si="58"/>
        <v>82.201100610116214</v>
      </c>
      <c r="BG124" s="52"/>
      <c r="BH124" s="176">
        <f t="shared" si="69"/>
        <v>7966.081929192228</v>
      </c>
      <c r="BI124" s="178">
        <f t="shared" si="70"/>
        <v>4.1052632977784071</v>
      </c>
      <c r="BJ124" s="52"/>
      <c r="BK124" s="52"/>
      <c r="BL124" s="52"/>
      <c r="BM124" s="179">
        <f t="shared" si="71"/>
        <v>52.821125944268154</v>
      </c>
      <c r="BN124" s="178">
        <f t="shared" si="72"/>
        <v>-133.89473670222159</v>
      </c>
      <c r="BO124" s="52"/>
      <c r="BP124" s="52"/>
      <c r="BQ124" s="52"/>
      <c r="BR124" s="52"/>
      <c r="BS124" s="117">
        <f t="shared" si="62"/>
        <v>-111.3134671090657</v>
      </c>
      <c r="BT124" s="124">
        <v>-102</v>
      </c>
      <c r="BU124" s="52"/>
      <c r="BV124" s="52"/>
      <c r="BW124" s="52"/>
      <c r="BX124" s="52"/>
      <c r="BY124" s="52"/>
      <c r="BZ124" s="52"/>
      <c r="CA124" s="96"/>
      <c r="CB124" s="95"/>
      <c r="CC124" s="192">
        <f t="shared" si="64"/>
        <v>-968.68924066378077</v>
      </c>
      <c r="CD124" s="193">
        <f t="shared" si="65"/>
        <v>34.105263297778407</v>
      </c>
      <c r="CE124" s="52"/>
      <c r="CF124" s="52"/>
      <c r="CG124" s="52"/>
      <c r="CH124" s="187">
        <f t="shared" si="63"/>
        <v>60.329030181183427</v>
      </c>
      <c r="CI124" s="193">
        <f t="shared" si="66"/>
        <v>-163.89473670222159</v>
      </c>
      <c r="CJ124" s="52"/>
      <c r="CK124" s="52"/>
      <c r="CL124" s="52"/>
      <c r="CM124" s="52"/>
      <c r="CN124" s="117">
        <f t="shared" si="61"/>
        <v>-111.3134671090657</v>
      </c>
      <c r="CO124" s="124">
        <v>-102</v>
      </c>
      <c r="CP124" s="52"/>
      <c r="CQ124" s="52"/>
      <c r="CR124" s="52"/>
      <c r="CS124" s="52"/>
      <c r="CT124" s="52"/>
      <c r="CU124" s="52"/>
      <c r="CV124" s="96"/>
      <c r="CW124" s="122"/>
    </row>
    <row r="125" spans="2:101" x14ac:dyDescent="0.3">
      <c r="B125" s="95"/>
      <c r="C125" s="95">
        <f t="shared" si="39"/>
        <v>618.6528766518735</v>
      </c>
      <c r="D125" s="96">
        <f t="shared" si="45"/>
        <v>-55</v>
      </c>
      <c r="E125" s="52"/>
      <c r="F125" s="52"/>
      <c r="G125" s="95">
        <f t="shared" si="40"/>
        <v>-288.5892688580866</v>
      </c>
      <c r="H125" s="96">
        <f t="shared" si="46"/>
        <v>-40</v>
      </c>
      <c r="I125" s="52"/>
      <c r="J125" s="52"/>
      <c r="K125" s="52"/>
      <c r="L125" s="134"/>
      <c r="M125" s="95">
        <f t="shared" si="41"/>
        <v>10</v>
      </c>
      <c r="N125" s="96">
        <f t="shared" si="47"/>
        <v>-14</v>
      </c>
      <c r="O125" s="52"/>
      <c r="P125" s="106"/>
      <c r="Q125" s="95">
        <f t="shared" si="42"/>
        <v>65</v>
      </c>
      <c r="R125" s="96">
        <f t="shared" si="48"/>
        <v>-34</v>
      </c>
      <c r="S125" s="52"/>
      <c r="T125" s="52"/>
      <c r="U125" s="95">
        <f t="shared" si="43"/>
        <v>58.645195137115117</v>
      </c>
      <c r="V125" s="96">
        <f t="shared" si="49"/>
        <v>-64</v>
      </c>
      <c r="W125" s="52"/>
      <c r="X125" s="52"/>
      <c r="Y125" s="52"/>
      <c r="Z125" s="31">
        <v>108</v>
      </c>
      <c r="AA125" s="34">
        <f t="shared" si="53"/>
        <v>-78.048739655912684</v>
      </c>
      <c r="AB125" s="33">
        <f t="shared" si="54"/>
        <v>86.893677634460474</v>
      </c>
      <c r="AC125" s="52"/>
      <c r="AD125" s="40">
        <v>117</v>
      </c>
      <c r="AE125" s="43">
        <f t="shared" si="37"/>
        <v>-29.509382483070535</v>
      </c>
      <c r="AF125" s="42">
        <f t="shared" si="38"/>
        <v>57.915424072243916</v>
      </c>
      <c r="AG125" s="52"/>
      <c r="AH125" s="62">
        <v>106</v>
      </c>
      <c r="AI125" s="65">
        <f t="shared" si="55"/>
        <v>-71.240702942000794</v>
      </c>
      <c r="AJ125" s="64">
        <f t="shared" si="56"/>
        <v>81.594308105298197</v>
      </c>
      <c r="AK125" s="52"/>
      <c r="AL125" s="52"/>
      <c r="AM125" s="52"/>
      <c r="AN125" s="52"/>
      <c r="AO125" s="52"/>
      <c r="AP125" s="52"/>
      <c r="AQ125" s="95">
        <f t="shared" si="67"/>
        <v>608.10821394123468</v>
      </c>
      <c r="AR125" s="96">
        <f t="shared" si="68"/>
        <v>-112.89542765196785</v>
      </c>
      <c r="AS125" s="52"/>
      <c r="AT125" s="96"/>
      <c r="AU125" s="52"/>
      <c r="AV125" s="95">
        <f t="shared" si="52"/>
        <v>59.46570340869048</v>
      </c>
      <c r="AW125" s="96">
        <f t="shared" si="51"/>
        <v>-112.89542765196785</v>
      </c>
      <c r="AX125" s="52"/>
      <c r="AY125" s="52"/>
      <c r="AZ125" s="96"/>
      <c r="BA125" s="96"/>
      <c r="BC125" s="95"/>
      <c r="BD125" s="176">
        <v>100</v>
      </c>
      <c r="BE125" s="179">
        <f t="shared" si="57"/>
        <v>-68.89202013029157</v>
      </c>
      <c r="BF125" s="178">
        <f t="shared" si="58"/>
        <v>82.134791103370702</v>
      </c>
      <c r="BG125" s="52"/>
      <c r="BH125" s="176">
        <f t="shared" si="69"/>
        <v>8080.6705793215369</v>
      </c>
      <c r="BI125" s="178">
        <f t="shared" si="70"/>
        <v>5.1052632977784071</v>
      </c>
      <c r="BJ125" s="52"/>
      <c r="BK125" s="52"/>
      <c r="BL125" s="52"/>
      <c r="BM125" s="179">
        <f t="shared" si="71"/>
        <v>52.724836896070613</v>
      </c>
      <c r="BN125" s="178">
        <f t="shared" si="72"/>
        <v>-134.89473670222159</v>
      </c>
      <c r="BO125" s="52"/>
      <c r="BP125" s="52"/>
      <c r="BQ125" s="52"/>
      <c r="BR125" s="52"/>
      <c r="BS125" s="117">
        <f t="shared" si="62"/>
        <v>-110.22215860799643</v>
      </c>
      <c r="BT125" s="124">
        <v>-101</v>
      </c>
      <c r="BU125" s="52"/>
      <c r="BV125" s="52"/>
      <c r="BW125" s="52"/>
      <c r="BX125" s="52"/>
      <c r="BY125" s="52"/>
      <c r="BZ125" s="52"/>
      <c r="CA125" s="96"/>
      <c r="CB125" s="95"/>
      <c r="CC125" s="192">
        <f t="shared" si="64"/>
        <v>-979.07463774391886</v>
      </c>
      <c r="CD125" s="193">
        <f t="shared" si="65"/>
        <v>35.105263297778407</v>
      </c>
      <c r="CE125" s="52"/>
      <c r="CF125" s="52"/>
      <c r="CG125" s="52"/>
      <c r="CH125" s="187">
        <f t="shared" si="63"/>
        <v>60.33775704897419</v>
      </c>
      <c r="CI125" s="193">
        <f t="shared" si="66"/>
        <v>-164.89473670222159</v>
      </c>
      <c r="CJ125" s="52"/>
      <c r="CK125" s="52"/>
      <c r="CL125" s="52"/>
      <c r="CM125" s="52"/>
      <c r="CN125" s="117">
        <f t="shared" si="61"/>
        <v>-110.22215860799643</v>
      </c>
      <c r="CO125" s="124">
        <v>-101</v>
      </c>
      <c r="CP125" s="52"/>
      <c r="CQ125" s="52"/>
      <c r="CR125" s="52"/>
      <c r="CS125" s="52"/>
      <c r="CT125" s="52"/>
      <c r="CU125" s="52"/>
      <c r="CV125" s="96"/>
      <c r="CW125" s="122"/>
    </row>
    <row r="126" spans="2:101" x14ac:dyDescent="0.3">
      <c r="B126" s="95"/>
      <c r="C126" s="95">
        <f t="shared" si="39"/>
        <v>630.08292895463478</v>
      </c>
      <c r="D126" s="96">
        <f t="shared" si="45"/>
        <v>-56</v>
      </c>
      <c r="E126" s="52"/>
      <c r="F126" s="52"/>
      <c r="G126" s="95">
        <f t="shared" si="40"/>
        <v>-277.15921655532532</v>
      </c>
      <c r="H126" s="96">
        <f t="shared" si="46"/>
        <v>-41</v>
      </c>
      <c r="I126" s="52"/>
      <c r="J126" s="52"/>
      <c r="K126" s="52"/>
      <c r="L126" s="134"/>
      <c r="M126" s="95">
        <f t="shared" si="41"/>
        <v>10</v>
      </c>
      <c r="N126" s="96">
        <f t="shared" si="47"/>
        <v>-15</v>
      </c>
      <c r="O126" s="52"/>
      <c r="P126" s="106"/>
      <c r="Q126" s="95">
        <f t="shared" si="42"/>
        <v>65</v>
      </c>
      <c r="R126" s="96">
        <f t="shared" si="48"/>
        <v>-35</v>
      </c>
      <c r="S126" s="52"/>
      <c r="T126" s="52"/>
      <c r="U126" s="95">
        <f t="shared" si="43"/>
        <v>59.561526311132539</v>
      </c>
      <c r="V126" s="96">
        <f t="shared" si="49"/>
        <v>-65</v>
      </c>
      <c r="W126" s="52"/>
      <c r="X126" s="52"/>
      <c r="Y126" s="52"/>
      <c r="Z126" s="31">
        <v>109</v>
      </c>
      <c r="AA126" s="34">
        <f t="shared" si="53"/>
        <v>-78.429753567396972</v>
      </c>
      <c r="AB126" s="33">
        <f t="shared" si="54"/>
        <v>86.766192163012647</v>
      </c>
      <c r="AC126" s="52"/>
      <c r="AD126" s="40">
        <v>118</v>
      </c>
      <c r="AE126" s="43">
        <f t="shared" si="37"/>
        <v>-30.515651581082885</v>
      </c>
      <c r="AF126" s="42">
        <f t="shared" si="38"/>
        <v>57.39159353583026</v>
      </c>
      <c r="AG126" s="52"/>
      <c r="AH126" s="62">
        <v>107</v>
      </c>
      <c r="AI126" s="65">
        <f t="shared" si="55"/>
        <v>-71.625933928895279</v>
      </c>
      <c r="AJ126" s="64">
        <f t="shared" si="56"/>
        <v>81.480197488302494</v>
      </c>
      <c r="AK126" s="52"/>
      <c r="AL126" s="52"/>
      <c r="AM126" s="52"/>
      <c r="AN126" s="52"/>
      <c r="AO126" s="52"/>
      <c r="AP126" s="52"/>
      <c r="AQ126" s="95">
        <f t="shared" si="67"/>
        <v>619.53826624399608</v>
      </c>
      <c r="AR126" s="96">
        <f t="shared" si="68"/>
        <v>-113.89542765196785</v>
      </c>
      <c r="AS126" s="52"/>
      <c r="AT126" s="96"/>
      <c r="AU126" s="52"/>
      <c r="AV126" s="95">
        <f t="shared" si="52"/>
        <v>59.46570340869048</v>
      </c>
      <c r="AW126" s="96">
        <f t="shared" si="51"/>
        <v>-113.89542765196785</v>
      </c>
      <c r="AX126" s="52"/>
      <c r="AY126" s="52"/>
      <c r="AZ126" s="96"/>
      <c r="BA126" s="96"/>
      <c r="BC126" s="95"/>
      <c r="BD126" s="176">
        <v>101</v>
      </c>
      <c r="BE126" s="179">
        <f t="shared" si="57"/>
        <v>-69.287052506469706</v>
      </c>
      <c r="BF126" s="178">
        <f t="shared" si="58"/>
        <v>82.061576180052811</v>
      </c>
      <c r="BG126" s="52"/>
      <c r="BH126" s="176">
        <f t="shared" si="69"/>
        <v>8195.2592294508468</v>
      </c>
      <c r="BI126" s="178">
        <f t="shared" si="70"/>
        <v>6.1052632977784071</v>
      </c>
      <c r="BJ126" s="52"/>
      <c r="BK126" s="52"/>
      <c r="BL126" s="52"/>
      <c r="BM126" s="179">
        <f t="shared" si="71"/>
        <v>52.628547847873079</v>
      </c>
      <c r="BN126" s="178">
        <f t="shared" si="72"/>
        <v>-135.89473670222159</v>
      </c>
      <c r="BO126" s="52"/>
      <c r="BP126" s="52"/>
      <c r="BQ126" s="52"/>
      <c r="BR126" s="52"/>
      <c r="BS126" s="117">
        <f t="shared" si="62"/>
        <v>-109.13085010692716</v>
      </c>
      <c r="BT126" s="124">
        <v>-100</v>
      </c>
      <c r="BU126" s="52"/>
      <c r="BV126" s="52"/>
      <c r="BW126" s="52"/>
      <c r="BX126" s="52"/>
      <c r="BY126" s="52"/>
      <c r="BZ126" s="52"/>
      <c r="CA126" s="96"/>
      <c r="CB126" s="95"/>
      <c r="CC126" s="192">
        <f t="shared" si="64"/>
        <v>-989.46003482405706</v>
      </c>
      <c r="CD126" s="193">
        <f t="shared" si="65"/>
        <v>36.105263297778407</v>
      </c>
      <c r="CE126" s="52"/>
      <c r="CF126" s="52"/>
      <c r="CG126" s="52"/>
      <c r="CH126" s="187">
        <f t="shared" si="63"/>
        <v>60.346483916764946</v>
      </c>
      <c r="CI126" s="193">
        <f t="shared" si="66"/>
        <v>-165.89473670222159</v>
      </c>
      <c r="CJ126" s="52"/>
      <c r="CK126" s="52"/>
      <c r="CL126" s="52"/>
      <c r="CM126" s="52"/>
      <c r="CN126" s="117">
        <f t="shared" si="61"/>
        <v>-109.13085010692716</v>
      </c>
      <c r="CO126" s="124">
        <v>-100</v>
      </c>
      <c r="CP126" s="52"/>
      <c r="CQ126" s="52"/>
      <c r="CR126" s="52"/>
      <c r="CS126" s="52"/>
      <c r="CT126" s="52"/>
      <c r="CU126" s="52"/>
      <c r="CV126" s="96"/>
      <c r="CW126" s="122"/>
    </row>
    <row r="127" spans="2:101" x14ac:dyDescent="0.3">
      <c r="B127" s="95"/>
      <c r="C127" s="95">
        <f t="shared" si="39"/>
        <v>641.51298125739618</v>
      </c>
      <c r="D127" s="96">
        <f t="shared" si="45"/>
        <v>-57</v>
      </c>
      <c r="E127" s="52"/>
      <c r="F127" s="52"/>
      <c r="G127" s="95">
        <f t="shared" si="40"/>
        <v>-265.72916425256398</v>
      </c>
      <c r="H127" s="96">
        <f t="shared" si="46"/>
        <v>-42</v>
      </c>
      <c r="I127" s="52"/>
      <c r="J127" s="52"/>
      <c r="K127" s="52"/>
      <c r="L127" s="134"/>
      <c r="M127" s="95">
        <f t="shared" si="41"/>
        <v>10</v>
      </c>
      <c r="N127" s="96">
        <f t="shared" si="47"/>
        <v>-16</v>
      </c>
      <c r="O127" s="52"/>
      <c r="P127" s="106"/>
      <c r="Q127" s="95">
        <f t="shared" si="42"/>
        <v>65</v>
      </c>
      <c r="R127" s="96">
        <f t="shared" si="48"/>
        <v>-36</v>
      </c>
      <c r="S127" s="52"/>
      <c r="T127" s="52"/>
      <c r="U127" s="95">
        <f t="shared" si="43"/>
        <v>60.477857485149961</v>
      </c>
      <c r="V127" s="96">
        <f t="shared" si="49"/>
        <v>-66</v>
      </c>
      <c r="W127" s="52"/>
      <c r="X127" s="52"/>
      <c r="Y127" s="52"/>
      <c r="Z127" s="31">
        <v>110</v>
      </c>
      <c r="AA127" s="34">
        <f t="shared" si="53"/>
        <v>-78.808484520354511</v>
      </c>
      <c r="AB127" s="33">
        <f t="shared" si="54"/>
        <v>86.63207649857813</v>
      </c>
      <c r="AC127" s="52"/>
      <c r="AD127" s="40">
        <v>119</v>
      </c>
      <c r="AE127" s="43">
        <f t="shared" si="37"/>
        <v>-31.512625316011906</v>
      </c>
      <c r="AF127" s="42">
        <f t="shared" si="38"/>
        <v>56.85028096406073</v>
      </c>
      <c r="AG127" s="52"/>
      <c r="AH127" s="62">
        <v>108</v>
      </c>
      <c r="AI127" s="65">
        <f t="shared" si="55"/>
        <v>-72.009114738377917</v>
      </c>
      <c r="AJ127" s="64">
        <f t="shared" si="56"/>
        <v>81.359381043150947</v>
      </c>
      <c r="AK127" s="52"/>
      <c r="AL127" s="52"/>
      <c r="AM127" s="52"/>
      <c r="AN127" s="52"/>
      <c r="AO127" s="52"/>
      <c r="AP127" s="52"/>
      <c r="AQ127" s="95">
        <f t="shared" si="67"/>
        <v>630.96831854675725</v>
      </c>
      <c r="AR127" s="96">
        <f t="shared" si="68"/>
        <v>-114.89542765196785</v>
      </c>
      <c r="AS127" s="52"/>
      <c r="AT127" s="96"/>
      <c r="AU127" s="52"/>
      <c r="AV127" s="95">
        <f t="shared" si="52"/>
        <v>59.46570340869048</v>
      </c>
      <c r="AW127" s="96">
        <f t="shared" si="51"/>
        <v>-114.89542765196785</v>
      </c>
      <c r="AX127" s="52"/>
      <c r="AY127" s="52"/>
      <c r="AZ127" s="96"/>
      <c r="BA127" s="96"/>
      <c r="BC127" s="95"/>
      <c r="BD127" s="176">
        <v>102</v>
      </c>
      <c r="BE127" s="179">
        <f t="shared" si="57"/>
        <v>-69.680746940704552</v>
      </c>
      <c r="BF127" s="178">
        <f t="shared" si="58"/>
        <v>81.981478142137433</v>
      </c>
      <c r="BG127" s="52"/>
      <c r="BH127" s="176">
        <f t="shared" si="69"/>
        <v>8309.8478795801548</v>
      </c>
      <c r="BI127" s="178">
        <f t="shared" si="70"/>
        <v>7.1052632977784071</v>
      </c>
      <c r="BJ127" s="52"/>
      <c r="BK127" s="52"/>
      <c r="BL127" s="52"/>
      <c r="BM127" s="179">
        <f t="shared" si="71"/>
        <v>52.532258799675539</v>
      </c>
      <c r="BN127" s="178">
        <f t="shared" si="72"/>
        <v>-136.89473670222159</v>
      </c>
      <c r="BO127" s="52"/>
      <c r="BP127" s="52"/>
      <c r="BQ127" s="52"/>
      <c r="BR127" s="52"/>
      <c r="BS127" s="117">
        <f t="shared" si="62"/>
        <v>-108.03954160585789</v>
      </c>
      <c r="BT127" s="124">
        <v>-99</v>
      </c>
      <c r="BU127" s="52"/>
      <c r="BV127" s="52"/>
      <c r="BW127" s="52"/>
      <c r="BX127" s="52"/>
      <c r="BY127" s="52"/>
      <c r="BZ127" s="52"/>
      <c r="CA127" s="96"/>
      <c r="CB127" s="95"/>
      <c r="CC127" s="192">
        <f t="shared" si="64"/>
        <v>-999.84543190419527</v>
      </c>
      <c r="CD127" s="193">
        <f t="shared" si="65"/>
        <v>37.105263297778407</v>
      </c>
      <c r="CE127" s="52"/>
      <c r="CF127" s="52"/>
      <c r="CG127" s="52"/>
      <c r="CH127" s="187">
        <f t="shared" si="63"/>
        <v>60.355210784555709</v>
      </c>
      <c r="CI127" s="193">
        <f t="shared" si="66"/>
        <v>-166.89473670222159</v>
      </c>
      <c r="CJ127" s="52"/>
      <c r="CK127" s="52"/>
      <c r="CL127" s="52"/>
      <c r="CM127" s="52"/>
      <c r="CN127" s="117">
        <f t="shared" si="61"/>
        <v>-108.03954160585789</v>
      </c>
      <c r="CO127" s="124">
        <v>-99</v>
      </c>
      <c r="CP127" s="52"/>
      <c r="CQ127" s="52"/>
      <c r="CR127" s="52"/>
      <c r="CS127" s="52"/>
      <c r="CT127" s="52"/>
      <c r="CU127" s="52"/>
      <c r="CV127" s="96"/>
      <c r="CW127" s="122"/>
    </row>
    <row r="128" spans="2:101" x14ac:dyDescent="0.3">
      <c r="B128" s="95"/>
      <c r="C128" s="95">
        <f t="shared" si="39"/>
        <v>652.94303356015746</v>
      </c>
      <c r="D128" s="96">
        <f t="shared" si="45"/>
        <v>-58</v>
      </c>
      <c r="E128" s="52"/>
      <c r="F128" s="52"/>
      <c r="G128" s="95">
        <f t="shared" si="40"/>
        <v>-254.29911194980264</v>
      </c>
      <c r="H128" s="96">
        <f t="shared" si="46"/>
        <v>-43</v>
      </c>
      <c r="I128" s="52"/>
      <c r="J128" s="52"/>
      <c r="K128" s="52"/>
      <c r="L128" s="134"/>
      <c r="M128" s="95">
        <f t="shared" si="41"/>
        <v>10</v>
      </c>
      <c r="N128" s="96">
        <f t="shared" si="47"/>
        <v>-17</v>
      </c>
      <c r="O128" s="52"/>
      <c r="P128" s="106"/>
      <c r="Q128" s="95">
        <f t="shared" si="42"/>
        <v>65</v>
      </c>
      <c r="R128" s="96">
        <f t="shared" si="48"/>
        <v>-37</v>
      </c>
      <c r="S128" s="52"/>
      <c r="T128" s="52"/>
      <c r="U128" s="95">
        <f t="shared" si="43"/>
        <v>61.394188659167391</v>
      </c>
      <c r="V128" s="96">
        <f t="shared" si="49"/>
        <v>-67</v>
      </c>
      <c r="W128" s="52"/>
      <c r="X128" s="52"/>
      <c r="Y128" s="52"/>
      <c r="Z128" s="31">
        <v>111</v>
      </c>
      <c r="AA128" s="34">
        <f t="shared" si="53"/>
        <v>-79.184817149668163</v>
      </c>
      <c r="AB128" s="33">
        <f t="shared" si="54"/>
        <v>86.491371494087531</v>
      </c>
      <c r="AC128" s="52"/>
      <c r="AD128" s="40">
        <v>120</v>
      </c>
      <c r="AE128" s="43">
        <f t="shared" si="37"/>
        <v>-32.499999999999986</v>
      </c>
      <c r="AF128" s="42">
        <f t="shared" si="38"/>
        <v>56.291651245988518</v>
      </c>
      <c r="AG128" s="52"/>
      <c r="AH128" s="62">
        <v>109</v>
      </c>
      <c r="AI128" s="65">
        <f t="shared" si="55"/>
        <v>-72.390128649862206</v>
      </c>
      <c r="AJ128" s="64">
        <f t="shared" si="56"/>
        <v>81.231895571703134</v>
      </c>
      <c r="AK128" s="52"/>
      <c r="AL128" s="52"/>
      <c r="AM128" s="52"/>
      <c r="AN128" s="52"/>
      <c r="AO128" s="52"/>
      <c r="AP128" s="52"/>
      <c r="AQ128" s="95">
        <f t="shared" si="67"/>
        <v>642.39837084951864</v>
      </c>
      <c r="AR128" s="96">
        <f t="shared" si="68"/>
        <v>-115.89542765196785</v>
      </c>
      <c r="AS128" s="52"/>
      <c r="AT128" s="96"/>
      <c r="AU128" s="52"/>
      <c r="AV128" s="95">
        <f t="shared" si="52"/>
        <v>59.46570340869048</v>
      </c>
      <c r="AW128" s="96">
        <f t="shared" si="51"/>
        <v>-115.89542765196785</v>
      </c>
      <c r="AX128" s="52"/>
      <c r="AY128" s="52"/>
      <c r="AZ128" s="96"/>
      <c r="BA128" s="96"/>
      <c r="BC128" s="95"/>
      <c r="BD128" s="176">
        <v>103</v>
      </c>
      <c r="BE128" s="179">
        <f t="shared" si="57"/>
        <v>-70.072983509857636</v>
      </c>
      <c r="BF128" s="178">
        <f t="shared" si="58"/>
        <v>81.894521388262802</v>
      </c>
      <c r="BG128" s="52"/>
      <c r="BH128" s="176">
        <f t="shared" si="69"/>
        <v>8424.4365297094646</v>
      </c>
      <c r="BI128" s="178">
        <f t="shared" si="70"/>
        <v>8.1052632977784071</v>
      </c>
      <c r="BJ128" s="52"/>
      <c r="BK128" s="52"/>
      <c r="BL128" s="52"/>
      <c r="BM128" s="179">
        <f t="shared" si="71"/>
        <v>52.435969751477998</v>
      </c>
      <c r="BN128" s="178">
        <f t="shared" si="72"/>
        <v>-137.89473670222159</v>
      </c>
      <c r="BO128" s="52"/>
      <c r="BP128" s="52"/>
      <c r="BQ128" s="52"/>
      <c r="BR128" s="52"/>
      <c r="BS128" s="117">
        <f t="shared" si="62"/>
        <v>-106.94823310478861</v>
      </c>
      <c r="BT128" s="124">
        <v>-98</v>
      </c>
      <c r="BU128" s="52"/>
      <c r="BV128" s="52"/>
      <c r="BW128" s="52"/>
      <c r="BX128" s="52"/>
      <c r="BY128" s="52"/>
      <c r="BZ128" s="52"/>
      <c r="CA128" s="96"/>
      <c r="CB128" s="95"/>
      <c r="CC128" s="192">
        <f t="shared" si="64"/>
        <v>-1010.2308289843334</v>
      </c>
      <c r="CD128" s="193">
        <f t="shared" si="65"/>
        <v>38.105263297778407</v>
      </c>
      <c r="CE128" s="52"/>
      <c r="CF128" s="52"/>
      <c r="CG128" s="52"/>
      <c r="CH128" s="187">
        <f t="shared" si="63"/>
        <v>60.363937652346465</v>
      </c>
      <c r="CI128" s="193">
        <f t="shared" si="66"/>
        <v>-167.89473670222159</v>
      </c>
      <c r="CJ128" s="52"/>
      <c r="CK128" s="52"/>
      <c r="CL128" s="52"/>
      <c r="CM128" s="52"/>
      <c r="CN128" s="117">
        <f t="shared" si="61"/>
        <v>-106.94823310478861</v>
      </c>
      <c r="CO128" s="124">
        <v>-98</v>
      </c>
      <c r="CP128" s="52"/>
      <c r="CQ128" s="52"/>
      <c r="CR128" s="52"/>
      <c r="CS128" s="52"/>
      <c r="CT128" s="52"/>
      <c r="CU128" s="52"/>
      <c r="CV128" s="96"/>
      <c r="CW128" s="122"/>
    </row>
    <row r="129" spans="2:101" x14ac:dyDescent="0.3">
      <c r="B129" s="95"/>
      <c r="C129" s="95">
        <f t="shared" si="39"/>
        <v>664.37308586291886</v>
      </c>
      <c r="D129" s="96">
        <f t="shared" si="45"/>
        <v>-59</v>
      </c>
      <c r="E129" s="52"/>
      <c r="F129" s="52"/>
      <c r="G129" s="95">
        <f t="shared" si="40"/>
        <v>-242.8690596470413</v>
      </c>
      <c r="H129" s="96">
        <f t="shared" si="46"/>
        <v>-44</v>
      </c>
      <c r="I129" s="52"/>
      <c r="J129" s="52"/>
      <c r="K129" s="52"/>
      <c r="L129" s="134"/>
      <c r="M129" s="95">
        <f t="shared" si="41"/>
        <v>10</v>
      </c>
      <c r="N129" s="96">
        <f t="shared" si="47"/>
        <v>-18</v>
      </c>
      <c r="O129" s="52"/>
      <c r="P129" s="106"/>
      <c r="Q129" s="95">
        <f t="shared" si="42"/>
        <v>65</v>
      </c>
      <c r="R129" s="96">
        <f t="shared" si="48"/>
        <v>-38</v>
      </c>
      <c r="S129" s="52"/>
      <c r="T129" s="52"/>
      <c r="U129" s="95">
        <f t="shared" si="43"/>
        <v>62.310519833184813</v>
      </c>
      <c r="V129" s="96">
        <f t="shared" si="49"/>
        <v>-68</v>
      </c>
      <c r="W129" s="52"/>
      <c r="X129" s="52"/>
      <c r="Y129" s="52"/>
      <c r="Z129" s="31">
        <v>112</v>
      </c>
      <c r="AA129" s="34">
        <f t="shared" si="53"/>
        <v>-79.558636820773444</v>
      </c>
      <c r="AB129" s="33">
        <f t="shared" si="54"/>
        <v>86.344120009648236</v>
      </c>
      <c r="AC129" s="52"/>
      <c r="AD129" s="40">
        <v>121</v>
      </c>
      <c r="AE129" s="43">
        <f t="shared" si="37"/>
        <v>-33.477474869153525</v>
      </c>
      <c r="AF129" s="42">
        <f t="shared" si="38"/>
        <v>55.715874545637298</v>
      </c>
      <c r="AG129" s="52"/>
      <c r="AH129" s="62">
        <v>110</v>
      </c>
      <c r="AI129" s="65">
        <f t="shared" si="55"/>
        <v>-72.768859602819745</v>
      </c>
      <c r="AJ129" s="64">
        <f t="shared" si="56"/>
        <v>81.097779907268617</v>
      </c>
      <c r="AK129" s="52"/>
      <c r="AL129" s="52"/>
      <c r="AM129" s="52"/>
      <c r="AN129" s="52"/>
      <c r="AO129" s="52"/>
      <c r="AP129" s="52"/>
      <c r="AQ129" s="95">
        <f t="shared" si="67"/>
        <v>653.82842315228004</v>
      </c>
      <c r="AR129" s="96">
        <f t="shared" si="68"/>
        <v>-116.89542765196785</v>
      </c>
      <c r="AS129" s="52"/>
      <c r="AT129" s="96"/>
      <c r="AU129" s="52"/>
      <c r="AV129" s="95">
        <f t="shared" si="52"/>
        <v>59.46570340869048</v>
      </c>
      <c r="AW129" s="96">
        <f t="shared" si="51"/>
        <v>-116.89542765196785</v>
      </c>
      <c r="AX129" s="52"/>
      <c r="AY129" s="52"/>
      <c r="AZ129" s="96"/>
      <c r="BA129" s="96"/>
      <c r="BC129" s="95"/>
      <c r="BD129" s="176">
        <v>104</v>
      </c>
      <c r="BE129" s="179">
        <f t="shared" si="57"/>
        <v>-70.463642734870319</v>
      </c>
      <c r="BF129" s="178">
        <f t="shared" si="58"/>
        <v>81.800732406298565</v>
      </c>
      <c r="BG129" s="52"/>
      <c r="BH129" s="176">
        <f t="shared" si="69"/>
        <v>8539.0251798387726</v>
      </c>
      <c r="BI129" s="178">
        <f t="shared" si="70"/>
        <v>9.1052632977784071</v>
      </c>
      <c r="BJ129" s="52"/>
      <c r="BK129" s="52"/>
      <c r="BL129" s="52"/>
      <c r="BM129" s="179">
        <f t="shared" si="71"/>
        <v>52.339680703280465</v>
      </c>
      <c r="BN129" s="178">
        <f t="shared" si="72"/>
        <v>-138.89473670222159</v>
      </c>
      <c r="BO129" s="52"/>
      <c r="BP129" s="52"/>
      <c r="BQ129" s="52"/>
      <c r="BR129" s="52"/>
      <c r="BS129" s="117">
        <f t="shared" si="62"/>
        <v>-105.85692460371935</v>
      </c>
      <c r="BT129" s="124">
        <v>-97</v>
      </c>
      <c r="BU129" s="52"/>
      <c r="BV129" s="52"/>
      <c r="BW129" s="52"/>
      <c r="BX129" s="52"/>
      <c r="BY129" s="52"/>
      <c r="BZ129" s="52"/>
      <c r="CA129" s="96"/>
      <c r="CB129" s="95"/>
      <c r="CC129" s="192">
        <f t="shared" si="64"/>
        <v>-1020.6162260644717</v>
      </c>
      <c r="CD129" s="193">
        <f t="shared" si="65"/>
        <v>39.105263297778407</v>
      </c>
      <c r="CE129" s="52"/>
      <c r="CF129" s="52"/>
      <c r="CG129" s="52"/>
      <c r="CH129" s="187">
        <f t="shared" si="63"/>
        <v>60.372664520137221</v>
      </c>
      <c r="CI129" s="193">
        <f t="shared" si="66"/>
        <v>-168.89473670222159</v>
      </c>
      <c r="CJ129" s="52"/>
      <c r="CK129" s="52"/>
      <c r="CL129" s="52"/>
      <c r="CM129" s="52"/>
      <c r="CN129" s="117">
        <f t="shared" si="61"/>
        <v>-105.85692460371935</v>
      </c>
      <c r="CO129" s="124">
        <v>-97</v>
      </c>
      <c r="CP129" s="52"/>
      <c r="CQ129" s="52"/>
      <c r="CR129" s="52"/>
      <c r="CS129" s="52"/>
      <c r="CT129" s="52"/>
      <c r="CU129" s="52"/>
      <c r="CV129" s="96"/>
      <c r="CW129" s="122"/>
    </row>
    <row r="130" spans="2:101" x14ac:dyDescent="0.3">
      <c r="B130" s="95"/>
      <c r="C130" s="95">
        <f t="shared" si="39"/>
        <v>675.80313816568014</v>
      </c>
      <c r="D130" s="96">
        <f t="shared" si="45"/>
        <v>-60</v>
      </c>
      <c r="E130" s="52"/>
      <c r="F130" s="52"/>
      <c r="G130" s="95">
        <f t="shared" si="40"/>
        <v>-231.43900734427996</v>
      </c>
      <c r="H130" s="96">
        <f t="shared" si="46"/>
        <v>-45</v>
      </c>
      <c r="I130" s="52"/>
      <c r="J130" s="52"/>
      <c r="K130" s="52"/>
      <c r="L130" s="134"/>
      <c r="M130" s="95">
        <f t="shared" si="41"/>
        <v>10</v>
      </c>
      <c r="N130" s="96">
        <f t="shared" si="47"/>
        <v>-19</v>
      </c>
      <c r="O130" s="52"/>
      <c r="P130" s="106"/>
      <c r="Q130" s="95">
        <f t="shared" si="42"/>
        <v>65</v>
      </c>
      <c r="R130" s="96">
        <f t="shared" si="48"/>
        <v>-39</v>
      </c>
      <c r="S130" s="52"/>
      <c r="T130" s="52"/>
      <c r="U130" s="95">
        <f t="shared" si="43"/>
        <v>63.226851007202235</v>
      </c>
      <c r="V130" s="96">
        <f t="shared" si="49"/>
        <v>-69</v>
      </c>
      <c r="W130" s="52"/>
      <c r="X130" s="52"/>
      <c r="Y130" s="52"/>
      <c r="Z130" s="31">
        <v>113</v>
      </c>
      <c r="AA130" s="34">
        <f t="shared" si="53"/>
        <v>-79.929829664577241</v>
      </c>
      <c r="AB130" s="33">
        <f t="shared" si="54"/>
        <v>86.190366899488851</v>
      </c>
      <c r="AC130" s="52"/>
      <c r="AD130" s="40">
        <v>122</v>
      </c>
      <c r="AE130" s="43">
        <f t="shared" si="37"/>
        <v>-34.444752175158314</v>
      </c>
      <c r="AF130" s="42">
        <f t="shared" si="38"/>
        <v>55.123126250167694</v>
      </c>
      <c r="AG130" s="52"/>
      <c r="AH130" s="62">
        <v>111</v>
      </c>
      <c r="AI130" s="65">
        <f t="shared" si="55"/>
        <v>-73.145192232133397</v>
      </c>
      <c r="AJ130" s="64">
        <f t="shared" si="56"/>
        <v>80.957074902778004</v>
      </c>
      <c r="AK130" s="52"/>
      <c r="AL130" s="52"/>
      <c r="AM130" s="52"/>
      <c r="AN130" s="52"/>
      <c r="AO130" s="52"/>
      <c r="AP130" s="52"/>
      <c r="AQ130" s="95">
        <f t="shared" si="67"/>
        <v>665.25847545504143</v>
      </c>
      <c r="AR130" s="96">
        <f t="shared" si="68"/>
        <v>-117.89542765196785</v>
      </c>
      <c r="AS130" s="52"/>
      <c r="AT130" s="96"/>
      <c r="AU130" s="52"/>
      <c r="AV130" s="95">
        <f t="shared" si="52"/>
        <v>59.46570340869048</v>
      </c>
      <c r="AW130" s="96">
        <f t="shared" si="51"/>
        <v>-117.89542765196785</v>
      </c>
      <c r="AX130" s="52"/>
      <c r="AY130" s="52"/>
      <c r="AZ130" s="96"/>
      <c r="BA130" s="96"/>
      <c r="BC130" s="95"/>
      <c r="BD130" s="176">
        <v>105</v>
      </c>
      <c r="BE130" s="179">
        <f t="shared" si="57"/>
        <v>-70.852605617158247</v>
      </c>
      <c r="BF130" s="178">
        <f t="shared" si="58"/>
        <v>81.700139765277157</v>
      </c>
      <c r="BG130" s="52"/>
      <c r="BH130" s="176">
        <f t="shared" si="69"/>
        <v>8653.6138299680824</v>
      </c>
      <c r="BI130" s="178">
        <f t="shared" si="70"/>
        <v>10.105263297778407</v>
      </c>
      <c r="BJ130" s="52"/>
      <c r="BK130" s="52"/>
      <c r="BL130" s="52"/>
      <c r="BM130" s="179">
        <f t="shared" si="71"/>
        <v>52.243391655082924</v>
      </c>
      <c r="BN130" s="178">
        <f t="shared" si="72"/>
        <v>-139.89473670222159</v>
      </c>
      <c r="BO130" s="52"/>
      <c r="BP130" s="52"/>
      <c r="BQ130" s="52"/>
      <c r="BR130" s="52"/>
      <c r="BS130" s="117">
        <f t="shared" si="62"/>
        <v>-104.76561610265007</v>
      </c>
      <c r="BT130" s="124">
        <v>-96</v>
      </c>
      <c r="BU130" s="52"/>
      <c r="BV130" s="52"/>
      <c r="BW130" s="52"/>
      <c r="BX130" s="52"/>
      <c r="BY130" s="52"/>
      <c r="BZ130" s="52"/>
      <c r="CA130" s="96"/>
      <c r="CB130" s="95"/>
      <c r="CC130" s="192">
        <f t="shared" si="64"/>
        <v>-1031.0016231446098</v>
      </c>
      <c r="CD130" s="193">
        <f t="shared" si="65"/>
        <v>40.105263297778407</v>
      </c>
      <c r="CE130" s="52"/>
      <c r="CF130" s="52"/>
      <c r="CG130" s="52"/>
      <c r="CH130" s="187">
        <f t="shared" si="63"/>
        <v>60.381391387927984</v>
      </c>
      <c r="CI130" s="193">
        <f t="shared" si="66"/>
        <v>-169.89473670222159</v>
      </c>
      <c r="CJ130" s="52"/>
      <c r="CK130" s="52"/>
      <c r="CL130" s="52"/>
      <c r="CM130" s="52"/>
      <c r="CN130" s="117">
        <f t="shared" si="61"/>
        <v>-104.76561610265007</v>
      </c>
      <c r="CO130" s="124">
        <v>-96</v>
      </c>
      <c r="CP130" s="52"/>
      <c r="CQ130" s="52"/>
      <c r="CR130" s="52"/>
      <c r="CS130" s="52"/>
      <c r="CT130" s="52"/>
      <c r="CU130" s="52"/>
      <c r="CV130" s="96"/>
      <c r="CW130" s="122"/>
    </row>
    <row r="131" spans="2:101" x14ac:dyDescent="0.3">
      <c r="B131" s="95"/>
      <c r="C131" s="95">
        <f t="shared" si="39"/>
        <v>687.23319046844153</v>
      </c>
      <c r="D131" s="96">
        <f t="shared" si="45"/>
        <v>-61</v>
      </c>
      <c r="E131" s="52"/>
      <c r="F131" s="52"/>
      <c r="G131" s="95">
        <f t="shared" si="40"/>
        <v>-220.00895504151856</v>
      </c>
      <c r="H131" s="96">
        <f t="shared" si="46"/>
        <v>-46</v>
      </c>
      <c r="I131" s="52"/>
      <c r="J131" s="52"/>
      <c r="K131" s="52"/>
      <c r="L131" s="134"/>
      <c r="M131" s="95">
        <f t="shared" si="41"/>
        <v>10</v>
      </c>
      <c r="N131" s="96">
        <f t="shared" si="47"/>
        <v>-20</v>
      </c>
      <c r="O131" s="52"/>
      <c r="P131" s="106"/>
      <c r="Q131" s="95">
        <f t="shared" si="42"/>
        <v>65</v>
      </c>
      <c r="R131" s="96">
        <f t="shared" si="48"/>
        <v>-40</v>
      </c>
      <c r="S131" s="52"/>
      <c r="T131" s="52"/>
      <c r="U131" s="95">
        <f t="shared" si="43"/>
        <v>64.143182181219657</v>
      </c>
      <c r="V131" s="96">
        <f t="shared" si="49"/>
        <v>-70</v>
      </c>
      <c r="W131" s="52"/>
      <c r="X131" s="52"/>
      <c r="Y131" s="52"/>
      <c r="Z131" s="31">
        <v>114</v>
      </c>
      <c r="AA131" s="34">
        <f t="shared" si="53"/>
        <v>-80.29828261214351</v>
      </c>
      <c r="AB131" s="33">
        <f t="shared" si="54"/>
        <v>86.030158998296201</v>
      </c>
      <c r="AC131" s="52"/>
      <c r="AD131" s="40">
        <v>123</v>
      </c>
      <c r="AE131" s="43">
        <f t="shared" si="37"/>
        <v>-35.401537275976757</v>
      </c>
      <c r="AF131" s="42">
        <f t="shared" si="38"/>
        <v>54.513586916452553</v>
      </c>
      <c r="AG131" s="52"/>
      <c r="AH131" s="62">
        <v>112</v>
      </c>
      <c r="AI131" s="65">
        <f t="shared" si="55"/>
        <v>-73.519011903238678</v>
      </c>
      <c r="AJ131" s="64">
        <f t="shared" si="56"/>
        <v>80.809823418338709</v>
      </c>
      <c r="AK131" s="52"/>
      <c r="AL131" s="52"/>
      <c r="AM131" s="52"/>
      <c r="AN131" s="52"/>
      <c r="AO131" s="52"/>
      <c r="AP131" s="52"/>
      <c r="AQ131" s="95">
        <f t="shared" si="67"/>
        <v>676.6885277578026</v>
      </c>
      <c r="AR131" s="96">
        <f t="shared" si="68"/>
        <v>-118.89542765196785</v>
      </c>
      <c r="AS131" s="52"/>
      <c r="AT131" s="96"/>
      <c r="AU131" s="52"/>
      <c r="AV131" s="95">
        <f t="shared" si="52"/>
        <v>59.46570340869048</v>
      </c>
      <c r="AW131" s="96">
        <f t="shared" si="51"/>
        <v>-118.89542765196785</v>
      </c>
      <c r="AX131" s="52"/>
      <c r="AY131" s="52"/>
      <c r="AZ131" s="96"/>
      <c r="BA131" s="96"/>
      <c r="BC131" s="95"/>
      <c r="BD131" s="176">
        <v>106</v>
      </c>
      <c r="BE131" s="179">
        <f t="shared" si="57"/>
        <v>-71.239753674859514</v>
      </c>
      <c r="BF131" s="178">
        <f t="shared" si="58"/>
        <v>81.592774106691508</v>
      </c>
      <c r="BG131" s="52"/>
      <c r="BH131" s="176">
        <f t="shared" si="69"/>
        <v>8768.2024800973923</v>
      </c>
      <c r="BI131" s="178">
        <f t="shared" si="70"/>
        <v>11.105263297778407</v>
      </c>
      <c r="BJ131" s="52"/>
      <c r="BK131" s="52"/>
      <c r="BL131" s="52"/>
      <c r="BM131" s="179">
        <f t="shared" si="71"/>
        <v>52.147102606885383</v>
      </c>
      <c r="BN131" s="178">
        <f t="shared" si="72"/>
        <v>-140.89473670222159</v>
      </c>
      <c r="BO131" s="52"/>
      <c r="BP131" s="52"/>
      <c r="BQ131" s="52"/>
      <c r="BR131" s="52"/>
      <c r="BS131" s="117">
        <f t="shared" si="62"/>
        <v>-103.67430760158079</v>
      </c>
      <c r="BT131" s="124">
        <v>-95</v>
      </c>
      <c r="BU131" s="52"/>
      <c r="BV131" s="52"/>
      <c r="BW131" s="52"/>
      <c r="BX131" s="52"/>
      <c r="BY131" s="52"/>
      <c r="BZ131" s="52"/>
      <c r="CA131" s="96"/>
      <c r="CB131" s="95"/>
      <c r="CC131" s="192">
        <f t="shared" si="64"/>
        <v>-1041.3870202247481</v>
      </c>
      <c r="CD131" s="193">
        <f t="shared" si="65"/>
        <v>41.105263297778407</v>
      </c>
      <c r="CE131" s="52"/>
      <c r="CF131" s="52"/>
      <c r="CG131" s="52"/>
      <c r="CH131" s="187">
        <f t="shared" si="63"/>
        <v>60.39011825571874</v>
      </c>
      <c r="CI131" s="193">
        <f t="shared" si="66"/>
        <v>-170.89473670222159</v>
      </c>
      <c r="CJ131" s="52"/>
      <c r="CK131" s="52"/>
      <c r="CL131" s="52"/>
      <c r="CM131" s="52"/>
      <c r="CN131" s="117">
        <f t="shared" si="61"/>
        <v>-103.67430760158079</v>
      </c>
      <c r="CO131" s="124">
        <v>-95</v>
      </c>
      <c r="CP131" s="52"/>
      <c r="CQ131" s="52"/>
      <c r="CR131" s="52"/>
      <c r="CS131" s="52"/>
      <c r="CT131" s="52"/>
      <c r="CU131" s="52"/>
      <c r="CV131" s="96"/>
      <c r="CW131" s="122"/>
    </row>
    <row r="132" spans="2:101" x14ac:dyDescent="0.3">
      <c r="B132" s="95"/>
      <c r="C132" s="95">
        <f t="shared" si="39"/>
        <v>698.66324277120282</v>
      </c>
      <c r="D132" s="96">
        <f t="shared" si="45"/>
        <v>-62</v>
      </c>
      <c r="E132" s="52"/>
      <c r="F132" s="52"/>
      <c r="G132" s="95">
        <f t="shared" si="40"/>
        <v>-208.57890273875728</v>
      </c>
      <c r="H132" s="96">
        <f t="shared" si="46"/>
        <v>-47</v>
      </c>
      <c r="I132" s="52"/>
      <c r="J132" s="52"/>
      <c r="K132" s="52"/>
      <c r="L132" s="134"/>
      <c r="M132" s="95">
        <f t="shared" si="41"/>
        <v>10</v>
      </c>
      <c r="N132" s="96">
        <f t="shared" si="47"/>
        <v>-21</v>
      </c>
      <c r="O132" s="52"/>
      <c r="P132" s="106"/>
      <c r="Q132" s="95">
        <f t="shared" si="42"/>
        <v>65</v>
      </c>
      <c r="R132" s="96">
        <f t="shared" si="48"/>
        <v>-41</v>
      </c>
      <c r="S132" s="52"/>
      <c r="T132" s="52"/>
      <c r="U132" s="95">
        <f t="shared" si="43"/>
        <v>65.059513355237087</v>
      </c>
      <c r="V132" s="96">
        <f t="shared" si="49"/>
        <v>-71</v>
      </c>
      <c r="W132" s="52"/>
      <c r="X132" s="52"/>
      <c r="Y132" s="52"/>
      <c r="Z132" s="31">
        <v>115</v>
      </c>
      <c r="AA132" s="34">
        <f t="shared" si="53"/>
        <v>-80.663883429135154</v>
      </c>
      <c r="AB132" s="33">
        <f t="shared" si="54"/>
        <v>85.863545106948948</v>
      </c>
      <c r="AC132" s="52"/>
      <c r="AD132" s="40">
        <v>124</v>
      </c>
      <c r="AE132" s="43">
        <f t="shared" si="37"/>
        <v>-36.347538725598532</v>
      </c>
      <c r="AF132" s="42">
        <f t="shared" si="38"/>
        <v>53.887442216077716</v>
      </c>
      <c r="AG132" s="52"/>
      <c r="AH132" s="62">
        <v>113</v>
      </c>
      <c r="AI132" s="65">
        <f t="shared" si="55"/>
        <v>-73.890204747042475</v>
      </c>
      <c r="AJ132" s="64">
        <f t="shared" si="56"/>
        <v>80.656070308179338</v>
      </c>
      <c r="AK132" s="52"/>
      <c r="AL132" s="52"/>
      <c r="AM132" s="52"/>
      <c r="AN132" s="52"/>
      <c r="AO132" s="52"/>
      <c r="AP132" s="52"/>
      <c r="AQ132" s="95">
        <f t="shared" si="67"/>
        <v>688.118580060564</v>
      </c>
      <c r="AR132" s="96">
        <f t="shared" si="68"/>
        <v>-119.89542765196785</v>
      </c>
      <c r="AS132" s="52"/>
      <c r="AT132" s="96"/>
      <c r="AU132" s="52"/>
      <c r="AV132" s="95">
        <f t="shared" si="52"/>
        <v>59.46570340869048</v>
      </c>
      <c r="AW132" s="96">
        <f t="shared" si="51"/>
        <v>-119.89542765196785</v>
      </c>
      <c r="AX132" s="52"/>
      <c r="AY132" s="52"/>
      <c r="AZ132" s="96"/>
      <c r="BA132" s="96"/>
      <c r="BC132" s="95"/>
      <c r="BD132" s="176">
        <v>107</v>
      </c>
      <c r="BE132" s="179">
        <f t="shared" si="57"/>
        <v>-71.624968978925352</v>
      </c>
      <c r="BF132" s="178">
        <f t="shared" si="58"/>
        <v>81.478668135161286</v>
      </c>
      <c r="BG132" s="52"/>
      <c r="BH132" s="176">
        <f t="shared" si="69"/>
        <v>8882.7911302267003</v>
      </c>
      <c r="BI132" s="178">
        <f t="shared" si="70"/>
        <v>12.105263297778407</v>
      </c>
      <c r="BJ132" s="52"/>
      <c r="BK132" s="52"/>
      <c r="BL132" s="52"/>
      <c r="BM132" s="179">
        <f t="shared" si="71"/>
        <v>52.05081355868785</v>
      </c>
      <c r="BN132" s="178">
        <f t="shared" si="72"/>
        <v>-141.89473670222159</v>
      </c>
      <c r="BO132" s="52"/>
      <c r="BP132" s="52"/>
      <c r="BQ132" s="52"/>
      <c r="BR132" s="52"/>
      <c r="BS132" s="117">
        <f t="shared" si="62"/>
        <v>-102.58299910051153</v>
      </c>
      <c r="BT132" s="124">
        <v>-94</v>
      </c>
      <c r="BU132" s="52"/>
      <c r="BV132" s="52"/>
      <c r="BW132" s="52"/>
      <c r="BX132" s="52"/>
      <c r="BY132" s="52"/>
      <c r="BZ132" s="52"/>
      <c r="CA132" s="96"/>
      <c r="CB132" s="95"/>
      <c r="CC132" s="192">
        <f t="shared" si="64"/>
        <v>-1051.7724173048862</v>
      </c>
      <c r="CD132" s="193">
        <f t="shared" si="65"/>
        <v>42.105263297778407</v>
      </c>
      <c r="CE132" s="52"/>
      <c r="CF132" s="52"/>
      <c r="CG132" s="52"/>
      <c r="CH132" s="187">
        <f t="shared" si="63"/>
        <v>60.398845123509503</v>
      </c>
      <c r="CI132" s="193">
        <f t="shared" si="66"/>
        <v>-171.89473670222159</v>
      </c>
      <c r="CJ132" s="52"/>
      <c r="CK132" s="52"/>
      <c r="CL132" s="52"/>
      <c r="CM132" s="52"/>
      <c r="CN132" s="117">
        <f t="shared" si="61"/>
        <v>-102.58299910051153</v>
      </c>
      <c r="CO132" s="124">
        <v>-94</v>
      </c>
      <c r="CP132" s="52"/>
      <c r="CQ132" s="52"/>
      <c r="CR132" s="52"/>
      <c r="CS132" s="52"/>
      <c r="CT132" s="52"/>
      <c r="CU132" s="52"/>
      <c r="CV132" s="96"/>
      <c r="CW132" s="122"/>
    </row>
    <row r="133" spans="2:101" x14ac:dyDescent="0.3">
      <c r="B133" s="95"/>
      <c r="C133" s="95">
        <f t="shared" si="39"/>
        <v>710.09329507396421</v>
      </c>
      <c r="D133" s="96">
        <f t="shared" si="45"/>
        <v>-63</v>
      </c>
      <c r="E133" s="52"/>
      <c r="F133" s="52"/>
      <c r="G133" s="95">
        <f t="shared" si="40"/>
        <v>-197.148850435996</v>
      </c>
      <c r="H133" s="96">
        <f t="shared" si="46"/>
        <v>-48</v>
      </c>
      <c r="I133" s="52"/>
      <c r="J133" s="52"/>
      <c r="K133" s="52"/>
      <c r="L133" s="134"/>
      <c r="M133" s="95">
        <f t="shared" si="41"/>
        <v>10</v>
      </c>
      <c r="N133" s="96">
        <f t="shared" si="47"/>
        <v>-22</v>
      </c>
      <c r="O133" s="52"/>
      <c r="P133" s="106"/>
      <c r="Q133" s="95">
        <f t="shared" si="42"/>
        <v>65</v>
      </c>
      <c r="R133" s="96">
        <f t="shared" si="48"/>
        <v>-42</v>
      </c>
      <c r="S133" s="52"/>
      <c r="T133" s="52"/>
      <c r="U133" s="95">
        <f t="shared" si="43"/>
        <v>65.975844529254502</v>
      </c>
      <c r="V133" s="96">
        <f t="shared" si="49"/>
        <v>-72</v>
      </c>
      <c r="W133" s="52"/>
      <c r="X133" s="52"/>
      <c r="Y133" s="52"/>
      <c r="Z133" s="31">
        <v>116</v>
      </c>
      <c r="AA133" s="34">
        <f t="shared" si="53"/>
        <v>-81.026520750001666</v>
      </c>
      <c r="AB133" s="33">
        <f t="shared" si="54"/>
        <v>85.690575977652415</v>
      </c>
      <c r="AC133" s="52"/>
      <c r="AD133" s="40">
        <v>125</v>
      </c>
      <c r="AE133" s="43">
        <f t="shared" si="37"/>
        <v>-37.28246836281798</v>
      </c>
      <c r="AF133" s="42">
        <f t="shared" si="38"/>
        <v>53.24488287878448</v>
      </c>
      <c r="AG133" s="52"/>
      <c r="AH133" s="62">
        <v>114</v>
      </c>
      <c r="AI133" s="65">
        <f t="shared" si="55"/>
        <v>-74.258657694608743</v>
      </c>
      <c r="AJ133" s="64">
        <f t="shared" si="56"/>
        <v>80.495862406986689</v>
      </c>
      <c r="AK133" s="52"/>
      <c r="AL133" s="52"/>
      <c r="AM133" s="52"/>
      <c r="AN133" s="52"/>
      <c r="AO133" s="52"/>
      <c r="AP133" s="52"/>
      <c r="AQ133" s="95">
        <f t="shared" si="67"/>
        <v>699.5486323633254</v>
      </c>
      <c r="AR133" s="96">
        <f t="shared" si="68"/>
        <v>-120.89542765196785</v>
      </c>
      <c r="AS133" s="52"/>
      <c r="AT133" s="96"/>
      <c r="AU133" s="52"/>
      <c r="AV133" s="95">
        <f t="shared" si="52"/>
        <v>59.46570340869048</v>
      </c>
      <c r="AW133" s="96">
        <f t="shared" si="51"/>
        <v>-120.89542765196785</v>
      </c>
      <c r="AX133" s="52"/>
      <c r="AY133" s="52"/>
      <c r="AZ133" s="96"/>
      <c r="BA133" s="96"/>
      <c r="BC133" s="95"/>
      <c r="BD133" s="176">
        <v>108</v>
      </c>
      <c r="BE133" s="179">
        <f t="shared" si="57"/>
        <v>-72.00813418904248</v>
      </c>
      <c r="BF133" s="178">
        <f t="shared" si="58"/>
        <v>81.357856608470783</v>
      </c>
      <c r="BG133" s="52"/>
      <c r="BH133" s="176">
        <f t="shared" si="69"/>
        <v>8997.3797803560101</v>
      </c>
      <c r="BI133" s="178">
        <f t="shared" si="70"/>
        <v>13.105263297778407</v>
      </c>
      <c r="BJ133" s="52"/>
      <c r="BK133" s="52"/>
      <c r="BL133" s="52"/>
      <c r="BM133" s="179">
        <f t="shared" si="71"/>
        <v>51.954524510490309</v>
      </c>
      <c r="BN133" s="178">
        <f t="shared" si="72"/>
        <v>-142.89473670222159</v>
      </c>
      <c r="BO133" s="52"/>
      <c r="BP133" s="52"/>
      <c r="BQ133" s="52"/>
      <c r="BR133" s="52"/>
      <c r="BS133" s="117">
        <f t="shared" si="62"/>
        <v>-101.49169059944225</v>
      </c>
      <c r="BT133" s="124">
        <v>-93</v>
      </c>
      <c r="BU133" s="52"/>
      <c r="BV133" s="52"/>
      <c r="BW133" s="52"/>
      <c r="BX133" s="52"/>
      <c r="BY133" s="52"/>
      <c r="BZ133" s="52"/>
      <c r="CA133" s="96"/>
      <c r="CB133" s="95"/>
      <c r="CC133" s="192">
        <f t="shared" si="64"/>
        <v>-1062.1578143850243</v>
      </c>
      <c r="CD133" s="193">
        <f t="shared" si="65"/>
        <v>43.105263297778407</v>
      </c>
      <c r="CE133" s="52"/>
      <c r="CF133" s="52"/>
      <c r="CG133" s="52"/>
      <c r="CH133" s="187">
        <f t="shared" si="63"/>
        <v>60.407571991300259</v>
      </c>
      <c r="CI133" s="193">
        <f t="shared" si="66"/>
        <v>-172.89473670222159</v>
      </c>
      <c r="CJ133" s="52"/>
      <c r="CK133" s="52"/>
      <c r="CL133" s="52"/>
      <c r="CM133" s="52"/>
      <c r="CN133" s="117">
        <f t="shared" si="61"/>
        <v>-101.49169059944225</v>
      </c>
      <c r="CO133" s="124">
        <v>-93</v>
      </c>
      <c r="CP133" s="52"/>
      <c r="CQ133" s="52"/>
      <c r="CR133" s="52"/>
      <c r="CS133" s="52"/>
      <c r="CT133" s="52"/>
      <c r="CU133" s="52"/>
      <c r="CV133" s="96"/>
      <c r="CW133" s="122"/>
    </row>
    <row r="134" spans="2:101" x14ac:dyDescent="0.3">
      <c r="B134" s="95"/>
      <c r="C134" s="95">
        <f t="shared" si="39"/>
        <v>721.5233473767255</v>
      </c>
      <c r="D134" s="96">
        <f t="shared" si="45"/>
        <v>-64</v>
      </c>
      <c r="E134" s="52"/>
      <c r="F134" s="52"/>
      <c r="G134" s="95">
        <f t="shared" si="40"/>
        <v>-185.7187981332346</v>
      </c>
      <c r="H134" s="96">
        <f t="shared" si="46"/>
        <v>-49</v>
      </c>
      <c r="I134" s="52"/>
      <c r="J134" s="52"/>
      <c r="K134" s="52"/>
      <c r="L134" s="134"/>
      <c r="M134" s="95">
        <f t="shared" si="41"/>
        <v>10</v>
      </c>
      <c r="N134" s="96">
        <f t="shared" si="47"/>
        <v>-23</v>
      </c>
      <c r="O134" s="52"/>
      <c r="P134" s="106"/>
      <c r="Q134" s="95">
        <f t="shared" si="42"/>
        <v>65</v>
      </c>
      <c r="R134" s="96">
        <f t="shared" si="48"/>
        <v>-43</v>
      </c>
      <c r="S134" s="52"/>
      <c r="T134" s="52"/>
      <c r="U134" s="95">
        <f t="shared" si="43"/>
        <v>66.892175703271931</v>
      </c>
      <c r="V134" s="96">
        <f t="shared" si="49"/>
        <v>-73</v>
      </c>
      <c r="W134" s="52"/>
      <c r="X134" s="52"/>
      <c r="Y134" s="52"/>
      <c r="Z134" s="31">
        <v>117</v>
      </c>
      <c r="AA134" s="34">
        <f t="shared" si="53"/>
        <v>-81.386084111902136</v>
      </c>
      <c r="AB134" s="33">
        <f t="shared" si="54"/>
        <v>85.51130429847899</v>
      </c>
      <c r="AC134" s="52"/>
      <c r="AD134" s="40">
        <v>126</v>
      </c>
      <c r="AE134" s="43">
        <f t="shared" si="37"/>
        <v>-38.206041399010743</v>
      </c>
      <c r="AF134" s="42">
        <f t="shared" si="38"/>
        <v>52.586104634371587</v>
      </c>
      <c r="AG134" s="52"/>
      <c r="AH134" s="62">
        <v>115</v>
      </c>
      <c r="AI134" s="65">
        <f t="shared" si="55"/>
        <v>-74.624258511600388</v>
      </c>
      <c r="AJ134" s="64">
        <f t="shared" si="56"/>
        <v>80.329248515639435</v>
      </c>
      <c r="AK134" s="52"/>
      <c r="AL134" s="52"/>
      <c r="AM134" s="52"/>
      <c r="AN134" s="52"/>
      <c r="AO134" s="52"/>
      <c r="AP134" s="52"/>
      <c r="AQ134" s="95">
        <f t="shared" si="67"/>
        <v>710.97868466608679</v>
      </c>
      <c r="AR134" s="96">
        <f t="shared" si="68"/>
        <v>-121.89542765196785</v>
      </c>
      <c r="AS134" s="52"/>
      <c r="AT134" s="96"/>
      <c r="AU134" s="52"/>
      <c r="AV134" s="95">
        <f t="shared" si="52"/>
        <v>59.46570340869048</v>
      </c>
      <c r="AW134" s="96">
        <f t="shared" si="51"/>
        <v>-121.89542765196785</v>
      </c>
      <c r="AX134" s="52"/>
      <c r="AY134" s="52"/>
      <c r="AZ134" s="96"/>
      <c r="BA134" s="96"/>
      <c r="BC134" s="95"/>
      <c r="BD134" s="176">
        <v>109</v>
      </c>
      <c r="BE134" s="179">
        <f t="shared" si="57"/>
        <v>-72.389132589376089</v>
      </c>
      <c r="BF134" s="178">
        <f t="shared" si="58"/>
        <v>81.230376326981371</v>
      </c>
      <c r="BG134" s="52"/>
      <c r="BH134" s="176">
        <f t="shared" si="69"/>
        <v>9111.9684304853181</v>
      </c>
      <c r="BI134" s="178">
        <f t="shared" si="70"/>
        <v>14.105263297778407</v>
      </c>
      <c r="BJ134" s="52"/>
      <c r="BK134" s="52"/>
      <c r="BL134" s="52"/>
      <c r="BM134" s="179">
        <f t="shared" si="71"/>
        <v>51.858235462292768</v>
      </c>
      <c r="BN134" s="178">
        <f t="shared" si="72"/>
        <v>-143.89473670222159</v>
      </c>
      <c r="BO134" s="52"/>
      <c r="BP134" s="52"/>
      <c r="BQ134" s="52"/>
      <c r="BR134" s="52"/>
      <c r="BS134" s="117">
        <f t="shared" si="62"/>
        <v>-100.40038209837299</v>
      </c>
      <c r="BT134" s="124">
        <v>-92</v>
      </c>
      <c r="BU134" s="52"/>
      <c r="BV134" s="52"/>
      <c r="BW134" s="52"/>
      <c r="BX134" s="52"/>
      <c r="BY134" s="52"/>
      <c r="BZ134" s="52"/>
      <c r="CA134" s="96"/>
      <c r="CB134" s="95"/>
      <c r="CC134" s="192">
        <f t="shared" si="64"/>
        <v>-1072.5432114651626</v>
      </c>
      <c r="CD134" s="193">
        <f t="shared" si="65"/>
        <v>44.105263297778407</v>
      </c>
      <c r="CE134" s="52"/>
      <c r="CF134" s="52"/>
      <c r="CG134" s="52"/>
      <c r="CH134" s="187">
        <f t="shared" si="63"/>
        <v>60.416298859091015</v>
      </c>
      <c r="CI134" s="193">
        <f t="shared" si="66"/>
        <v>-173.89473670222159</v>
      </c>
      <c r="CJ134" s="52"/>
      <c r="CK134" s="52"/>
      <c r="CL134" s="52"/>
      <c r="CM134" s="52"/>
      <c r="CN134" s="117">
        <f t="shared" si="61"/>
        <v>-100.40038209837299</v>
      </c>
      <c r="CO134" s="124">
        <v>-92</v>
      </c>
      <c r="CP134" s="52"/>
      <c r="CQ134" s="52"/>
      <c r="CR134" s="52"/>
      <c r="CS134" s="52"/>
      <c r="CT134" s="52"/>
      <c r="CU134" s="52"/>
      <c r="CV134" s="96"/>
      <c r="CW134" s="122"/>
    </row>
    <row r="135" spans="2:101" x14ac:dyDescent="0.3">
      <c r="B135" s="95"/>
      <c r="C135" s="95">
        <f t="shared" si="39"/>
        <v>732.95339967948678</v>
      </c>
      <c r="D135" s="96">
        <f t="shared" si="45"/>
        <v>-65</v>
      </c>
      <c r="E135" s="52"/>
      <c r="F135" s="52"/>
      <c r="G135" s="95">
        <f t="shared" si="40"/>
        <v>-174.28874583047332</v>
      </c>
      <c r="H135" s="96">
        <f t="shared" si="46"/>
        <v>-50</v>
      </c>
      <c r="I135" s="52"/>
      <c r="J135" s="52"/>
      <c r="K135" s="52"/>
      <c r="L135" s="134"/>
      <c r="M135" s="95">
        <f t="shared" si="41"/>
        <v>10</v>
      </c>
      <c r="N135" s="96">
        <f t="shared" si="47"/>
        <v>-24</v>
      </c>
      <c r="O135" s="52"/>
      <c r="P135" s="106"/>
      <c r="Q135" s="95">
        <f t="shared" si="42"/>
        <v>65</v>
      </c>
      <c r="R135" s="96">
        <f t="shared" si="48"/>
        <v>-44</v>
      </c>
      <c r="S135" s="52"/>
      <c r="T135" s="52"/>
      <c r="U135" s="95">
        <f t="shared" si="43"/>
        <v>67.808506877289361</v>
      </c>
      <c r="V135" s="96">
        <f t="shared" si="49"/>
        <v>-74</v>
      </c>
      <c r="W135" s="52"/>
      <c r="X135" s="52"/>
      <c r="Y135" s="52"/>
      <c r="Z135" s="31">
        <v>118</v>
      </c>
      <c r="AA135" s="34">
        <f t="shared" si="53"/>
        <v>-81.742463988353364</v>
      </c>
      <c r="AB135" s="33">
        <f t="shared" si="54"/>
        <v>85.325784677318765</v>
      </c>
      <c r="AC135" s="52"/>
      <c r="AD135" s="40">
        <v>127</v>
      </c>
      <c r="AE135" s="43">
        <f t="shared" si="37"/>
        <v>-39.117976504883146</v>
      </c>
      <c r="AF135" s="42">
        <f t="shared" si="38"/>
        <v>51.911308153074025</v>
      </c>
      <c r="AG135" s="52"/>
      <c r="AH135" s="62">
        <v>116</v>
      </c>
      <c r="AI135" s="65">
        <f t="shared" si="55"/>
        <v>-74.986895832466899</v>
      </c>
      <c r="AJ135" s="64">
        <f t="shared" si="56"/>
        <v>80.156279386342902</v>
      </c>
      <c r="AK135" s="52"/>
      <c r="AL135" s="52"/>
      <c r="AM135" s="52"/>
      <c r="AN135" s="52"/>
      <c r="AO135" s="52"/>
      <c r="AP135" s="52"/>
      <c r="AQ135" s="95">
        <f t="shared" si="67"/>
        <v>722.40873696884796</v>
      </c>
      <c r="AR135" s="96">
        <f t="shared" si="68"/>
        <v>-122.89542765196785</v>
      </c>
      <c r="AS135" s="52"/>
      <c r="AT135" s="96"/>
      <c r="AU135" s="52"/>
      <c r="AV135" s="95">
        <f t="shared" si="52"/>
        <v>59.46570340869048</v>
      </c>
      <c r="AW135" s="96">
        <f t="shared" si="51"/>
        <v>-122.89542765196785</v>
      </c>
      <c r="AX135" s="52"/>
      <c r="AY135" s="52"/>
      <c r="AZ135" s="96"/>
      <c r="BA135" s="96"/>
      <c r="BC135" s="95"/>
      <c r="BD135" s="176">
        <v>110</v>
      </c>
      <c r="BE135" s="179">
        <f t="shared" si="57"/>
        <v>-72.767848124122651</v>
      </c>
      <c r="BF135" s="178">
        <f t="shared" si="58"/>
        <v>81.096266122421724</v>
      </c>
      <c r="BG135" s="52"/>
      <c r="BH135" s="176">
        <f t="shared" si="69"/>
        <v>9226.5570806146279</v>
      </c>
      <c r="BI135" s="178">
        <f t="shared" si="70"/>
        <v>15.105263297778407</v>
      </c>
      <c r="BJ135" s="52"/>
      <c r="BK135" s="52"/>
      <c r="BL135" s="52"/>
      <c r="BM135" s="179">
        <f t="shared" si="71"/>
        <v>51.761946414095235</v>
      </c>
      <c r="BN135" s="178">
        <f t="shared" si="72"/>
        <v>-144.89473670222159</v>
      </c>
      <c r="BO135" s="52"/>
      <c r="BP135" s="52"/>
      <c r="BQ135" s="52"/>
      <c r="BR135" s="52"/>
      <c r="BS135" s="117">
        <f t="shared" si="62"/>
        <v>-99.309073597303708</v>
      </c>
      <c r="BT135" s="124">
        <v>-91</v>
      </c>
      <c r="BU135" s="52"/>
      <c r="BV135" s="52"/>
      <c r="BW135" s="52"/>
      <c r="BX135" s="52"/>
      <c r="BY135" s="52"/>
      <c r="BZ135" s="52"/>
      <c r="CA135" s="96"/>
      <c r="CB135" s="95"/>
      <c r="CC135" s="192">
        <f t="shared" si="64"/>
        <v>-1082.9286085453007</v>
      </c>
      <c r="CD135" s="193">
        <f t="shared" si="65"/>
        <v>45.105263297778407</v>
      </c>
      <c r="CE135" s="52"/>
      <c r="CF135" s="52"/>
      <c r="CG135" s="52"/>
      <c r="CH135" s="187">
        <f t="shared" si="63"/>
        <v>60.425025726881778</v>
      </c>
      <c r="CI135" s="193">
        <f t="shared" si="66"/>
        <v>-174.89473670222159</v>
      </c>
      <c r="CJ135" s="52"/>
      <c r="CK135" s="52"/>
      <c r="CL135" s="52"/>
      <c r="CM135" s="52"/>
      <c r="CN135" s="117">
        <f t="shared" si="61"/>
        <v>-99.309073597303708</v>
      </c>
      <c r="CO135" s="124">
        <v>-91</v>
      </c>
      <c r="CP135" s="52"/>
      <c r="CQ135" s="52"/>
      <c r="CR135" s="52"/>
      <c r="CS135" s="52"/>
      <c r="CT135" s="52"/>
      <c r="CU135" s="52"/>
      <c r="CV135" s="96"/>
      <c r="CW135" s="122"/>
    </row>
    <row r="136" spans="2:101" x14ac:dyDescent="0.3">
      <c r="B136" s="95"/>
      <c r="C136" s="95">
        <f t="shared" si="39"/>
        <v>744.38345198224818</v>
      </c>
      <c r="D136" s="96">
        <f t="shared" si="45"/>
        <v>-66</v>
      </c>
      <c r="E136" s="52"/>
      <c r="F136" s="52"/>
      <c r="G136" s="95">
        <f t="shared" si="40"/>
        <v>-162.85869352771192</v>
      </c>
      <c r="H136" s="96">
        <f t="shared" si="46"/>
        <v>-51</v>
      </c>
      <c r="I136" s="52"/>
      <c r="J136" s="52"/>
      <c r="K136" s="52"/>
      <c r="L136" s="134"/>
      <c r="M136" s="95">
        <f t="shared" si="41"/>
        <v>10</v>
      </c>
      <c r="N136" s="96">
        <f t="shared" si="47"/>
        <v>-25</v>
      </c>
      <c r="O136" s="52"/>
      <c r="P136" s="106"/>
      <c r="Q136" s="95">
        <f t="shared" si="42"/>
        <v>65</v>
      </c>
      <c r="R136" s="96">
        <f t="shared" si="48"/>
        <v>-45</v>
      </c>
      <c r="S136" s="52"/>
      <c r="T136" s="52"/>
      <c r="U136" s="95">
        <f t="shared" si="43"/>
        <v>68.724838051306776</v>
      </c>
      <c r="V136" s="96">
        <f t="shared" si="49"/>
        <v>-75</v>
      </c>
      <c r="W136" s="52"/>
      <c r="X136" s="52"/>
      <c r="Y136" s="52"/>
      <c r="Z136" s="31">
        <v>119</v>
      </c>
      <c r="AA136" s="34">
        <f t="shared" si="53"/>
        <v>-82.095551822592682</v>
      </c>
      <c r="AB136" s="33">
        <f t="shared" si="54"/>
        <v>85.134073625245549</v>
      </c>
      <c r="AC136" s="52"/>
      <c r="AD136" s="40">
        <v>128</v>
      </c>
      <c r="AE136" s="43">
        <f t="shared" si="37"/>
        <v>-40.01799589616779</v>
      </c>
      <c r="AF136" s="42">
        <f t="shared" si="38"/>
        <v>51.220698984436929</v>
      </c>
      <c r="AG136" s="52"/>
      <c r="AH136" s="62">
        <v>117</v>
      </c>
      <c r="AI136" s="65">
        <f t="shared" si="55"/>
        <v>-75.346459194367355</v>
      </c>
      <c r="AJ136" s="64">
        <f t="shared" si="56"/>
        <v>79.977007707169463</v>
      </c>
      <c r="AK136" s="52"/>
      <c r="AL136" s="52"/>
      <c r="AM136" s="52"/>
      <c r="AN136" s="52"/>
      <c r="AO136" s="52"/>
      <c r="AP136" s="52"/>
      <c r="AQ136" s="95">
        <f t="shared" si="67"/>
        <v>733.83878927160936</v>
      </c>
      <c r="AR136" s="96">
        <f t="shared" si="68"/>
        <v>-123.89542765196785</v>
      </c>
      <c r="AS136" s="52"/>
      <c r="AT136" s="96"/>
      <c r="AU136" s="52"/>
      <c r="AV136" s="95">
        <f t="shared" si="52"/>
        <v>59.46570340869048</v>
      </c>
      <c r="AW136" s="96">
        <f t="shared" si="51"/>
        <v>-123.89542765196785</v>
      </c>
      <c r="AX136" s="52"/>
      <c r="AY136" s="52"/>
      <c r="AZ136" s="96"/>
      <c r="BA136" s="96"/>
      <c r="BC136" s="95"/>
      <c r="BD136" s="176">
        <v>111</v>
      </c>
      <c r="BE136" s="179">
        <f t="shared" si="57"/>
        <v>-73.144165432861541</v>
      </c>
      <c r="BF136" s="178">
        <f t="shared" si="58"/>
        <v>80.955566846059298</v>
      </c>
      <c r="BG136" s="52"/>
      <c r="BH136" s="176">
        <f t="shared" si="69"/>
        <v>9341.1457307439377</v>
      </c>
      <c r="BI136" s="178">
        <f t="shared" si="70"/>
        <v>16.105263297778407</v>
      </c>
      <c r="BJ136" s="52"/>
      <c r="BK136" s="52"/>
      <c r="BL136" s="52"/>
      <c r="BM136" s="179">
        <f t="shared" si="71"/>
        <v>51.665657365897694</v>
      </c>
      <c r="BN136" s="178">
        <f t="shared" si="72"/>
        <v>-145.89473670222159</v>
      </c>
      <c r="BO136" s="52"/>
      <c r="BP136" s="52"/>
      <c r="BQ136" s="52"/>
      <c r="BR136" s="52"/>
      <c r="BS136" s="117">
        <f t="shared" si="62"/>
        <v>-98.217765096234444</v>
      </c>
      <c r="BT136" s="124">
        <v>-90</v>
      </c>
      <c r="BU136" s="52"/>
      <c r="BV136" s="52"/>
      <c r="BW136" s="52"/>
      <c r="BX136" s="52"/>
      <c r="BY136" s="52"/>
      <c r="BZ136" s="52"/>
      <c r="CA136" s="96"/>
      <c r="CB136" s="95"/>
      <c r="CC136" s="192">
        <f t="shared" si="64"/>
        <v>-1093.3140056254388</v>
      </c>
      <c r="CD136" s="193">
        <f t="shared" si="65"/>
        <v>46.105263297778407</v>
      </c>
      <c r="CE136" s="52"/>
      <c r="CF136" s="52"/>
      <c r="CG136" s="52"/>
      <c r="CH136" s="187">
        <f t="shared" si="63"/>
        <v>60.433752594672534</v>
      </c>
      <c r="CI136" s="193">
        <f t="shared" si="66"/>
        <v>-175.89473670222159</v>
      </c>
      <c r="CJ136" s="52"/>
      <c r="CK136" s="52"/>
      <c r="CL136" s="52"/>
      <c r="CM136" s="52"/>
      <c r="CN136" s="117">
        <f t="shared" si="61"/>
        <v>-98.217765096234444</v>
      </c>
      <c r="CO136" s="124">
        <v>-90</v>
      </c>
      <c r="CP136" s="52"/>
      <c r="CQ136" s="52"/>
      <c r="CR136" s="52"/>
      <c r="CS136" s="52"/>
      <c r="CT136" s="52"/>
      <c r="CU136" s="52"/>
      <c r="CV136" s="96"/>
      <c r="CW136" s="122"/>
    </row>
    <row r="137" spans="2:101" x14ac:dyDescent="0.3">
      <c r="B137" s="95"/>
      <c r="C137" s="95">
        <f t="shared" si="39"/>
        <v>755.81350428500946</v>
      </c>
      <c r="D137" s="96">
        <f t="shared" si="45"/>
        <v>-67</v>
      </c>
      <c r="E137" s="52"/>
      <c r="F137" s="52"/>
      <c r="G137" s="95">
        <f t="shared" si="40"/>
        <v>-151.42864122495064</v>
      </c>
      <c r="H137" s="96">
        <f t="shared" si="46"/>
        <v>-52</v>
      </c>
      <c r="I137" s="52"/>
      <c r="J137" s="52"/>
      <c r="K137" s="52"/>
      <c r="L137" s="134"/>
      <c r="M137" s="95">
        <f t="shared" si="41"/>
        <v>10</v>
      </c>
      <c r="N137" s="96">
        <f t="shared" si="47"/>
        <v>-26</v>
      </c>
      <c r="O137" s="52"/>
      <c r="P137" s="106"/>
      <c r="Q137" s="95">
        <f t="shared" si="42"/>
        <v>65</v>
      </c>
      <c r="R137" s="96">
        <f t="shared" si="48"/>
        <v>-46</v>
      </c>
      <c r="S137" s="52"/>
      <c r="T137" s="52"/>
      <c r="U137" s="95">
        <f t="shared" si="43"/>
        <v>69.641169225324205</v>
      </c>
      <c r="V137" s="96">
        <f t="shared" si="49"/>
        <v>-76</v>
      </c>
      <c r="W137" s="52"/>
      <c r="X137" s="52"/>
      <c r="Y137" s="52"/>
      <c r="Z137" s="31">
        <v>120</v>
      </c>
      <c r="AA137" s="34">
        <f t="shared" si="53"/>
        <v>-82.445240060645318</v>
      </c>
      <c r="AB137" s="33">
        <f t="shared" si="54"/>
        <v>84.936229539302914</v>
      </c>
      <c r="AC137" s="52"/>
      <c r="AD137" s="40">
        <v>129</v>
      </c>
      <c r="AE137" s="43">
        <f t="shared" ref="AE137:AE200" si="73">$AF$2*COS($AD137*PI()/180)+$AF$3</f>
        <v>-40.905825418239424</v>
      </c>
      <c r="AF137" s="42">
        <f t="shared" ref="AF137:AF200" si="74">$AF$2*SIN($AD137*PI()/180)+$AF$4</f>
        <v>50.514487494703118</v>
      </c>
      <c r="AG137" s="52"/>
      <c r="AH137" s="62">
        <v>118</v>
      </c>
      <c r="AI137" s="65">
        <f t="shared" si="55"/>
        <v>-75.702839070818598</v>
      </c>
      <c r="AJ137" s="64">
        <f t="shared" si="56"/>
        <v>79.791488086009252</v>
      </c>
      <c r="AK137" s="52"/>
      <c r="AL137" s="52"/>
      <c r="AM137" s="52"/>
      <c r="AN137" s="52"/>
      <c r="AO137" s="52"/>
      <c r="AP137" s="52"/>
      <c r="AQ137" s="95">
        <f t="shared" si="67"/>
        <v>745.26884157437075</v>
      </c>
      <c r="AR137" s="96">
        <f t="shared" si="68"/>
        <v>-124.89542765196785</v>
      </c>
      <c r="AS137" s="52"/>
      <c r="AT137" s="96"/>
      <c r="AU137" s="52"/>
      <c r="AV137" s="95">
        <f t="shared" si="52"/>
        <v>59.46570340869048</v>
      </c>
      <c r="AW137" s="96">
        <f t="shared" si="51"/>
        <v>-124.89542765196785</v>
      </c>
      <c r="AX137" s="52"/>
      <c r="AY137" s="52"/>
      <c r="AZ137" s="96"/>
      <c r="BA137" s="96"/>
      <c r="BC137" s="95"/>
      <c r="BD137" s="176">
        <v>112</v>
      </c>
      <c r="BE137" s="179">
        <f t="shared" si="57"/>
        <v>-73.517969885695067</v>
      </c>
      <c r="BF137" s="178">
        <f t="shared" si="58"/>
        <v>80.80832135625667</v>
      </c>
      <c r="BG137" s="52"/>
      <c r="BH137" s="176">
        <f t="shared" si="69"/>
        <v>9455.7343808732458</v>
      </c>
      <c r="BI137" s="178">
        <f t="shared" si="70"/>
        <v>17.105263297778407</v>
      </c>
      <c r="BJ137" s="52"/>
      <c r="BK137" s="52"/>
      <c r="BL137" s="52"/>
      <c r="BM137" s="179">
        <f t="shared" si="71"/>
        <v>51.569368317700153</v>
      </c>
      <c r="BN137" s="178">
        <f t="shared" si="72"/>
        <v>-146.89473670222159</v>
      </c>
      <c r="BO137" s="52"/>
      <c r="BP137" s="52"/>
      <c r="BQ137" s="52"/>
      <c r="BR137" s="52"/>
      <c r="BS137" s="117">
        <f t="shared" si="62"/>
        <v>-97.126456595165166</v>
      </c>
      <c r="BT137" s="124">
        <v>-89</v>
      </c>
      <c r="BU137" s="52"/>
      <c r="BV137" s="52"/>
      <c r="BW137" s="52"/>
      <c r="BX137" s="52"/>
      <c r="BY137" s="52"/>
      <c r="BZ137" s="52"/>
      <c r="CA137" s="96"/>
      <c r="CB137" s="95"/>
      <c r="CC137" s="192">
        <f t="shared" si="64"/>
        <v>-1103.6994027055771</v>
      </c>
      <c r="CD137" s="193">
        <f t="shared" si="65"/>
        <v>47.105263297778407</v>
      </c>
      <c r="CE137" s="52"/>
      <c r="CF137" s="52"/>
      <c r="CG137" s="52"/>
      <c r="CH137" s="187">
        <f t="shared" si="63"/>
        <v>60.442479462463297</v>
      </c>
      <c r="CI137" s="193">
        <f t="shared" si="66"/>
        <v>-176.89473670222159</v>
      </c>
      <c r="CJ137" s="52"/>
      <c r="CK137" s="52"/>
      <c r="CL137" s="52"/>
      <c r="CM137" s="52"/>
      <c r="CN137" s="117">
        <f t="shared" si="61"/>
        <v>-97.126456595165166</v>
      </c>
      <c r="CO137" s="124">
        <v>-89</v>
      </c>
      <c r="CP137" s="52"/>
      <c r="CQ137" s="52"/>
      <c r="CR137" s="52"/>
      <c r="CS137" s="52"/>
      <c r="CT137" s="52"/>
      <c r="CU137" s="52"/>
      <c r="CV137" s="96"/>
      <c r="CW137" s="122"/>
    </row>
    <row r="138" spans="2:101" x14ac:dyDescent="0.3">
      <c r="B138" s="95"/>
      <c r="C138" s="95">
        <f t="shared" si="39"/>
        <v>767.24355658777085</v>
      </c>
      <c r="D138" s="96">
        <f t="shared" si="45"/>
        <v>-68</v>
      </c>
      <c r="E138" s="52"/>
      <c r="F138" s="52"/>
      <c r="G138" s="95">
        <f t="shared" si="40"/>
        <v>-139.99858892218924</v>
      </c>
      <c r="H138" s="96">
        <f t="shared" si="46"/>
        <v>-53</v>
      </c>
      <c r="I138" s="52"/>
      <c r="J138" s="52"/>
      <c r="K138" s="52"/>
      <c r="L138" s="134"/>
      <c r="M138" s="95">
        <f t="shared" si="41"/>
        <v>10</v>
      </c>
      <c r="N138" s="96">
        <f t="shared" si="47"/>
        <v>-27</v>
      </c>
      <c r="O138" s="52"/>
      <c r="P138" s="106"/>
      <c r="Q138" s="95">
        <f t="shared" si="42"/>
        <v>65</v>
      </c>
      <c r="R138" s="96">
        <f t="shared" si="48"/>
        <v>-47</v>
      </c>
      <c r="S138" s="52"/>
      <c r="T138" s="52"/>
      <c r="U138" s="95">
        <f t="shared" si="43"/>
        <v>70.55750039934162</v>
      </c>
      <c r="V138" s="96">
        <f t="shared" si="49"/>
        <v>-77</v>
      </c>
      <c r="W138" s="52"/>
      <c r="X138" s="52"/>
      <c r="Y138" s="52"/>
      <c r="Z138" s="31">
        <v>121</v>
      </c>
      <c r="AA138" s="34">
        <f t="shared" si="53"/>
        <v>-82.791422184086471</v>
      </c>
      <c r="AB138" s="33">
        <f t="shared" si="54"/>
        <v>84.732312684716021</v>
      </c>
      <c r="AC138" s="52"/>
      <c r="AD138" s="40">
        <v>130</v>
      </c>
      <c r="AE138" s="43">
        <f t="shared" si="73"/>
        <v>-41.781194629625055</v>
      </c>
      <c r="AF138" s="42">
        <f t="shared" si="74"/>
        <v>49.792888802733572</v>
      </c>
      <c r="AG138" s="52"/>
      <c r="AH138" s="62">
        <v>119</v>
      </c>
      <c r="AI138" s="65">
        <f t="shared" si="55"/>
        <v>-76.055926905057916</v>
      </c>
      <c r="AJ138" s="64">
        <f t="shared" si="56"/>
        <v>79.599777033936022</v>
      </c>
      <c r="AK138" s="52"/>
      <c r="AL138" s="52"/>
      <c r="AM138" s="52"/>
      <c r="AN138" s="52"/>
      <c r="AO138" s="52"/>
      <c r="AP138" s="52"/>
      <c r="AQ138" s="95">
        <f t="shared" si="67"/>
        <v>756.69889387713215</v>
      </c>
      <c r="AR138" s="96">
        <f t="shared" si="68"/>
        <v>-125.89542765196785</v>
      </c>
      <c r="AS138" s="52"/>
      <c r="AT138" s="96"/>
      <c r="AU138" s="52"/>
      <c r="AV138" s="95">
        <f t="shared" si="52"/>
        <v>59.46570340869048</v>
      </c>
      <c r="AW138" s="96">
        <f t="shared" si="51"/>
        <v>-125.89542765196785</v>
      </c>
      <c r="AX138" s="52"/>
      <c r="AY138" s="52"/>
      <c r="AZ138" s="96"/>
      <c r="BA138" s="96"/>
      <c r="BC138" s="95"/>
      <c r="BD138" s="176">
        <v>113</v>
      </c>
      <c r="BE138" s="179">
        <f t="shared" si="57"/>
        <v>-73.889147618165779</v>
      </c>
      <c r="BF138" s="178">
        <f t="shared" si="58"/>
        <v>80.654574505416406</v>
      </c>
      <c r="BG138" s="52"/>
      <c r="BH138" s="176">
        <f t="shared" si="69"/>
        <v>9570.3230310025556</v>
      </c>
      <c r="BI138" s="178">
        <f t="shared" si="70"/>
        <v>18.105263297778407</v>
      </c>
      <c r="BJ138" s="52"/>
      <c r="BK138" s="52"/>
      <c r="BL138" s="52"/>
      <c r="BM138" s="179">
        <f t="shared" si="71"/>
        <v>51.47307926950262</v>
      </c>
      <c r="BN138" s="178">
        <f t="shared" si="72"/>
        <v>-147.89473670222159</v>
      </c>
      <c r="BO138" s="52"/>
      <c r="BP138" s="52"/>
      <c r="BQ138" s="52"/>
      <c r="BR138" s="52"/>
      <c r="BS138" s="117">
        <f t="shared" si="62"/>
        <v>-96.035148094095902</v>
      </c>
      <c r="BT138" s="124">
        <v>-88</v>
      </c>
      <c r="BU138" s="52"/>
      <c r="BV138" s="52"/>
      <c r="BW138" s="52"/>
      <c r="BX138" s="52"/>
      <c r="BY138" s="52"/>
      <c r="BZ138" s="52"/>
      <c r="CA138" s="96"/>
      <c r="CB138" s="95"/>
      <c r="CC138" s="192">
        <f t="shared" si="64"/>
        <v>-1114.0847997857152</v>
      </c>
      <c r="CD138" s="193">
        <f t="shared" si="65"/>
        <v>48.105263297778407</v>
      </c>
      <c r="CE138" s="52"/>
      <c r="CF138" s="52"/>
      <c r="CG138" s="52"/>
      <c r="CH138" s="187">
        <f t="shared" si="63"/>
        <v>60.451206330254053</v>
      </c>
      <c r="CI138" s="193">
        <f t="shared" si="66"/>
        <v>-177.89473670222159</v>
      </c>
      <c r="CJ138" s="52"/>
      <c r="CK138" s="52"/>
      <c r="CL138" s="52"/>
      <c r="CM138" s="52"/>
      <c r="CN138" s="117">
        <f t="shared" si="61"/>
        <v>-96.035148094095902</v>
      </c>
      <c r="CO138" s="124">
        <v>-88</v>
      </c>
      <c r="CP138" s="52"/>
      <c r="CQ138" s="52"/>
      <c r="CR138" s="52"/>
      <c r="CS138" s="52"/>
      <c r="CT138" s="52"/>
      <c r="CU138" s="52"/>
      <c r="CV138" s="96"/>
      <c r="CW138" s="122"/>
    </row>
    <row r="139" spans="2:101" x14ac:dyDescent="0.3">
      <c r="B139" s="95"/>
      <c r="C139" s="95">
        <f t="shared" si="39"/>
        <v>778.67360889053214</v>
      </c>
      <c r="D139" s="96">
        <f t="shared" si="45"/>
        <v>-69</v>
      </c>
      <c r="E139" s="52"/>
      <c r="F139" s="52"/>
      <c r="G139" s="95">
        <f t="shared" si="40"/>
        <v>-128.56853661942796</v>
      </c>
      <c r="H139" s="96">
        <f t="shared" si="46"/>
        <v>-54</v>
      </c>
      <c r="I139" s="52"/>
      <c r="J139" s="52"/>
      <c r="K139" s="52"/>
      <c r="L139" s="134"/>
      <c r="M139" s="95">
        <f t="shared" si="41"/>
        <v>10</v>
      </c>
      <c r="N139" s="96">
        <f t="shared" si="47"/>
        <v>-28</v>
      </c>
      <c r="O139" s="52"/>
      <c r="P139" s="106"/>
      <c r="Q139" s="95">
        <f t="shared" si="42"/>
        <v>65</v>
      </c>
      <c r="R139" s="96">
        <f t="shared" si="48"/>
        <v>-48</v>
      </c>
      <c r="S139" s="52"/>
      <c r="T139" s="52"/>
      <c r="U139" s="95">
        <f t="shared" si="43"/>
        <v>71.47383157335905</v>
      </c>
      <c r="V139" s="96">
        <f t="shared" si="49"/>
        <v>-78</v>
      </c>
      <c r="W139" s="52"/>
      <c r="X139" s="52"/>
      <c r="Y139" s="52"/>
      <c r="Z139" s="31">
        <v>122</v>
      </c>
      <c r="AA139" s="34">
        <f t="shared" si="53"/>
        <v>-83.133992742487777</v>
      </c>
      <c r="AB139" s="33">
        <f t="shared" si="54"/>
        <v>84.522385176534158</v>
      </c>
      <c r="AC139" s="52"/>
      <c r="AD139" s="40">
        <v>131</v>
      </c>
      <c r="AE139" s="43">
        <f t="shared" si="73"/>
        <v>-42.643836884382985</v>
      </c>
      <c r="AF139" s="42">
        <f t="shared" si="74"/>
        <v>49.056122714480168</v>
      </c>
      <c r="AG139" s="52"/>
      <c r="AH139" s="62">
        <v>120</v>
      </c>
      <c r="AI139" s="65">
        <f t="shared" si="55"/>
        <v>-76.405615143110552</v>
      </c>
      <c r="AJ139" s="64">
        <f t="shared" si="56"/>
        <v>79.401932947993402</v>
      </c>
      <c r="AK139" s="52"/>
      <c r="AL139" s="52"/>
      <c r="AM139" s="52"/>
      <c r="AN139" s="52"/>
      <c r="AO139" s="52"/>
      <c r="AP139" s="52"/>
      <c r="AQ139" s="95">
        <f t="shared" si="67"/>
        <v>768.12894617989332</v>
      </c>
      <c r="AR139" s="96">
        <f t="shared" si="68"/>
        <v>-126.89542765196785</v>
      </c>
      <c r="AS139" s="52"/>
      <c r="AT139" s="96"/>
      <c r="AU139" s="52"/>
      <c r="AV139" s="95">
        <f t="shared" si="52"/>
        <v>59.46570340869048</v>
      </c>
      <c r="AW139" s="96">
        <f t="shared" si="51"/>
        <v>-126.89542765196785</v>
      </c>
      <c r="AX139" s="52"/>
      <c r="AY139" s="52"/>
      <c r="AZ139" s="96"/>
      <c r="BA139" s="96"/>
      <c r="BC139" s="95"/>
      <c r="BD139" s="176">
        <v>114</v>
      </c>
      <c r="BE139" s="179">
        <f t="shared" si="57"/>
        <v>-74.257585565940673</v>
      </c>
      <c r="BF139" s="178">
        <f t="shared" si="58"/>
        <v>80.494373126318678</v>
      </c>
      <c r="BG139" s="52"/>
      <c r="BH139" s="176">
        <f t="shared" si="69"/>
        <v>9684.9116811318636</v>
      </c>
      <c r="BI139" s="178">
        <f t="shared" si="70"/>
        <v>19.105263297778407</v>
      </c>
      <c r="BJ139" s="52"/>
      <c r="BK139" s="52"/>
      <c r="BL139" s="52"/>
      <c r="BM139" s="179">
        <f t="shared" si="71"/>
        <v>51.376790221305079</v>
      </c>
      <c r="BN139" s="178">
        <f t="shared" si="72"/>
        <v>-148.89473670222159</v>
      </c>
      <c r="BO139" s="52"/>
      <c r="BP139" s="52"/>
      <c r="BQ139" s="52"/>
      <c r="BR139" s="52"/>
      <c r="BS139" s="117">
        <f t="shared" si="62"/>
        <v>-94.943839593026624</v>
      </c>
      <c r="BT139" s="124">
        <v>-87</v>
      </c>
      <c r="BU139" s="52"/>
      <c r="BV139" s="52"/>
      <c r="BW139" s="52"/>
      <c r="BX139" s="52"/>
      <c r="BY139" s="52"/>
      <c r="BZ139" s="52"/>
      <c r="CA139" s="96"/>
      <c r="CB139" s="95"/>
      <c r="CC139" s="192">
        <f t="shared" si="64"/>
        <v>-1124.4701968658533</v>
      </c>
      <c r="CD139" s="193">
        <f t="shared" si="65"/>
        <v>49.105263297778407</v>
      </c>
      <c r="CE139" s="52"/>
      <c r="CF139" s="52"/>
      <c r="CG139" s="52"/>
      <c r="CH139" s="187">
        <f t="shared" si="63"/>
        <v>60.459933198044808</v>
      </c>
      <c r="CI139" s="193">
        <f t="shared" si="66"/>
        <v>-178.89473670222159</v>
      </c>
      <c r="CJ139" s="52"/>
      <c r="CK139" s="52"/>
      <c r="CL139" s="52"/>
      <c r="CM139" s="52"/>
      <c r="CN139" s="117">
        <f t="shared" si="61"/>
        <v>-94.943839593026624</v>
      </c>
      <c r="CO139" s="124">
        <v>-87</v>
      </c>
      <c r="CP139" s="52"/>
      <c r="CQ139" s="52"/>
      <c r="CR139" s="52"/>
      <c r="CS139" s="52"/>
      <c r="CT139" s="52"/>
      <c r="CU139" s="52"/>
      <c r="CV139" s="96"/>
      <c r="CW139" s="122"/>
    </row>
    <row r="140" spans="2:101" x14ac:dyDescent="0.3">
      <c r="B140" s="95"/>
      <c r="C140" s="95">
        <f t="shared" si="39"/>
        <v>790.10366119329353</v>
      </c>
      <c r="D140" s="96">
        <f t="shared" si="45"/>
        <v>-70</v>
      </c>
      <c r="E140" s="52"/>
      <c r="F140" s="52"/>
      <c r="G140" s="95">
        <f t="shared" si="40"/>
        <v>-117.13848431666656</v>
      </c>
      <c r="H140" s="96">
        <f t="shared" si="46"/>
        <v>-55</v>
      </c>
      <c r="I140" s="52"/>
      <c r="J140" s="52"/>
      <c r="K140" s="52"/>
      <c r="L140" s="134"/>
      <c r="M140" s="95">
        <f t="shared" si="41"/>
        <v>10</v>
      </c>
      <c r="N140" s="96">
        <f t="shared" si="47"/>
        <v>-29</v>
      </c>
      <c r="O140" s="52"/>
      <c r="P140" s="106"/>
      <c r="Q140" s="95">
        <f t="shared" si="42"/>
        <v>65</v>
      </c>
      <c r="R140" s="96">
        <f t="shared" si="48"/>
        <v>-49</v>
      </c>
      <c r="S140" s="52"/>
      <c r="T140" s="52"/>
      <c r="U140" s="95">
        <f t="shared" si="43"/>
        <v>72.390162747376479</v>
      </c>
      <c r="V140" s="96">
        <f t="shared" si="49"/>
        <v>-79</v>
      </c>
      <c r="W140" s="52"/>
      <c r="X140" s="52"/>
      <c r="Y140" s="52"/>
      <c r="Z140" s="31">
        <v>123</v>
      </c>
      <c r="AA140" s="34">
        <f t="shared" si="53"/>
        <v>-83.472847385538614</v>
      </c>
      <c r="AB140" s="33">
        <f t="shared" si="54"/>
        <v>84.306510960709929</v>
      </c>
      <c r="AC140" s="52"/>
      <c r="AD140" s="40">
        <v>132</v>
      </c>
      <c r="AE140" s="43">
        <f t="shared" si="73"/>
        <v>-43.493489413325783</v>
      </c>
      <c r="AF140" s="42">
        <f t="shared" si="74"/>
        <v>48.304413656030626</v>
      </c>
      <c r="AG140" s="52"/>
      <c r="AH140" s="62">
        <v>121</v>
      </c>
      <c r="AI140" s="65">
        <f t="shared" si="55"/>
        <v>-76.751797266551705</v>
      </c>
      <c r="AJ140" s="64">
        <f t="shared" si="56"/>
        <v>79.198016093406494</v>
      </c>
      <c r="AK140" s="52"/>
      <c r="AL140" s="52"/>
      <c r="AM140" s="52"/>
      <c r="AN140" s="52"/>
      <c r="AO140" s="52"/>
      <c r="AP140" s="52"/>
      <c r="AQ140" s="95">
        <f t="shared" si="67"/>
        <v>779.55899848265472</v>
      </c>
      <c r="AR140" s="96">
        <f t="shared" si="68"/>
        <v>-127.89542765196785</v>
      </c>
      <c r="AS140" s="52"/>
      <c r="AT140" s="96"/>
      <c r="AU140" s="52"/>
      <c r="AV140" s="95">
        <f t="shared" si="52"/>
        <v>59.46570340869048</v>
      </c>
      <c r="AW140" s="96">
        <f t="shared" si="51"/>
        <v>-127.89542765196785</v>
      </c>
      <c r="AX140" s="52"/>
      <c r="AY140" s="52"/>
      <c r="AZ140" s="96"/>
      <c r="BA140" s="96"/>
      <c r="BC140" s="95"/>
      <c r="BD140" s="176">
        <v>115</v>
      </c>
      <c r="BE140" s="179">
        <f t="shared" si="57"/>
        <v>-74.623171499251725</v>
      </c>
      <c r="BF140" s="178">
        <f t="shared" si="58"/>
        <v>80.327766017855438</v>
      </c>
      <c r="BG140" s="52"/>
      <c r="BH140" s="176">
        <f t="shared" si="69"/>
        <v>9799.5003312611734</v>
      </c>
      <c r="BI140" s="178">
        <f t="shared" si="70"/>
        <v>20.105263297778407</v>
      </c>
      <c r="BJ140" s="52"/>
      <c r="BK140" s="52"/>
      <c r="BL140" s="52"/>
      <c r="BM140" s="179">
        <f t="shared" si="71"/>
        <v>51.280501173107538</v>
      </c>
      <c r="BN140" s="178">
        <f t="shared" si="72"/>
        <v>-149.89473670222159</v>
      </c>
      <c r="BO140" s="52"/>
      <c r="BP140" s="52"/>
      <c r="BQ140" s="52"/>
      <c r="BR140" s="52"/>
      <c r="BS140" s="117">
        <f t="shared" si="62"/>
        <v>-93.85253109195736</v>
      </c>
      <c r="BT140" s="124">
        <v>-86</v>
      </c>
      <c r="BU140" s="52"/>
      <c r="BV140" s="52"/>
      <c r="BW140" s="52"/>
      <c r="BX140" s="52"/>
      <c r="BY140" s="52"/>
      <c r="BZ140" s="52"/>
      <c r="CA140" s="96"/>
      <c r="CB140" s="95"/>
      <c r="CC140" s="192">
        <f t="shared" si="64"/>
        <v>-1134.8555939459916</v>
      </c>
      <c r="CD140" s="193">
        <f t="shared" si="65"/>
        <v>50.105263297778407</v>
      </c>
      <c r="CE140" s="52"/>
      <c r="CF140" s="52"/>
      <c r="CG140" s="52"/>
      <c r="CH140" s="187">
        <f t="shared" si="63"/>
        <v>60.468660065835572</v>
      </c>
      <c r="CI140" s="193">
        <f t="shared" si="66"/>
        <v>-179.89473670222159</v>
      </c>
      <c r="CJ140" s="52"/>
      <c r="CK140" s="52"/>
      <c r="CL140" s="52"/>
      <c r="CM140" s="52"/>
      <c r="CN140" s="117">
        <f t="shared" si="61"/>
        <v>-93.85253109195736</v>
      </c>
      <c r="CO140" s="124">
        <v>-86</v>
      </c>
      <c r="CP140" s="52"/>
      <c r="CQ140" s="52"/>
      <c r="CR140" s="52"/>
      <c r="CS140" s="52"/>
      <c r="CT140" s="52"/>
      <c r="CU140" s="52"/>
      <c r="CV140" s="96"/>
      <c r="CW140" s="122"/>
    </row>
    <row r="141" spans="2:101" x14ac:dyDescent="0.3">
      <c r="B141" s="95"/>
      <c r="C141" s="95">
        <f t="shared" ref="C141:C170" si="75">$D$3*D141+$F$3</f>
        <v>801.53371349605482</v>
      </c>
      <c r="D141" s="96">
        <f t="shared" si="45"/>
        <v>-71</v>
      </c>
      <c r="E141" s="52"/>
      <c r="F141" s="52"/>
      <c r="G141" s="95">
        <f t="shared" ref="G141:G171" si="76">$H$3*H141+$J$3</f>
        <v>-105.70843201390528</v>
      </c>
      <c r="H141" s="96">
        <f t="shared" si="46"/>
        <v>-56</v>
      </c>
      <c r="I141" s="52"/>
      <c r="J141" s="52"/>
      <c r="K141" s="52"/>
      <c r="L141" s="134"/>
      <c r="M141" s="95">
        <f t="shared" ref="M141:M204" si="77">$M$3</f>
        <v>10</v>
      </c>
      <c r="N141" s="96">
        <f t="shared" si="47"/>
        <v>-30</v>
      </c>
      <c r="O141" s="52"/>
      <c r="P141" s="106"/>
      <c r="Q141" s="95">
        <f t="shared" ref="Q141:Q204" si="78">$Q$3</f>
        <v>65</v>
      </c>
      <c r="R141" s="96">
        <f t="shared" si="48"/>
        <v>-50</v>
      </c>
      <c r="S141" s="52"/>
      <c r="T141" s="52"/>
      <c r="U141" s="95">
        <f t="shared" ref="U141:U171" si="79">$AA$8*$V141+$AC$8</f>
        <v>73.306493921393894</v>
      </c>
      <c r="V141" s="96">
        <f t="shared" si="49"/>
        <v>-80</v>
      </c>
      <c r="W141" s="52"/>
      <c r="X141" s="52"/>
      <c r="Y141" s="52"/>
      <c r="Z141" s="31">
        <v>124</v>
      </c>
      <c r="AA141" s="34">
        <f t="shared" si="53"/>
        <v>-83.807882894832133</v>
      </c>
      <c r="AB141" s="33">
        <f t="shared" si="54"/>
        <v>84.084755794620705</v>
      </c>
      <c r="AC141" s="52"/>
      <c r="AD141" s="40">
        <v>133</v>
      </c>
      <c r="AE141" s="43">
        <f t="shared" si="73"/>
        <v>-44.329893404062396</v>
      </c>
      <c r="AF141" s="42">
        <f t="shared" si="74"/>
        <v>47.537990605246087</v>
      </c>
      <c r="AG141" s="52"/>
      <c r="AH141" s="62">
        <v>122</v>
      </c>
      <c r="AI141" s="65">
        <f t="shared" si="55"/>
        <v>-77.094367824953011</v>
      </c>
      <c r="AJ141" s="64">
        <f t="shared" si="56"/>
        <v>78.988088585224645</v>
      </c>
      <c r="AK141" s="52"/>
      <c r="AL141" s="52"/>
      <c r="AM141" s="52"/>
      <c r="AN141" s="52"/>
      <c r="AO141" s="52"/>
      <c r="AP141" s="52"/>
      <c r="AQ141" s="95">
        <f t="shared" ref="AQ141:AQ172" si="80">$AR$19*$AR141+$AT$19</f>
        <v>790.98905078541611</v>
      </c>
      <c r="AR141" s="96">
        <f t="shared" si="68"/>
        <v>-128.89542765196785</v>
      </c>
      <c r="AS141" s="52"/>
      <c r="AT141" s="96"/>
      <c r="AU141" s="52"/>
      <c r="AV141" s="95">
        <f t="shared" si="52"/>
        <v>59.46570340869048</v>
      </c>
      <c r="AW141" s="96">
        <f t="shared" si="51"/>
        <v>-128.89542765196785</v>
      </c>
      <c r="AX141" s="52"/>
      <c r="AY141" s="52"/>
      <c r="AZ141" s="96"/>
      <c r="BA141" s="96"/>
      <c r="BC141" s="95"/>
      <c r="BD141" s="176">
        <v>116</v>
      </c>
      <c r="BE141" s="179">
        <f t="shared" si="57"/>
        <v>-74.985794057082146</v>
      </c>
      <c r="BF141" s="178">
        <f t="shared" si="58"/>
        <v>80.154803930165912</v>
      </c>
      <c r="BG141" s="52"/>
      <c r="BH141" s="176">
        <f t="shared" si="69"/>
        <v>9914.0889813904832</v>
      </c>
      <c r="BI141" s="178">
        <f t="shared" si="70"/>
        <v>21.105263297778407</v>
      </c>
      <c r="BJ141" s="52"/>
      <c r="BK141" s="52"/>
      <c r="BL141" s="52"/>
      <c r="BM141" s="179">
        <f t="shared" si="71"/>
        <v>51.184212124910005</v>
      </c>
      <c r="BN141" s="178">
        <f t="shared" si="72"/>
        <v>-150.89473670222159</v>
      </c>
      <c r="BO141" s="52"/>
      <c r="BP141" s="52"/>
      <c r="BQ141" s="52"/>
      <c r="BR141" s="52"/>
      <c r="BS141" s="117">
        <f t="shared" si="62"/>
        <v>-92.761222590888082</v>
      </c>
      <c r="BT141" s="124">
        <v>-85</v>
      </c>
      <c r="BU141" s="52"/>
      <c r="BV141" s="52"/>
      <c r="BW141" s="52"/>
      <c r="BX141" s="52"/>
      <c r="BY141" s="52"/>
      <c r="BZ141" s="52"/>
      <c r="CA141" s="96"/>
      <c r="CB141" s="95"/>
      <c r="CC141" s="192">
        <f t="shared" si="64"/>
        <v>-1145.2409910261297</v>
      </c>
      <c r="CD141" s="193">
        <f t="shared" si="65"/>
        <v>51.105263297778407</v>
      </c>
      <c r="CE141" s="52"/>
      <c r="CF141" s="52"/>
      <c r="CG141" s="52"/>
      <c r="CH141" s="187">
        <f t="shared" si="63"/>
        <v>60.477386933626327</v>
      </c>
      <c r="CI141" s="193">
        <f t="shared" si="66"/>
        <v>-180.89473670222159</v>
      </c>
      <c r="CJ141" s="52"/>
      <c r="CK141" s="52"/>
      <c r="CL141" s="52"/>
      <c r="CM141" s="52"/>
      <c r="CN141" s="117">
        <f t="shared" si="61"/>
        <v>-92.761222590888082</v>
      </c>
      <c r="CO141" s="124">
        <v>-85</v>
      </c>
      <c r="CP141" s="52"/>
      <c r="CQ141" s="52"/>
      <c r="CR141" s="52"/>
      <c r="CS141" s="52"/>
      <c r="CT141" s="52"/>
      <c r="CU141" s="52"/>
      <c r="CV141" s="96"/>
      <c r="CW141" s="122"/>
    </row>
    <row r="142" spans="2:101" x14ac:dyDescent="0.3">
      <c r="B142" s="95"/>
      <c r="C142" s="95">
        <f t="shared" si="75"/>
        <v>812.96376579881621</v>
      </c>
      <c r="D142" s="96">
        <f t="shared" ref="D142:D171" si="81">$D141-$A$11</f>
        <v>-72</v>
      </c>
      <c r="E142" s="52"/>
      <c r="F142" s="52"/>
      <c r="G142" s="95">
        <f t="shared" si="76"/>
        <v>-94.278379711143884</v>
      </c>
      <c r="H142" s="96">
        <f t="shared" ref="H142:H171" si="82">$H141-$A$11</f>
        <v>-57</v>
      </c>
      <c r="I142" s="52"/>
      <c r="J142" s="52"/>
      <c r="K142" s="52"/>
      <c r="L142" s="134"/>
      <c r="M142" s="95">
        <f t="shared" si="77"/>
        <v>10</v>
      </c>
      <c r="N142" s="96">
        <f t="shared" ref="N142:N205" si="83">$N141-$A$11</f>
        <v>-31</v>
      </c>
      <c r="O142" s="52"/>
      <c r="P142" s="106"/>
      <c r="Q142" s="95">
        <f t="shared" si="78"/>
        <v>65</v>
      </c>
      <c r="R142" s="96">
        <f t="shared" ref="R142:R205" si="84">$R141-$A$11</f>
        <v>-51</v>
      </c>
      <c r="S142" s="52"/>
      <c r="T142" s="52"/>
      <c r="U142" s="95">
        <f t="shared" si="79"/>
        <v>74.222825095411324</v>
      </c>
      <c r="V142" s="96">
        <f t="shared" ref="V142:V171" si="85">$V141-$A$11</f>
        <v>-81</v>
      </c>
      <c r="W142" s="52"/>
      <c r="X142" s="52"/>
      <c r="Y142" s="52"/>
      <c r="Z142" s="31">
        <v>125</v>
      </c>
      <c r="AA142" s="34">
        <f t="shared" si="53"/>
        <v>-84.138997215306659</v>
      </c>
      <c r="AB142" s="33">
        <f t="shared" si="54"/>
        <v>83.857187227038267</v>
      </c>
      <c r="AC142" s="52"/>
      <c r="AD142" s="40">
        <v>134</v>
      </c>
      <c r="AE142" s="43">
        <f t="shared" si="73"/>
        <v>-45.152794079834806</v>
      </c>
      <c r="AF142" s="42">
        <f t="shared" si="74"/>
        <v>46.757087022012342</v>
      </c>
      <c r="AG142" s="52"/>
      <c r="AH142" s="62">
        <v>123</v>
      </c>
      <c r="AI142" s="65">
        <f t="shared" si="55"/>
        <v>-77.433222468003848</v>
      </c>
      <c r="AJ142" s="64">
        <f t="shared" si="56"/>
        <v>78.772214369400416</v>
      </c>
      <c r="AK142" s="52"/>
      <c r="AL142" s="52"/>
      <c r="AM142" s="52"/>
      <c r="AN142" s="52"/>
      <c r="AO142" s="52"/>
      <c r="AP142" s="52"/>
      <c r="AQ142" s="95">
        <f t="shared" si="80"/>
        <v>802.41910308817728</v>
      </c>
      <c r="AR142" s="96">
        <f t="shared" ref="AR142:AR173" si="86">$AR141-$A$11</f>
        <v>-129.89542765196785</v>
      </c>
      <c r="AS142" s="52"/>
      <c r="AT142" s="96"/>
      <c r="AU142" s="52"/>
      <c r="AV142" s="95">
        <f t="shared" si="52"/>
        <v>59.46570340869048</v>
      </c>
      <c r="AW142" s="96">
        <f t="shared" ref="AW142:AW205" si="87">$AW141-$A$11</f>
        <v>-129.89542765196785</v>
      </c>
      <c r="AX142" s="52"/>
      <c r="AY142" s="52"/>
      <c r="AZ142" s="96"/>
      <c r="BA142" s="96"/>
      <c r="BC142" s="95"/>
      <c r="BD142" s="176">
        <v>117</v>
      </c>
      <c r="BE142" s="179">
        <f t="shared" si="57"/>
        <v>-75.345342781087993</v>
      </c>
      <c r="BF142" s="178">
        <f t="shared" si="58"/>
        <v>79.975539549177512</v>
      </c>
      <c r="BG142" s="52"/>
      <c r="BH142" s="176">
        <f t="shared" si="69"/>
        <v>10028.677631519791</v>
      </c>
      <c r="BI142" s="178">
        <f t="shared" si="70"/>
        <v>22.105263297778407</v>
      </c>
      <c r="BJ142" s="52"/>
      <c r="BK142" s="52"/>
      <c r="BL142" s="52"/>
      <c r="BM142" s="179">
        <f t="shared" si="71"/>
        <v>51.087923076712464</v>
      </c>
      <c r="BN142" s="178">
        <f t="shared" si="72"/>
        <v>-151.89473670222159</v>
      </c>
      <c r="BO142" s="52"/>
      <c r="BP142" s="52"/>
      <c r="BQ142" s="52"/>
      <c r="BR142" s="52"/>
      <c r="BS142" s="117">
        <f t="shared" si="62"/>
        <v>-91.669914089818818</v>
      </c>
      <c r="BT142" s="124">
        <v>-84</v>
      </c>
      <c r="BU142" s="52"/>
      <c r="BV142" s="52"/>
      <c r="BW142" s="52"/>
      <c r="BX142" s="52"/>
      <c r="BY142" s="52"/>
      <c r="BZ142" s="52"/>
      <c r="CA142" s="96"/>
      <c r="CB142" s="95"/>
      <c r="CC142" s="192">
        <f t="shared" si="64"/>
        <v>-1155.6263881062678</v>
      </c>
      <c r="CD142" s="193">
        <f t="shared" si="65"/>
        <v>52.105263297778407</v>
      </c>
      <c r="CE142" s="52"/>
      <c r="CF142" s="52"/>
      <c r="CG142" s="52"/>
      <c r="CH142" s="187">
        <f t="shared" si="63"/>
        <v>60.48611380141709</v>
      </c>
      <c r="CI142" s="193">
        <f t="shared" si="66"/>
        <v>-181.89473670222159</v>
      </c>
      <c r="CJ142" s="52"/>
      <c r="CK142" s="52"/>
      <c r="CL142" s="52"/>
      <c r="CM142" s="52"/>
      <c r="CN142" s="117">
        <f t="shared" si="61"/>
        <v>-91.669914089818818</v>
      </c>
      <c r="CO142" s="124">
        <v>-84</v>
      </c>
      <c r="CP142" s="52"/>
      <c r="CQ142" s="52"/>
      <c r="CR142" s="52"/>
      <c r="CS142" s="52"/>
      <c r="CT142" s="52"/>
      <c r="CU142" s="52"/>
      <c r="CV142" s="96"/>
      <c r="CW142" s="122"/>
    </row>
    <row r="143" spans="2:101" x14ac:dyDescent="0.3">
      <c r="B143" s="95"/>
      <c r="C143" s="95">
        <f t="shared" si="75"/>
        <v>824.39381810157749</v>
      </c>
      <c r="D143" s="96">
        <f t="shared" si="81"/>
        <v>-73</v>
      </c>
      <c r="E143" s="52"/>
      <c r="F143" s="52"/>
      <c r="G143" s="95">
        <f t="shared" si="76"/>
        <v>-82.848327408382602</v>
      </c>
      <c r="H143" s="96">
        <f t="shared" si="82"/>
        <v>-58</v>
      </c>
      <c r="I143" s="52"/>
      <c r="J143" s="52"/>
      <c r="K143" s="52"/>
      <c r="L143" s="134"/>
      <c r="M143" s="95">
        <f t="shared" si="77"/>
        <v>10</v>
      </c>
      <c r="N143" s="96">
        <f t="shared" si="83"/>
        <v>-32</v>
      </c>
      <c r="O143" s="52"/>
      <c r="P143" s="106"/>
      <c r="Q143" s="95">
        <f t="shared" si="78"/>
        <v>65</v>
      </c>
      <c r="R143" s="96">
        <f t="shared" si="84"/>
        <v>-52</v>
      </c>
      <c r="S143" s="52"/>
      <c r="T143" s="52"/>
      <c r="U143" s="95">
        <f t="shared" si="79"/>
        <v>75.139156269428739</v>
      </c>
      <c r="V143" s="96">
        <f t="shared" si="85"/>
        <v>-82</v>
      </c>
      <c r="W143" s="52"/>
      <c r="X143" s="52"/>
      <c r="Y143" s="52"/>
      <c r="Z143" s="31">
        <v>126</v>
      </c>
      <c r="AA143" s="34">
        <f t="shared" si="53"/>
        <v>-84.466089486332578</v>
      </c>
      <c r="AB143" s="33">
        <f t="shared" si="54"/>
        <v>83.623874577552783</v>
      </c>
      <c r="AC143" s="52"/>
      <c r="AD143" s="40">
        <v>135</v>
      </c>
      <c r="AE143" s="43">
        <f t="shared" si="73"/>
        <v>-45.961940777125584</v>
      </c>
      <c r="AF143" s="42">
        <f t="shared" si="74"/>
        <v>45.961940777125591</v>
      </c>
      <c r="AG143" s="52"/>
      <c r="AH143" s="62">
        <v>124</v>
      </c>
      <c r="AI143" s="65">
        <f t="shared" si="55"/>
        <v>-77.768257977297367</v>
      </c>
      <c r="AJ143" s="64">
        <f t="shared" si="56"/>
        <v>78.550459203311192</v>
      </c>
      <c r="AK143" s="52"/>
      <c r="AL143" s="52"/>
      <c r="AM143" s="52"/>
      <c r="AN143" s="52"/>
      <c r="AO143" s="52"/>
      <c r="AP143" s="52"/>
      <c r="AQ143" s="95">
        <f t="shared" si="80"/>
        <v>813.84915539093868</v>
      </c>
      <c r="AR143" s="96">
        <f t="shared" si="86"/>
        <v>-130.89542765196785</v>
      </c>
      <c r="AS143" s="52"/>
      <c r="AT143" s="96"/>
      <c r="AU143" s="52"/>
      <c r="AV143" s="95">
        <f t="shared" ref="AV143:AV206" si="88">$AV$19</f>
        <v>59.46570340869048</v>
      </c>
      <c r="AW143" s="96">
        <f t="shared" si="87"/>
        <v>-130.89542765196785</v>
      </c>
      <c r="AX143" s="52"/>
      <c r="AY143" s="52"/>
      <c r="AZ143" s="96"/>
      <c r="BA143" s="96"/>
      <c r="BC143" s="95"/>
      <c r="BD143" s="176">
        <v>118</v>
      </c>
      <c r="BE143" s="179">
        <f t="shared" si="57"/>
        <v>-75.701708149244936</v>
      </c>
      <c r="BF143" s="178">
        <f t="shared" si="58"/>
        <v>79.790027480557271</v>
      </c>
      <c r="BG143" s="52"/>
      <c r="BH143" s="176">
        <f t="shared" si="69"/>
        <v>10143.266281649101</v>
      </c>
      <c r="BI143" s="178">
        <f t="shared" si="70"/>
        <v>23.105263297778407</v>
      </c>
      <c r="BJ143" s="52"/>
      <c r="BK143" s="52"/>
      <c r="BL143" s="52"/>
      <c r="BM143" s="179">
        <f t="shared" si="71"/>
        <v>50.991634028514923</v>
      </c>
      <c r="BN143" s="178">
        <f t="shared" si="72"/>
        <v>-152.89473670222159</v>
      </c>
      <c r="BO143" s="52"/>
      <c r="BP143" s="52"/>
      <c r="BQ143" s="52"/>
      <c r="BR143" s="52"/>
      <c r="BS143" s="117">
        <f t="shared" si="62"/>
        <v>-90.578605588749539</v>
      </c>
      <c r="BT143" s="124">
        <v>-83</v>
      </c>
      <c r="BU143" s="52"/>
      <c r="BV143" s="52"/>
      <c r="BW143" s="52"/>
      <c r="BX143" s="52"/>
      <c r="BY143" s="52"/>
      <c r="BZ143" s="52"/>
      <c r="CA143" s="96"/>
      <c r="CB143" s="95"/>
      <c r="CC143" s="192">
        <f t="shared" si="64"/>
        <v>-1166.0117851864061</v>
      </c>
      <c r="CD143" s="193">
        <f t="shared" si="65"/>
        <v>53.105263297778407</v>
      </c>
      <c r="CE143" s="52"/>
      <c r="CF143" s="52"/>
      <c r="CG143" s="52"/>
      <c r="CH143" s="187">
        <f t="shared" si="63"/>
        <v>60.494840669207846</v>
      </c>
      <c r="CI143" s="193">
        <f t="shared" si="66"/>
        <v>-182.89473670222159</v>
      </c>
      <c r="CJ143" s="52"/>
      <c r="CK143" s="52"/>
      <c r="CL143" s="52"/>
      <c r="CM143" s="52"/>
      <c r="CN143" s="117">
        <f t="shared" si="61"/>
        <v>-90.578605588749539</v>
      </c>
      <c r="CO143" s="124">
        <v>-83</v>
      </c>
      <c r="CP143" s="52"/>
      <c r="CQ143" s="52"/>
      <c r="CR143" s="52"/>
      <c r="CS143" s="52"/>
      <c r="CT143" s="52"/>
      <c r="CU143" s="52"/>
      <c r="CV143" s="96"/>
      <c r="CW143" s="122"/>
    </row>
    <row r="144" spans="2:101" x14ac:dyDescent="0.3">
      <c r="B144" s="95"/>
      <c r="C144" s="95">
        <f t="shared" si="75"/>
        <v>835.82387040433889</v>
      </c>
      <c r="D144" s="96">
        <f t="shared" si="81"/>
        <v>-74</v>
      </c>
      <c r="E144" s="52"/>
      <c r="F144" s="52"/>
      <c r="G144" s="95">
        <f t="shared" si="76"/>
        <v>-71.418275105621206</v>
      </c>
      <c r="H144" s="96">
        <f t="shared" si="82"/>
        <v>-59</v>
      </c>
      <c r="I144" s="52"/>
      <c r="J144" s="52"/>
      <c r="K144" s="52"/>
      <c r="L144" s="134"/>
      <c r="M144" s="95">
        <f t="shared" si="77"/>
        <v>10</v>
      </c>
      <c r="N144" s="96">
        <f t="shared" si="83"/>
        <v>-33</v>
      </c>
      <c r="O144" s="52"/>
      <c r="P144" s="106"/>
      <c r="Q144" s="95">
        <f t="shared" si="78"/>
        <v>65</v>
      </c>
      <c r="R144" s="96">
        <f t="shared" si="84"/>
        <v>-53</v>
      </c>
      <c r="S144" s="52"/>
      <c r="T144" s="52"/>
      <c r="U144" s="95">
        <f t="shared" si="79"/>
        <v>76.055487443446168</v>
      </c>
      <c r="V144" s="96">
        <f t="shared" si="85"/>
        <v>-83</v>
      </c>
      <c r="W144" s="52"/>
      <c r="X144" s="52"/>
      <c r="Y144" s="52"/>
      <c r="Z144" s="31">
        <v>127</v>
      </c>
      <c r="AA144" s="34">
        <f t="shared" si="53"/>
        <v>-84.789060072435547</v>
      </c>
      <c r="AB144" s="33">
        <f t="shared" si="54"/>
        <v>83.384888915457452</v>
      </c>
      <c r="AC144" s="52"/>
      <c r="AD144" s="40">
        <v>136</v>
      </c>
      <c r="AE144" s="43">
        <f t="shared" si="73"/>
        <v>-46.757087022012328</v>
      </c>
      <c r="AF144" s="42">
        <f t="shared" si="74"/>
        <v>45.152794079834813</v>
      </c>
      <c r="AG144" s="52"/>
      <c r="AH144" s="62">
        <v>125</v>
      </c>
      <c r="AI144" s="65">
        <f t="shared" si="55"/>
        <v>-78.099372297771879</v>
      </c>
      <c r="AJ144" s="64">
        <f t="shared" si="56"/>
        <v>78.32289063572874</v>
      </c>
      <c r="AK144" s="52"/>
      <c r="AL144" s="52"/>
      <c r="AM144" s="52"/>
      <c r="AN144" s="52"/>
      <c r="AO144" s="52"/>
      <c r="AP144" s="52"/>
      <c r="AQ144" s="95">
        <f t="shared" si="80"/>
        <v>825.27920769370007</v>
      </c>
      <c r="AR144" s="96">
        <f t="shared" si="86"/>
        <v>-131.89542765196785</v>
      </c>
      <c r="AS144" s="52"/>
      <c r="AT144" s="96"/>
      <c r="AU144" s="52"/>
      <c r="AV144" s="95">
        <f t="shared" si="88"/>
        <v>59.46570340869048</v>
      </c>
      <c r="AW144" s="96">
        <f t="shared" si="87"/>
        <v>-131.89542765196785</v>
      </c>
      <c r="AX144" s="52"/>
      <c r="AY144" s="52"/>
      <c r="AZ144" s="96"/>
      <c r="BA144" s="96"/>
      <c r="BC144" s="95"/>
      <c r="BD144" s="176">
        <v>119</v>
      </c>
      <c r="BE144" s="179">
        <f t="shared" si="57"/>
        <v>-76.054781609209641</v>
      </c>
      <c r="BF144" s="178">
        <f t="shared" si="58"/>
        <v>79.598324233078372</v>
      </c>
      <c r="BG144" s="52"/>
      <c r="BH144" s="176">
        <f t="shared" si="69"/>
        <v>10257.854931778409</v>
      </c>
      <c r="BI144" s="178">
        <f t="shared" si="70"/>
        <v>24.105263297778407</v>
      </c>
      <c r="BJ144" s="52"/>
      <c r="BK144" s="52"/>
      <c r="BL144" s="52"/>
      <c r="BM144" s="179">
        <f t="shared" si="71"/>
        <v>50.89534498031739</v>
      </c>
      <c r="BN144" s="178">
        <f t="shared" si="72"/>
        <v>-153.89473670222159</v>
      </c>
      <c r="BO144" s="52"/>
      <c r="BP144" s="52"/>
      <c r="BQ144" s="52"/>
      <c r="BR144" s="52"/>
      <c r="BS144" s="117">
        <f t="shared" si="62"/>
        <v>-89.487297087680275</v>
      </c>
      <c r="BT144" s="124">
        <v>-82</v>
      </c>
      <c r="BU144" s="52"/>
      <c r="BV144" s="52"/>
      <c r="BW144" s="52"/>
      <c r="BX144" s="52"/>
      <c r="BY144" s="52"/>
      <c r="BZ144" s="52"/>
      <c r="CA144" s="96"/>
      <c r="CB144" s="95"/>
      <c r="CC144" s="192">
        <f t="shared" si="64"/>
        <v>-1176.3971822665442</v>
      </c>
      <c r="CD144" s="193">
        <f t="shared" si="65"/>
        <v>54.105263297778407</v>
      </c>
      <c r="CE144" s="52"/>
      <c r="CF144" s="52"/>
      <c r="CG144" s="52"/>
      <c r="CH144" s="187">
        <f t="shared" si="63"/>
        <v>60.503567536998609</v>
      </c>
      <c r="CI144" s="193">
        <f t="shared" si="66"/>
        <v>-183.89473670222159</v>
      </c>
      <c r="CJ144" s="52"/>
      <c r="CK144" s="52"/>
      <c r="CL144" s="52"/>
      <c r="CM144" s="52"/>
      <c r="CN144" s="117">
        <f t="shared" si="61"/>
        <v>-89.487297087680275</v>
      </c>
      <c r="CO144" s="124">
        <v>-82</v>
      </c>
      <c r="CP144" s="52"/>
      <c r="CQ144" s="52"/>
      <c r="CR144" s="52"/>
      <c r="CS144" s="52"/>
      <c r="CT144" s="52"/>
      <c r="CU144" s="52"/>
      <c r="CV144" s="96"/>
      <c r="CW144" s="122"/>
    </row>
    <row r="145" spans="2:101" x14ac:dyDescent="0.3">
      <c r="B145" s="95"/>
      <c r="C145" s="95">
        <f t="shared" si="75"/>
        <v>847.25392270710017</v>
      </c>
      <c r="D145" s="96">
        <f t="shared" si="81"/>
        <v>-75</v>
      </c>
      <c r="E145" s="52"/>
      <c r="F145" s="52"/>
      <c r="G145" s="95">
        <f t="shared" si="76"/>
        <v>-59.988222802859923</v>
      </c>
      <c r="H145" s="96">
        <f t="shared" si="82"/>
        <v>-60</v>
      </c>
      <c r="I145" s="52"/>
      <c r="J145" s="52"/>
      <c r="K145" s="52"/>
      <c r="L145" s="134"/>
      <c r="M145" s="95">
        <f t="shared" si="77"/>
        <v>10</v>
      </c>
      <c r="N145" s="96">
        <f t="shared" si="83"/>
        <v>-34</v>
      </c>
      <c r="O145" s="52"/>
      <c r="P145" s="106"/>
      <c r="Q145" s="95">
        <f t="shared" si="78"/>
        <v>65</v>
      </c>
      <c r="R145" s="96">
        <f t="shared" si="84"/>
        <v>-54</v>
      </c>
      <c r="S145" s="52"/>
      <c r="T145" s="52"/>
      <c r="U145" s="95">
        <f t="shared" si="79"/>
        <v>76.971818617463597</v>
      </c>
      <c r="V145" s="96">
        <f t="shared" si="85"/>
        <v>-84</v>
      </c>
      <c r="W145" s="52"/>
      <c r="X145" s="52"/>
      <c r="Y145" s="52"/>
      <c r="Z145" s="31">
        <v>128</v>
      </c>
      <c r="AA145" s="34">
        <f t="shared" si="53"/>
        <v>-85.10781059364632</v>
      </c>
      <c r="AB145" s="33">
        <f t="shared" si="54"/>
        <v>83.140303038100058</v>
      </c>
      <c r="AC145" s="52"/>
      <c r="AD145" s="40">
        <v>137</v>
      </c>
      <c r="AE145" s="43">
        <f t="shared" si="73"/>
        <v>-47.53799060524608</v>
      </c>
      <c r="AF145" s="42">
        <f t="shared" si="74"/>
        <v>44.32989340406241</v>
      </c>
      <c r="AG145" s="52"/>
      <c r="AH145" s="62">
        <v>126</v>
      </c>
      <c r="AI145" s="65">
        <f t="shared" si="55"/>
        <v>-78.426464568797812</v>
      </c>
      <c r="AJ145" s="64">
        <f t="shared" si="56"/>
        <v>78.089577986243256</v>
      </c>
      <c r="AK145" s="52"/>
      <c r="AL145" s="52"/>
      <c r="AM145" s="52"/>
      <c r="AN145" s="52"/>
      <c r="AO145" s="52"/>
      <c r="AP145" s="52"/>
      <c r="AQ145" s="95">
        <f t="shared" si="80"/>
        <v>836.70925999646147</v>
      </c>
      <c r="AR145" s="96">
        <f t="shared" si="86"/>
        <v>-132.89542765196785</v>
      </c>
      <c r="AS145" s="52"/>
      <c r="AT145" s="96"/>
      <c r="AU145" s="52"/>
      <c r="AV145" s="95">
        <f t="shared" si="88"/>
        <v>59.46570340869048</v>
      </c>
      <c r="AW145" s="96">
        <f t="shared" si="87"/>
        <v>-132.89542765196785</v>
      </c>
      <c r="AX145" s="52"/>
      <c r="AY145" s="52"/>
      <c r="AZ145" s="96"/>
      <c r="BA145" s="96"/>
      <c r="BC145" s="95"/>
      <c r="BD145" s="176">
        <v>120</v>
      </c>
      <c r="BE145" s="179">
        <f t="shared" si="57"/>
        <v>-76.40445561138587</v>
      </c>
      <c r="BF145" s="178">
        <f t="shared" si="58"/>
        <v>79.400488201407086</v>
      </c>
      <c r="BG145" s="52"/>
      <c r="BH145" s="176">
        <f t="shared" si="69"/>
        <v>10372.443581907719</v>
      </c>
      <c r="BI145" s="178">
        <f t="shared" si="70"/>
        <v>25.105263297778407</v>
      </c>
      <c r="BJ145" s="52"/>
      <c r="BK145" s="52"/>
      <c r="BL145" s="52"/>
      <c r="BM145" s="179">
        <f t="shared" si="71"/>
        <v>50.799055932119849</v>
      </c>
      <c r="BN145" s="178">
        <f t="shared" si="72"/>
        <v>-154.89473670222159</v>
      </c>
      <c r="BO145" s="52"/>
      <c r="BP145" s="52"/>
      <c r="BQ145" s="52"/>
      <c r="BR145" s="52"/>
      <c r="BS145" s="117">
        <f t="shared" si="62"/>
        <v>-88.395988586610997</v>
      </c>
      <c r="BT145" s="124">
        <v>-81</v>
      </c>
      <c r="BU145" s="52"/>
      <c r="BV145" s="52"/>
      <c r="BW145" s="52"/>
      <c r="BX145" s="52"/>
      <c r="BY145" s="52"/>
      <c r="BZ145" s="52"/>
      <c r="CA145" s="96"/>
      <c r="CB145" s="95"/>
      <c r="CC145" s="192">
        <f t="shared" si="64"/>
        <v>-1186.7825793466823</v>
      </c>
      <c r="CD145" s="193">
        <f t="shared" si="65"/>
        <v>55.105263297778407</v>
      </c>
      <c r="CE145" s="52"/>
      <c r="CF145" s="52"/>
      <c r="CG145" s="52"/>
      <c r="CH145" s="187">
        <f t="shared" si="63"/>
        <v>60.512294404789365</v>
      </c>
      <c r="CI145" s="193">
        <f t="shared" si="66"/>
        <v>-184.89473670222159</v>
      </c>
      <c r="CJ145" s="52"/>
      <c r="CK145" s="52"/>
      <c r="CL145" s="52"/>
      <c r="CM145" s="52"/>
      <c r="CN145" s="117">
        <f t="shared" si="61"/>
        <v>-88.395988586610997</v>
      </c>
      <c r="CO145" s="124">
        <v>-81</v>
      </c>
      <c r="CP145" s="52"/>
      <c r="CQ145" s="52"/>
      <c r="CR145" s="52"/>
      <c r="CS145" s="52"/>
      <c r="CT145" s="52"/>
      <c r="CU145" s="52"/>
      <c r="CV145" s="96"/>
      <c r="CW145" s="122"/>
    </row>
    <row r="146" spans="2:101" x14ac:dyDescent="0.3">
      <c r="B146" s="95"/>
      <c r="C146" s="95">
        <f t="shared" si="75"/>
        <v>858.68397500986157</v>
      </c>
      <c r="D146" s="96">
        <f t="shared" si="81"/>
        <v>-76</v>
      </c>
      <c r="E146" s="52"/>
      <c r="F146" s="52"/>
      <c r="G146" s="95">
        <f t="shared" si="76"/>
        <v>-48.558170500098527</v>
      </c>
      <c r="H146" s="96">
        <f t="shared" si="82"/>
        <v>-61</v>
      </c>
      <c r="I146" s="52"/>
      <c r="J146" s="52"/>
      <c r="K146" s="52"/>
      <c r="L146" s="134"/>
      <c r="M146" s="95">
        <f t="shared" si="77"/>
        <v>10</v>
      </c>
      <c r="N146" s="96">
        <f t="shared" si="83"/>
        <v>-35</v>
      </c>
      <c r="O146" s="52"/>
      <c r="P146" s="106"/>
      <c r="Q146" s="95">
        <f t="shared" si="78"/>
        <v>65</v>
      </c>
      <c r="R146" s="96">
        <f t="shared" si="84"/>
        <v>-55</v>
      </c>
      <c r="S146" s="52"/>
      <c r="T146" s="52"/>
      <c r="U146" s="95">
        <f t="shared" si="79"/>
        <v>77.888149791481013</v>
      </c>
      <c r="V146" s="96">
        <f t="shared" si="85"/>
        <v>-85</v>
      </c>
      <c r="W146" s="52"/>
      <c r="X146" s="52"/>
      <c r="Y146" s="52"/>
      <c r="Z146" s="31">
        <v>129</v>
      </c>
      <c r="AA146" s="34">
        <f t="shared" ref="AA146:AA209" si="89">$AB$11*COS($Z146*PI()/180)+$AB$12</f>
        <v>-85.42224395546836</v>
      </c>
      <c r="AB146" s="33">
        <f t="shared" ref="AB146:AB209" si="90">$AB$11*SIN($Z146*PI()/180)+$AB$13</f>
        <v>82.890191448708194</v>
      </c>
      <c r="AC146" s="52"/>
      <c r="AD146" s="40">
        <v>138</v>
      </c>
      <c r="AE146" s="43">
        <f t="shared" si="73"/>
        <v>-48.304413656030611</v>
      </c>
      <c r="AF146" s="42">
        <f t="shared" si="74"/>
        <v>43.49348941332579</v>
      </c>
      <c r="AG146" s="52"/>
      <c r="AH146" s="62">
        <v>127</v>
      </c>
      <c r="AI146" s="65">
        <f t="shared" si="55"/>
        <v>-78.74943515490078</v>
      </c>
      <c r="AJ146" s="64">
        <f t="shared" si="56"/>
        <v>77.850592324147925</v>
      </c>
      <c r="AK146" s="52"/>
      <c r="AL146" s="52"/>
      <c r="AM146" s="52"/>
      <c r="AN146" s="52"/>
      <c r="AO146" s="52"/>
      <c r="AP146" s="52"/>
      <c r="AQ146" s="95">
        <f t="shared" si="80"/>
        <v>848.13931229922264</v>
      </c>
      <c r="AR146" s="96">
        <f t="shared" si="86"/>
        <v>-133.89542765196785</v>
      </c>
      <c r="AS146" s="52"/>
      <c r="AT146" s="96"/>
      <c r="AU146" s="52"/>
      <c r="AV146" s="95">
        <f t="shared" si="88"/>
        <v>59.46570340869048</v>
      </c>
      <c r="AW146" s="96">
        <f t="shared" si="87"/>
        <v>-133.89542765196785</v>
      </c>
      <c r="AX146" s="52"/>
      <c r="AY146" s="52"/>
      <c r="AZ146" s="96"/>
      <c r="BA146" s="96"/>
      <c r="BC146" s="95"/>
      <c r="BD146" s="176">
        <v>121</v>
      </c>
      <c r="BE146" s="179">
        <f t="shared" si="57"/>
        <v>-76.750623641685237</v>
      </c>
      <c r="BF146" s="178">
        <f t="shared" si="58"/>
        <v>79.196579648315122</v>
      </c>
      <c r="BG146" s="52"/>
      <c r="BH146" s="176">
        <f t="shared" si="69"/>
        <v>10487.032232037029</v>
      </c>
      <c r="BI146" s="178">
        <f t="shared" si="70"/>
        <v>26.105263297778407</v>
      </c>
      <c r="BJ146" s="52"/>
      <c r="BK146" s="52"/>
      <c r="BL146" s="52"/>
      <c r="BM146" s="179">
        <f t="shared" si="71"/>
        <v>50.702766883922308</v>
      </c>
      <c r="BN146" s="178">
        <f t="shared" si="72"/>
        <v>-155.89473670222159</v>
      </c>
      <c r="BO146" s="52"/>
      <c r="BP146" s="52"/>
      <c r="BQ146" s="52"/>
      <c r="BR146" s="52"/>
      <c r="BS146" s="117">
        <f t="shared" si="62"/>
        <v>-87.304680085541719</v>
      </c>
      <c r="BT146" s="124">
        <v>-80</v>
      </c>
      <c r="BU146" s="52"/>
      <c r="BV146" s="52"/>
      <c r="BW146" s="52"/>
      <c r="BX146" s="52"/>
      <c r="BY146" s="52"/>
      <c r="BZ146" s="52"/>
      <c r="CA146" s="96"/>
      <c r="CB146" s="95"/>
      <c r="CC146" s="192">
        <f t="shared" si="64"/>
        <v>-1197.1679764268206</v>
      </c>
      <c r="CD146" s="193">
        <f t="shared" si="65"/>
        <v>56.105263297778407</v>
      </c>
      <c r="CE146" s="52"/>
      <c r="CF146" s="52"/>
      <c r="CG146" s="52"/>
      <c r="CH146" s="187">
        <f t="shared" si="63"/>
        <v>60.521021272580121</v>
      </c>
      <c r="CI146" s="193">
        <f t="shared" si="66"/>
        <v>-185.89473670222159</v>
      </c>
      <c r="CJ146" s="52"/>
      <c r="CK146" s="52"/>
      <c r="CL146" s="52"/>
      <c r="CM146" s="52"/>
      <c r="CN146" s="117">
        <f t="shared" si="61"/>
        <v>-87.304680085541719</v>
      </c>
      <c r="CO146" s="124">
        <v>-80</v>
      </c>
      <c r="CP146" s="52"/>
      <c r="CQ146" s="52"/>
      <c r="CR146" s="52"/>
      <c r="CS146" s="52"/>
      <c r="CT146" s="52"/>
      <c r="CU146" s="52"/>
      <c r="CV146" s="96"/>
      <c r="CW146" s="122"/>
    </row>
    <row r="147" spans="2:101" x14ac:dyDescent="0.3">
      <c r="B147" s="95"/>
      <c r="C147" s="95">
        <f t="shared" si="75"/>
        <v>870.11402731262285</v>
      </c>
      <c r="D147" s="96">
        <f t="shared" si="81"/>
        <v>-77</v>
      </c>
      <c r="E147" s="52"/>
      <c r="F147" s="52"/>
      <c r="G147" s="95">
        <f t="shared" si="76"/>
        <v>-37.128118197337244</v>
      </c>
      <c r="H147" s="96">
        <f t="shared" si="82"/>
        <v>-62</v>
      </c>
      <c r="I147" s="52"/>
      <c r="J147" s="52"/>
      <c r="K147" s="52"/>
      <c r="L147" s="134"/>
      <c r="M147" s="95">
        <f t="shared" si="77"/>
        <v>10</v>
      </c>
      <c r="N147" s="96">
        <f t="shared" si="83"/>
        <v>-36</v>
      </c>
      <c r="O147" s="52"/>
      <c r="P147" s="106"/>
      <c r="Q147" s="95">
        <f t="shared" si="78"/>
        <v>65</v>
      </c>
      <c r="R147" s="96">
        <f t="shared" si="84"/>
        <v>-56</v>
      </c>
      <c r="S147" s="52"/>
      <c r="T147" s="52"/>
      <c r="U147" s="95">
        <f t="shared" si="79"/>
        <v>78.804480965498442</v>
      </c>
      <c r="V147" s="96">
        <f t="shared" si="85"/>
        <v>-86</v>
      </c>
      <c r="W147" s="52"/>
      <c r="X147" s="52"/>
      <c r="Y147" s="52"/>
      <c r="Z147" s="31">
        <v>130</v>
      </c>
      <c r="AA147" s="34">
        <f t="shared" si="89"/>
        <v>-85.732264378453664</v>
      </c>
      <c r="AB147" s="33">
        <f t="shared" si="90"/>
        <v>82.634630333694872</v>
      </c>
      <c r="AC147" s="52"/>
      <c r="AD147" s="40">
        <v>139</v>
      </c>
      <c r="AE147" s="43">
        <f t="shared" si="73"/>
        <v>-49.056122714480182</v>
      </c>
      <c r="AF147" s="42">
        <f t="shared" si="74"/>
        <v>42.643836884382971</v>
      </c>
      <c r="AG147" s="52"/>
      <c r="AH147" s="62">
        <v>128</v>
      </c>
      <c r="AI147" s="65">
        <f t="shared" ref="AI147:AI210" si="91">$AJ$13*COS($AH147*PI()/180)+$AJ$14</f>
        <v>-79.068185676111568</v>
      </c>
      <c r="AJ147" s="64">
        <f t="shared" ref="AJ147:AJ210" si="92">$AJ$13*SIN($AH147*PI()/180)+$AJ$15</f>
        <v>77.606006446790531</v>
      </c>
      <c r="AK147" s="52"/>
      <c r="AL147" s="52"/>
      <c r="AM147" s="52"/>
      <c r="AN147" s="52"/>
      <c r="AO147" s="52"/>
      <c r="AP147" s="52"/>
      <c r="AQ147" s="95">
        <f t="shared" si="80"/>
        <v>859.56936460198403</v>
      </c>
      <c r="AR147" s="96">
        <f t="shared" si="86"/>
        <v>-134.89542765196785</v>
      </c>
      <c r="AS147" s="52"/>
      <c r="AT147" s="96"/>
      <c r="AU147" s="52"/>
      <c r="AV147" s="95">
        <f t="shared" si="88"/>
        <v>59.46570340869048</v>
      </c>
      <c r="AW147" s="96">
        <f t="shared" si="87"/>
        <v>-134.89542765196785</v>
      </c>
      <c r="AX147" s="52"/>
      <c r="AY147" s="52"/>
      <c r="AZ147" s="96"/>
      <c r="BA147" s="96"/>
      <c r="BC147" s="95"/>
      <c r="BD147" s="176">
        <v>122</v>
      </c>
      <c r="BE147" s="179">
        <f t="shared" si="57"/>
        <v>-77.093180253972278</v>
      </c>
      <c r="BF147" s="178">
        <f t="shared" si="58"/>
        <v>78.986660686323091</v>
      </c>
      <c r="BG147" s="52"/>
      <c r="BH147" s="176">
        <f t="shared" si="69"/>
        <v>10601.620882166339</v>
      </c>
      <c r="BI147" s="178">
        <f t="shared" si="70"/>
        <v>27.105263297778407</v>
      </c>
      <c r="BJ147" s="52"/>
      <c r="BK147" s="52"/>
      <c r="BL147" s="52"/>
      <c r="BM147" s="179">
        <f t="shared" si="71"/>
        <v>50.606477835724775</v>
      </c>
      <c r="BN147" s="178">
        <f t="shared" si="72"/>
        <v>-156.89473670222159</v>
      </c>
      <c r="BO147" s="52"/>
      <c r="BP147" s="52"/>
      <c r="BQ147" s="52"/>
      <c r="BR147" s="52"/>
      <c r="BS147" s="117">
        <f t="shared" si="62"/>
        <v>-86.213371584472455</v>
      </c>
      <c r="BT147" s="124">
        <v>-79</v>
      </c>
      <c r="BU147" s="52"/>
      <c r="BV147" s="52"/>
      <c r="BW147" s="52"/>
      <c r="BX147" s="52"/>
      <c r="BY147" s="52"/>
      <c r="BZ147" s="52"/>
      <c r="CA147" s="96"/>
      <c r="CB147" s="95"/>
      <c r="CC147" s="192">
        <f t="shared" si="64"/>
        <v>-1207.5533735069587</v>
      </c>
      <c r="CD147" s="193">
        <f t="shared" si="65"/>
        <v>57.105263297778407</v>
      </c>
      <c r="CE147" s="52"/>
      <c r="CF147" s="52"/>
      <c r="CG147" s="52"/>
      <c r="CH147" s="187">
        <f t="shared" si="63"/>
        <v>60.529748140370884</v>
      </c>
      <c r="CI147" s="193">
        <f t="shared" si="66"/>
        <v>-186.89473670222159</v>
      </c>
      <c r="CJ147" s="52"/>
      <c r="CK147" s="52"/>
      <c r="CL147" s="52"/>
      <c r="CM147" s="52"/>
      <c r="CN147" s="117">
        <f t="shared" si="61"/>
        <v>-86.213371584472455</v>
      </c>
      <c r="CO147" s="124">
        <v>-79</v>
      </c>
      <c r="CP147" s="52"/>
      <c r="CQ147" s="52"/>
      <c r="CR147" s="52"/>
      <c r="CS147" s="52"/>
      <c r="CT147" s="52"/>
      <c r="CU147" s="52"/>
      <c r="CV147" s="96"/>
      <c r="CW147" s="122"/>
    </row>
    <row r="148" spans="2:101" x14ac:dyDescent="0.3">
      <c r="B148" s="95"/>
      <c r="C148" s="95">
        <f t="shared" si="75"/>
        <v>881.54407961538425</v>
      </c>
      <c r="D148" s="96">
        <f t="shared" si="81"/>
        <v>-78</v>
      </c>
      <c r="E148" s="52"/>
      <c r="F148" s="52"/>
      <c r="G148" s="95">
        <f t="shared" si="76"/>
        <v>-25.698065894575848</v>
      </c>
      <c r="H148" s="96">
        <f t="shared" si="82"/>
        <v>-63</v>
      </c>
      <c r="I148" s="52"/>
      <c r="J148" s="52"/>
      <c r="K148" s="52"/>
      <c r="L148" s="134"/>
      <c r="M148" s="95">
        <f t="shared" si="77"/>
        <v>10</v>
      </c>
      <c r="N148" s="96">
        <f t="shared" si="83"/>
        <v>-37</v>
      </c>
      <c r="O148" s="52"/>
      <c r="P148" s="106"/>
      <c r="Q148" s="95">
        <f t="shared" si="78"/>
        <v>65</v>
      </c>
      <c r="R148" s="96">
        <f t="shared" si="84"/>
        <v>-57</v>
      </c>
      <c r="S148" s="52"/>
      <c r="T148" s="52"/>
      <c r="U148" s="95">
        <f t="shared" si="79"/>
        <v>79.720812139515857</v>
      </c>
      <c r="V148" s="96">
        <f t="shared" si="85"/>
        <v>-87</v>
      </c>
      <c r="W148" s="52"/>
      <c r="X148" s="52"/>
      <c r="Y148" s="52"/>
      <c r="Z148" s="31">
        <v>131</v>
      </c>
      <c r="AA148" s="34">
        <f t="shared" si="89"/>
        <v>-86.03777742737816</v>
      </c>
      <c r="AB148" s="33">
        <f t="shared" si="90"/>
        <v>82.373697539451427</v>
      </c>
      <c r="AC148" s="52"/>
      <c r="AD148" s="40">
        <v>140</v>
      </c>
      <c r="AE148" s="43">
        <f t="shared" si="73"/>
        <v>-49.792888802733565</v>
      </c>
      <c r="AF148" s="42">
        <f t="shared" si="74"/>
        <v>41.781194629625062</v>
      </c>
      <c r="AG148" s="52"/>
      <c r="AH148" s="62">
        <v>129</v>
      </c>
      <c r="AI148" s="65">
        <f t="shared" si="91"/>
        <v>-79.382619037933594</v>
      </c>
      <c r="AJ148" s="64">
        <f t="shared" si="92"/>
        <v>77.355894857398681</v>
      </c>
      <c r="AK148" s="52"/>
      <c r="AL148" s="52"/>
      <c r="AM148" s="52"/>
      <c r="AN148" s="52"/>
      <c r="AO148" s="52"/>
      <c r="AP148" s="52"/>
      <c r="AQ148" s="95">
        <f t="shared" si="80"/>
        <v>870.99941690474543</v>
      </c>
      <c r="AR148" s="96">
        <f t="shared" si="86"/>
        <v>-135.89542765196785</v>
      </c>
      <c r="AS148" s="52"/>
      <c r="AT148" s="96"/>
      <c r="AU148" s="52"/>
      <c r="AV148" s="95">
        <f t="shared" si="88"/>
        <v>59.46570340869048</v>
      </c>
      <c r="AW148" s="96">
        <f t="shared" si="87"/>
        <v>-135.89542765196785</v>
      </c>
      <c r="AX148" s="52"/>
      <c r="AY148" s="52"/>
      <c r="AZ148" s="96"/>
      <c r="BA148" s="96"/>
      <c r="BC148" s="95"/>
      <c r="BD148" s="176">
        <v>123</v>
      </c>
      <c r="BE148" s="179">
        <f t="shared" si="57"/>
        <v>-77.432021102184478</v>
      </c>
      <c r="BF148" s="178">
        <f t="shared" si="58"/>
        <v>78.770795258780296</v>
      </c>
      <c r="BG148" s="52"/>
      <c r="BH148" s="176">
        <f t="shared" si="69"/>
        <v>10716.209532295647</v>
      </c>
      <c r="BI148" s="178">
        <f t="shared" si="70"/>
        <v>28.105263297778407</v>
      </c>
      <c r="BJ148" s="52"/>
      <c r="BK148" s="52"/>
      <c r="BL148" s="52"/>
      <c r="BM148" s="179">
        <f t="shared" si="71"/>
        <v>50.510188787527234</v>
      </c>
      <c r="BN148" s="178">
        <f t="shared" si="72"/>
        <v>-157.89473670222159</v>
      </c>
      <c r="BO148" s="52"/>
      <c r="BP148" s="52"/>
      <c r="BQ148" s="52"/>
      <c r="BR148" s="52"/>
      <c r="BS148" s="117">
        <f t="shared" si="62"/>
        <v>-85.122063083403177</v>
      </c>
      <c r="BT148" s="124">
        <v>-78</v>
      </c>
      <c r="BU148" s="52"/>
      <c r="BV148" s="52"/>
      <c r="BW148" s="52"/>
      <c r="BX148" s="52"/>
      <c r="BY148" s="52"/>
      <c r="BZ148" s="52"/>
      <c r="CA148" s="96"/>
      <c r="CB148" s="95"/>
      <c r="CC148" s="192">
        <f t="shared" si="64"/>
        <v>-1217.9387705870968</v>
      </c>
      <c r="CD148" s="193">
        <f t="shared" si="65"/>
        <v>58.105263297778407</v>
      </c>
      <c r="CE148" s="52"/>
      <c r="CF148" s="52"/>
      <c r="CG148" s="52"/>
      <c r="CH148" s="187">
        <f t="shared" si="63"/>
        <v>60.53847500816164</v>
      </c>
      <c r="CI148" s="193">
        <f t="shared" si="66"/>
        <v>-187.89473670222159</v>
      </c>
      <c r="CJ148" s="52"/>
      <c r="CK148" s="52"/>
      <c r="CL148" s="52"/>
      <c r="CM148" s="52"/>
      <c r="CN148" s="117">
        <f t="shared" si="61"/>
        <v>-85.122063083403177</v>
      </c>
      <c r="CO148" s="124">
        <v>-78</v>
      </c>
      <c r="CP148" s="52"/>
      <c r="CQ148" s="52"/>
      <c r="CR148" s="52"/>
      <c r="CS148" s="52"/>
      <c r="CT148" s="52"/>
      <c r="CU148" s="52"/>
      <c r="CV148" s="96"/>
      <c r="CW148" s="122"/>
    </row>
    <row r="149" spans="2:101" x14ac:dyDescent="0.3">
      <c r="B149" s="95"/>
      <c r="C149" s="95">
        <f t="shared" si="75"/>
        <v>892.97413191814553</v>
      </c>
      <c r="D149" s="96">
        <f t="shared" si="81"/>
        <v>-79</v>
      </c>
      <c r="E149" s="52"/>
      <c r="F149" s="52"/>
      <c r="G149" s="95">
        <f t="shared" si="76"/>
        <v>-14.268013591814565</v>
      </c>
      <c r="H149" s="96">
        <f t="shared" si="82"/>
        <v>-64</v>
      </c>
      <c r="I149" s="52"/>
      <c r="J149" s="52"/>
      <c r="K149" s="52"/>
      <c r="L149" s="134"/>
      <c r="M149" s="95">
        <f t="shared" si="77"/>
        <v>10</v>
      </c>
      <c r="N149" s="96">
        <f t="shared" si="83"/>
        <v>-38</v>
      </c>
      <c r="O149" s="52"/>
      <c r="P149" s="106"/>
      <c r="Q149" s="95">
        <f t="shared" si="78"/>
        <v>65</v>
      </c>
      <c r="R149" s="96">
        <f t="shared" si="84"/>
        <v>-58</v>
      </c>
      <c r="S149" s="52"/>
      <c r="T149" s="52"/>
      <c r="U149" s="95">
        <f t="shared" si="79"/>
        <v>80.637143313533286</v>
      </c>
      <c r="V149" s="96">
        <f t="shared" si="85"/>
        <v>-88</v>
      </c>
      <c r="W149" s="52"/>
      <c r="X149" s="52"/>
      <c r="Y149" s="52"/>
      <c r="Z149" s="31">
        <v>132</v>
      </c>
      <c r="AA149" s="34">
        <f t="shared" si="89"/>
        <v>-86.338690040007549</v>
      </c>
      <c r="AB149" s="33">
        <f t="shared" si="90"/>
        <v>82.107472548634661</v>
      </c>
      <c r="AC149" s="52"/>
      <c r="AD149" s="40">
        <v>141</v>
      </c>
      <c r="AE149" s="43">
        <f t="shared" si="73"/>
        <v>-50.514487494703097</v>
      </c>
      <c r="AF149" s="42">
        <f t="shared" si="74"/>
        <v>40.905825418239452</v>
      </c>
      <c r="AG149" s="52"/>
      <c r="AH149" s="62">
        <v>130</v>
      </c>
      <c r="AI149" s="65">
        <f t="shared" si="91"/>
        <v>-79.692639460918897</v>
      </c>
      <c r="AJ149" s="64">
        <f t="shared" si="92"/>
        <v>77.100333742385359</v>
      </c>
      <c r="AK149" s="52"/>
      <c r="AL149" s="52"/>
      <c r="AM149" s="52"/>
      <c r="AN149" s="52"/>
      <c r="AO149" s="52"/>
      <c r="AP149" s="52"/>
      <c r="AQ149" s="95">
        <f t="shared" si="80"/>
        <v>882.42946920750683</v>
      </c>
      <c r="AR149" s="96">
        <f t="shared" si="86"/>
        <v>-136.89542765196785</v>
      </c>
      <c r="AS149" s="52"/>
      <c r="AT149" s="96"/>
      <c r="AU149" s="52"/>
      <c r="AV149" s="95">
        <f t="shared" si="88"/>
        <v>59.46570340869048</v>
      </c>
      <c r="AW149" s="96">
        <f t="shared" si="87"/>
        <v>-136.89542765196785</v>
      </c>
      <c r="AX149" s="52"/>
      <c r="AY149" s="52"/>
      <c r="AZ149" s="96"/>
      <c r="BA149" s="96"/>
      <c r="BC149" s="95"/>
      <c r="BD149" s="176">
        <v>124</v>
      </c>
      <c r="BE149" s="179">
        <f t="shared" si="57"/>
        <v>-77.767042972117054</v>
      </c>
      <c r="BF149" s="178">
        <f t="shared" si="58"/>
        <v>78.549049120387153</v>
      </c>
      <c r="BG149" s="52"/>
      <c r="BH149" s="176">
        <f t="shared" si="69"/>
        <v>10830.798182424955</v>
      </c>
      <c r="BI149" s="178">
        <f t="shared" si="70"/>
        <v>29.105263297778407</v>
      </c>
      <c r="BJ149" s="52"/>
      <c r="BK149" s="52"/>
      <c r="BL149" s="52"/>
      <c r="BM149" s="179">
        <f t="shared" si="71"/>
        <v>50.413899739329693</v>
      </c>
      <c r="BN149" s="178">
        <f t="shared" si="72"/>
        <v>-158.89473670222159</v>
      </c>
      <c r="BO149" s="52"/>
      <c r="BP149" s="52"/>
      <c r="BQ149" s="52"/>
      <c r="BR149" s="52"/>
      <c r="BS149" s="117">
        <f t="shared" si="62"/>
        <v>-84.030754582333913</v>
      </c>
      <c r="BT149" s="124">
        <v>-77</v>
      </c>
      <c r="BU149" s="52"/>
      <c r="BV149" s="52"/>
      <c r="BW149" s="52"/>
      <c r="BX149" s="52"/>
      <c r="BY149" s="52"/>
      <c r="BZ149" s="52"/>
      <c r="CA149" s="96"/>
      <c r="CB149" s="95"/>
      <c r="CC149" s="192">
        <f t="shared" si="64"/>
        <v>-1228.3241676672351</v>
      </c>
      <c r="CD149" s="193">
        <f t="shared" si="65"/>
        <v>59.105263297778407</v>
      </c>
      <c r="CE149" s="52"/>
      <c r="CF149" s="52"/>
      <c r="CG149" s="52"/>
      <c r="CH149" s="187">
        <f t="shared" si="63"/>
        <v>60.547201875952403</v>
      </c>
      <c r="CI149" s="193">
        <f t="shared" si="66"/>
        <v>-188.89473670222159</v>
      </c>
      <c r="CJ149" s="52"/>
      <c r="CK149" s="52"/>
      <c r="CL149" s="52"/>
      <c r="CM149" s="52"/>
      <c r="CN149" s="117">
        <f t="shared" si="61"/>
        <v>-84.030754582333913</v>
      </c>
      <c r="CO149" s="124">
        <v>-77</v>
      </c>
      <c r="CP149" s="52"/>
      <c r="CQ149" s="52"/>
      <c r="CR149" s="52"/>
      <c r="CS149" s="52"/>
      <c r="CT149" s="52"/>
      <c r="CU149" s="52"/>
      <c r="CV149" s="96"/>
      <c r="CW149" s="122"/>
    </row>
    <row r="150" spans="2:101" x14ac:dyDescent="0.3">
      <c r="B150" s="95"/>
      <c r="C150" s="95">
        <f t="shared" si="75"/>
        <v>904.40418422090693</v>
      </c>
      <c r="D150" s="96">
        <f t="shared" si="81"/>
        <v>-80</v>
      </c>
      <c r="E150" s="52"/>
      <c r="F150" s="52"/>
      <c r="G150" s="95">
        <f t="shared" si="76"/>
        <v>-2.8379612890532826</v>
      </c>
      <c r="H150" s="96">
        <f t="shared" si="82"/>
        <v>-65</v>
      </c>
      <c r="I150" s="52"/>
      <c r="J150" s="52"/>
      <c r="K150" s="52"/>
      <c r="L150" s="134"/>
      <c r="M150" s="95">
        <f t="shared" si="77"/>
        <v>10</v>
      </c>
      <c r="N150" s="96">
        <f t="shared" si="83"/>
        <v>-39</v>
      </c>
      <c r="O150" s="52"/>
      <c r="P150" s="106"/>
      <c r="Q150" s="95">
        <f t="shared" si="78"/>
        <v>65</v>
      </c>
      <c r="R150" s="96">
        <f t="shared" si="84"/>
        <v>-59</v>
      </c>
      <c r="S150" s="52"/>
      <c r="T150" s="52"/>
      <c r="U150" s="95">
        <f t="shared" si="79"/>
        <v>81.553474487550716</v>
      </c>
      <c r="V150" s="96">
        <f t="shared" si="85"/>
        <v>-89</v>
      </c>
      <c r="W150" s="52"/>
      <c r="X150" s="52"/>
      <c r="Y150" s="52"/>
      <c r="Z150" s="31">
        <v>133</v>
      </c>
      <c r="AA150" s="34">
        <f t="shared" si="89"/>
        <v>-86.634910555445032</v>
      </c>
      <c r="AB150" s="33">
        <f t="shared" si="90"/>
        <v>81.836036455955778</v>
      </c>
      <c r="AC150" s="52"/>
      <c r="AD150" s="40">
        <v>142</v>
      </c>
      <c r="AE150" s="43">
        <f t="shared" si="73"/>
        <v>-51.220698984436922</v>
      </c>
      <c r="AF150" s="42">
        <f t="shared" si="74"/>
        <v>40.017995896167797</v>
      </c>
      <c r="AG150" s="52"/>
      <c r="AH150" s="62">
        <v>131</v>
      </c>
      <c r="AI150" s="65">
        <f t="shared" si="91"/>
        <v>-79.998152509843393</v>
      </c>
      <c r="AJ150" s="64">
        <f t="shared" si="92"/>
        <v>76.8394009481419</v>
      </c>
      <c r="AK150" s="52"/>
      <c r="AL150" s="52"/>
      <c r="AM150" s="52"/>
      <c r="AN150" s="52"/>
      <c r="AO150" s="52"/>
      <c r="AP150" s="52"/>
      <c r="AQ150" s="95">
        <f t="shared" si="80"/>
        <v>893.859521510268</v>
      </c>
      <c r="AR150" s="96">
        <f t="shared" si="86"/>
        <v>-137.89542765196785</v>
      </c>
      <c r="AS150" s="52"/>
      <c r="AT150" s="96"/>
      <c r="AU150" s="52"/>
      <c r="AV150" s="95">
        <f t="shared" si="88"/>
        <v>59.46570340869048</v>
      </c>
      <c r="AW150" s="96">
        <f t="shared" si="87"/>
        <v>-137.89542765196785</v>
      </c>
      <c r="AX150" s="52"/>
      <c r="AY150" s="52"/>
      <c r="AZ150" s="96"/>
      <c r="BA150" s="96"/>
      <c r="BC150" s="95"/>
      <c r="BD150" s="176">
        <v>125</v>
      </c>
      <c r="BE150" s="179">
        <f t="shared" si="57"/>
        <v>-78.098143812862986</v>
      </c>
      <c r="BF150" s="178">
        <f t="shared" si="58"/>
        <v>78.321489817165485</v>
      </c>
      <c r="BG150" s="52"/>
      <c r="BH150" s="176">
        <f t="shared" si="69"/>
        <v>10945.386832554264</v>
      </c>
      <c r="BI150" s="178">
        <f t="shared" si="70"/>
        <v>30.105263297778407</v>
      </c>
      <c r="BJ150" s="52"/>
      <c r="BK150" s="52"/>
      <c r="BL150" s="52"/>
      <c r="BM150" s="179">
        <f t="shared" si="71"/>
        <v>50.317610691132153</v>
      </c>
      <c r="BN150" s="178">
        <f t="shared" si="72"/>
        <v>-159.89473670222159</v>
      </c>
      <c r="BO150" s="52"/>
      <c r="BP150" s="52"/>
      <c r="BQ150" s="52"/>
      <c r="BR150" s="52"/>
      <c r="BS150" s="117">
        <f t="shared" si="62"/>
        <v>-82.939446081264634</v>
      </c>
      <c r="BT150" s="124">
        <v>-76</v>
      </c>
      <c r="BU150" s="52"/>
      <c r="BV150" s="52"/>
      <c r="BW150" s="52"/>
      <c r="BX150" s="52"/>
      <c r="BY150" s="52"/>
      <c r="BZ150" s="52"/>
      <c r="CA150" s="96"/>
      <c r="CB150" s="95"/>
      <c r="CC150" s="192">
        <f t="shared" si="64"/>
        <v>-1238.7095647473732</v>
      </c>
      <c r="CD150" s="193">
        <f t="shared" si="65"/>
        <v>60.105263297778407</v>
      </c>
      <c r="CE150" s="52"/>
      <c r="CF150" s="52"/>
      <c r="CG150" s="52"/>
      <c r="CH150" s="187">
        <f t="shared" si="63"/>
        <v>60.555928743743159</v>
      </c>
      <c r="CI150" s="193">
        <f t="shared" si="66"/>
        <v>-189.89473670222159</v>
      </c>
      <c r="CJ150" s="52"/>
      <c r="CK150" s="52"/>
      <c r="CL150" s="52"/>
      <c r="CM150" s="52"/>
      <c r="CN150" s="117">
        <f t="shared" si="61"/>
        <v>-82.939446081264634</v>
      </c>
      <c r="CO150" s="124">
        <v>-76</v>
      </c>
      <c r="CP150" s="52"/>
      <c r="CQ150" s="52"/>
      <c r="CR150" s="52"/>
      <c r="CS150" s="52"/>
      <c r="CT150" s="52"/>
      <c r="CU150" s="52"/>
      <c r="CV150" s="96"/>
      <c r="CW150" s="122"/>
    </row>
    <row r="151" spans="2:101" x14ac:dyDescent="0.3">
      <c r="B151" s="95"/>
      <c r="C151" s="95">
        <f t="shared" si="75"/>
        <v>915.83423652366821</v>
      </c>
      <c r="D151" s="96">
        <f t="shared" si="81"/>
        <v>-81</v>
      </c>
      <c r="E151" s="52"/>
      <c r="F151" s="52"/>
      <c r="G151" s="95">
        <f t="shared" si="76"/>
        <v>8.5920910137081137</v>
      </c>
      <c r="H151" s="96">
        <f t="shared" si="82"/>
        <v>-66</v>
      </c>
      <c r="I151" s="52"/>
      <c r="J151" s="52"/>
      <c r="K151" s="52"/>
      <c r="L151" s="134"/>
      <c r="M151" s="95">
        <f t="shared" si="77"/>
        <v>10</v>
      </c>
      <c r="N151" s="96">
        <f t="shared" si="83"/>
        <v>-40</v>
      </c>
      <c r="O151" s="52"/>
      <c r="P151" s="106"/>
      <c r="Q151" s="95">
        <f t="shared" si="78"/>
        <v>65</v>
      </c>
      <c r="R151" s="96">
        <f t="shared" si="84"/>
        <v>-60</v>
      </c>
      <c r="S151" s="52"/>
      <c r="T151" s="52"/>
      <c r="U151" s="95">
        <f t="shared" si="79"/>
        <v>82.469805661568131</v>
      </c>
      <c r="V151" s="96">
        <f t="shared" si="85"/>
        <v>-90</v>
      </c>
      <c r="W151" s="52"/>
      <c r="X151" s="52"/>
      <c r="Y151" s="52"/>
      <c r="Z151" s="31">
        <v>134</v>
      </c>
      <c r="AA151" s="34">
        <f t="shared" si="89"/>
        <v>-86.926348742052056</v>
      </c>
      <c r="AB151" s="33">
        <f t="shared" si="90"/>
        <v>81.559471943478073</v>
      </c>
      <c r="AC151" s="52"/>
      <c r="AD151" s="40">
        <v>143</v>
      </c>
      <c r="AE151" s="43">
        <f t="shared" si="73"/>
        <v>-51.911308153074039</v>
      </c>
      <c r="AF151" s="42">
        <f t="shared" si="74"/>
        <v>39.117976504883131</v>
      </c>
      <c r="AG151" s="52"/>
      <c r="AH151" s="62">
        <v>132</v>
      </c>
      <c r="AI151" s="65">
        <f t="shared" si="91"/>
        <v>-80.299065122472783</v>
      </c>
      <c r="AJ151" s="64">
        <f t="shared" si="92"/>
        <v>76.573175957325148</v>
      </c>
      <c r="AK151" s="52"/>
      <c r="AL151" s="52"/>
      <c r="AM151" s="52"/>
      <c r="AN151" s="52"/>
      <c r="AO151" s="52"/>
      <c r="AP151" s="52"/>
      <c r="AQ151" s="95">
        <f t="shared" si="80"/>
        <v>905.28957381302939</v>
      </c>
      <c r="AR151" s="96">
        <f t="shared" si="86"/>
        <v>-138.89542765196785</v>
      </c>
      <c r="AS151" s="52"/>
      <c r="AT151" s="96"/>
      <c r="AU151" s="52"/>
      <c r="AV151" s="95">
        <f t="shared" si="88"/>
        <v>59.46570340869048</v>
      </c>
      <c r="AW151" s="96">
        <f t="shared" si="87"/>
        <v>-138.89542765196785</v>
      </c>
      <c r="AX151" s="52"/>
      <c r="AY151" s="52"/>
      <c r="AZ151" s="96"/>
      <c r="BA151" s="96"/>
      <c r="BC151" s="95"/>
      <c r="BD151" s="176">
        <v>126</v>
      </c>
      <c r="BE151" s="179">
        <f t="shared" si="57"/>
        <v>-78.425222767898745</v>
      </c>
      <c r="BF151" s="178">
        <f t="shared" si="58"/>
        <v>78.088186665883484</v>
      </c>
      <c r="BG151" s="52"/>
      <c r="BH151" s="176">
        <f t="shared" si="69"/>
        <v>11059.975482683574</v>
      </c>
      <c r="BI151" s="178">
        <f t="shared" si="70"/>
        <v>31.105263297778407</v>
      </c>
      <c r="BJ151" s="52"/>
      <c r="BK151" s="52"/>
      <c r="BL151" s="52"/>
      <c r="BM151" s="179">
        <f t="shared" si="71"/>
        <v>50.221321642934612</v>
      </c>
      <c r="BN151" s="178">
        <f t="shared" si="72"/>
        <v>-160.89473670222159</v>
      </c>
      <c r="BO151" s="52"/>
      <c r="BP151" s="52"/>
      <c r="BQ151" s="52"/>
      <c r="BR151" s="52"/>
      <c r="BS151" s="117">
        <f t="shared" si="62"/>
        <v>-81.84813758019537</v>
      </c>
      <c r="BT151" s="124">
        <v>-75</v>
      </c>
      <c r="BU151" s="52"/>
      <c r="BV151" s="52"/>
      <c r="BW151" s="52"/>
      <c r="BX151" s="52"/>
      <c r="BY151" s="52"/>
      <c r="BZ151" s="52"/>
      <c r="CA151" s="96"/>
      <c r="CB151" s="95"/>
      <c r="CC151" s="192">
        <f t="shared" si="64"/>
        <v>-1249.0949618275113</v>
      </c>
      <c r="CD151" s="193">
        <f t="shared" si="65"/>
        <v>61.105263297778407</v>
      </c>
      <c r="CE151" s="52"/>
      <c r="CF151" s="52"/>
      <c r="CG151" s="52"/>
      <c r="CH151" s="187">
        <f t="shared" si="63"/>
        <v>60.564655611533915</v>
      </c>
      <c r="CI151" s="193">
        <f t="shared" si="66"/>
        <v>-190.89473670222159</v>
      </c>
      <c r="CJ151" s="52"/>
      <c r="CK151" s="52"/>
      <c r="CL151" s="52"/>
      <c r="CM151" s="52"/>
      <c r="CN151" s="117">
        <f t="shared" si="61"/>
        <v>-81.84813758019537</v>
      </c>
      <c r="CO151" s="124">
        <v>-75</v>
      </c>
      <c r="CP151" s="52"/>
      <c r="CQ151" s="52"/>
      <c r="CR151" s="52"/>
      <c r="CS151" s="52"/>
      <c r="CT151" s="52"/>
      <c r="CU151" s="52"/>
      <c r="CV151" s="96"/>
      <c r="CW151" s="122"/>
    </row>
    <row r="152" spans="2:101" x14ac:dyDescent="0.3">
      <c r="B152" s="95"/>
      <c r="C152" s="95">
        <f t="shared" si="75"/>
        <v>927.26428882642949</v>
      </c>
      <c r="D152" s="96">
        <f t="shared" si="81"/>
        <v>-82</v>
      </c>
      <c r="E152" s="52"/>
      <c r="F152" s="52"/>
      <c r="G152" s="95">
        <f t="shared" si="76"/>
        <v>20.022143316469396</v>
      </c>
      <c r="H152" s="96">
        <f t="shared" si="82"/>
        <v>-67</v>
      </c>
      <c r="I152" s="52"/>
      <c r="J152" s="52"/>
      <c r="K152" s="52"/>
      <c r="L152" s="134"/>
      <c r="M152" s="95">
        <f t="shared" si="77"/>
        <v>10</v>
      </c>
      <c r="N152" s="96">
        <f t="shared" si="83"/>
        <v>-41</v>
      </c>
      <c r="O152" s="52"/>
      <c r="P152" s="106"/>
      <c r="Q152" s="95">
        <f t="shared" si="78"/>
        <v>65</v>
      </c>
      <c r="R152" s="96">
        <f t="shared" si="84"/>
        <v>-61</v>
      </c>
      <c r="S152" s="52"/>
      <c r="T152" s="52"/>
      <c r="U152" s="95">
        <f t="shared" si="79"/>
        <v>83.38613683558556</v>
      </c>
      <c r="V152" s="96">
        <f t="shared" si="85"/>
        <v>-91</v>
      </c>
      <c r="W152" s="52"/>
      <c r="X152" s="52"/>
      <c r="Y152" s="52"/>
      <c r="Z152" s="31">
        <v>135</v>
      </c>
      <c r="AA152" s="34">
        <f t="shared" si="89"/>
        <v>-87.212915824933773</v>
      </c>
      <c r="AB152" s="33">
        <f t="shared" si="90"/>
        <v>81.277863255431157</v>
      </c>
      <c r="AC152" s="52"/>
      <c r="AD152" s="40">
        <v>144</v>
      </c>
      <c r="AE152" s="43">
        <f t="shared" si="73"/>
        <v>-52.58610463437158</v>
      </c>
      <c r="AF152" s="42">
        <f t="shared" si="74"/>
        <v>38.206041399010758</v>
      </c>
      <c r="AG152" s="52"/>
      <c r="AH152" s="62">
        <v>133</v>
      </c>
      <c r="AI152" s="65">
        <f t="shared" si="91"/>
        <v>-80.595285637910266</v>
      </c>
      <c r="AJ152" s="64">
        <f t="shared" si="92"/>
        <v>76.301739864646265</v>
      </c>
      <c r="AK152" s="52"/>
      <c r="AL152" s="52"/>
      <c r="AM152" s="52"/>
      <c r="AN152" s="52"/>
      <c r="AO152" s="52"/>
      <c r="AP152" s="52"/>
      <c r="AQ152" s="95">
        <f t="shared" si="80"/>
        <v>916.71962611579079</v>
      </c>
      <c r="AR152" s="96">
        <f t="shared" si="86"/>
        <v>-139.89542765196785</v>
      </c>
      <c r="AS152" s="52"/>
      <c r="AT152" s="96"/>
      <c r="AU152" s="52"/>
      <c r="AV152" s="95">
        <f t="shared" si="88"/>
        <v>59.46570340869048</v>
      </c>
      <c r="AW152" s="96">
        <f t="shared" si="87"/>
        <v>-139.89542765196785</v>
      </c>
      <c r="AX152" s="52"/>
      <c r="AY152" s="52"/>
      <c r="AZ152" s="96"/>
      <c r="BA152" s="96"/>
      <c r="BC152" s="95"/>
      <c r="BD152" s="176">
        <v>127</v>
      </c>
      <c r="BE152" s="179">
        <f t="shared" si="57"/>
        <v>-78.748180205806136</v>
      </c>
      <c r="BF152" s="178">
        <f t="shared" si="58"/>
        <v>77.849210732941089</v>
      </c>
      <c r="BG152" s="52"/>
      <c r="BH152" s="176">
        <f t="shared" si="69"/>
        <v>11174.564132812884</v>
      </c>
      <c r="BI152" s="178">
        <f t="shared" si="70"/>
        <v>32.105263297778407</v>
      </c>
      <c r="BJ152" s="52"/>
      <c r="BK152" s="52"/>
      <c r="BL152" s="52"/>
      <c r="BM152" s="179">
        <f t="shared" si="71"/>
        <v>50.125032594737078</v>
      </c>
      <c r="BN152" s="178">
        <f t="shared" si="72"/>
        <v>-161.89473670222159</v>
      </c>
      <c r="BO152" s="52"/>
      <c r="BP152" s="52"/>
      <c r="BQ152" s="52"/>
      <c r="BR152" s="52"/>
      <c r="BS152" s="117">
        <f t="shared" si="62"/>
        <v>-80.756829079126092</v>
      </c>
      <c r="BT152" s="124">
        <v>-74</v>
      </c>
      <c r="BU152" s="52"/>
      <c r="BV152" s="52"/>
      <c r="BW152" s="52"/>
      <c r="BX152" s="52"/>
      <c r="BY152" s="52"/>
      <c r="BZ152" s="52"/>
      <c r="CA152" s="96"/>
      <c r="CB152" s="95"/>
      <c r="CC152" s="192">
        <f t="shared" si="64"/>
        <v>-1259.4803589076496</v>
      </c>
      <c r="CD152" s="193">
        <f t="shared" si="65"/>
        <v>62.105263297778407</v>
      </c>
      <c r="CE152" s="52"/>
      <c r="CF152" s="52"/>
      <c r="CG152" s="52"/>
      <c r="CH152" s="187">
        <f t="shared" si="63"/>
        <v>60.573382479324678</v>
      </c>
      <c r="CI152" s="193">
        <f t="shared" si="66"/>
        <v>-191.89473670222159</v>
      </c>
      <c r="CJ152" s="52"/>
      <c r="CK152" s="52"/>
      <c r="CL152" s="52"/>
      <c r="CM152" s="52"/>
      <c r="CN152" s="117">
        <f t="shared" si="61"/>
        <v>-80.756829079126092</v>
      </c>
      <c r="CO152" s="124">
        <v>-74</v>
      </c>
      <c r="CP152" s="52"/>
      <c r="CQ152" s="52"/>
      <c r="CR152" s="52"/>
      <c r="CS152" s="52"/>
      <c r="CT152" s="52"/>
      <c r="CU152" s="52"/>
      <c r="CV152" s="96"/>
      <c r="CW152" s="122"/>
    </row>
    <row r="153" spans="2:101" x14ac:dyDescent="0.3">
      <c r="B153" s="95"/>
      <c r="C153" s="95">
        <f t="shared" si="75"/>
        <v>938.69434112919089</v>
      </c>
      <c r="D153" s="96">
        <f t="shared" si="81"/>
        <v>-83</v>
      </c>
      <c r="E153" s="52"/>
      <c r="F153" s="52"/>
      <c r="G153" s="95">
        <f t="shared" si="76"/>
        <v>31.452195619230793</v>
      </c>
      <c r="H153" s="96">
        <f t="shared" si="82"/>
        <v>-68</v>
      </c>
      <c r="I153" s="52"/>
      <c r="J153" s="52"/>
      <c r="K153" s="52"/>
      <c r="L153" s="134"/>
      <c r="M153" s="95">
        <f t="shared" si="77"/>
        <v>10</v>
      </c>
      <c r="N153" s="96">
        <f t="shared" si="83"/>
        <v>-42</v>
      </c>
      <c r="O153" s="52"/>
      <c r="P153" s="106"/>
      <c r="Q153" s="95">
        <f t="shared" si="78"/>
        <v>65</v>
      </c>
      <c r="R153" s="96">
        <f t="shared" si="84"/>
        <v>-62</v>
      </c>
      <c r="S153" s="52"/>
      <c r="T153" s="52"/>
      <c r="U153" s="95">
        <f t="shared" si="79"/>
        <v>84.302468009602975</v>
      </c>
      <c r="V153" s="96">
        <f t="shared" si="85"/>
        <v>-92</v>
      </c>
      <c r="W153" s="52"/>
      <c r="X153" s="52"/>
      <c r="Y153" s="52"/>
      <c r="Z153" s="31">
        <v>136</v>
      </c>
      <c r="AA153" s="34">
        <f t="shared" si="89"/>
        <v>-87.494524512980689</v>
      </c>
      <c r="AB153" s="33">
        <f t="shared" si="90"/>
        <v>80.991296172549454</v>
      </c>
      <c r="AC153" s="52"/>
      <c r="AD153" s="40">
        <v>145</v>
      </c>
      <c r="AE153" s="43">
        <f t="shared" si="73"/>
        <v>-53.244882878784452</v>
      </c>
      <c r="AF153" s="42">
        <f t="shared" si="74"/>
        <v>37.282468362818015</v>
      </c>
      <c r="AG153" s="52"/>
      <c r="AH153" s="62">
        <v>134</v>
      </c>
      <c r="AI153" s="65">
        <f t="shared" si="91"/>
        <v>-80.886723824517304</v>
      </c>
      <c r="AJ153" s="64">
        <f t="shared" si="92"/>
        <v>76.02517535216856</v>
      </c>
      <c r="AK153" s="52"/>
      <c r="AL153" s="52"/>
      <c r="AM153" s="52"/>
      <c r="AN153" s="52"/>
      <c r="AO153" s="52"/>
      <c r="AP153" s="52"/>
      <c r="AQ153" s="95">
        <f t="shared" si="80"/>
        <v>928.14967841855218</v>
      </c>
      <c r="AR153" s="96">
        <f t="shared" si="86"/>
        <v>-140.89542765196785</v>
      </c>
      <c r="AS153" s="52"/>
      <c r="AT153" s="96"/>
      <c r="AU153" s="52"/>
      <c r="AV153" s="95">
        <f t="shared" si="88"/>
        <v>59.46570340869048</v>
      </c>
      <c r="AW153" s="96">
        <f t="shared" si="87"/>
        <v>-140.89542765196785</v>
      </c>
      <c r="AX153" s="52"/>
      <c r="AY153" s="52"/>
      <c r="AZ153" s="96"/>
      <c r="BA153" s="96"/>
      <c r="BC153" s="95"/>
      <c r="BD153" s="176">
        <v>128</v>
      </c>
      <c r="BE153" s="179">
        <f t="shared" ref="BE153:BE216" si="93">$BF$19*COS($BD153*PI()/180)+$BF$20</f>
        <v>-79.066917750621016</v>
      </c>
      <c r="BF153" s="178">
        <f t="shared" ref="BF153:BF216" si="94">$BF$19*SIN($BD153*PI()/180)+$BF$21</f>
        <v>77.60463481272248</v>
      </c>
      <c r="BG153" s="52"/>
      <c r="BH153" s="176">
        <f t="shared" si="69"/>
        <v>11289.152782942192</v>
      </c>
      <c r="BI153" s="178">
        <f t="shared" ref="BI153:BI184" si="95">IF($BI152=$BI151-$A$11,$BI152-$A$11,$BI152+$A$11)</f>
        <v>33.105263297778407</v>
      </c>
      <c r="BJ153" s="52"/>
      <c r="BK153" s="52"/>
      <c r="BL153" s="52"/>
      <c r="BM153" s="179">
        <f t="shared" si="71"/>
        <v>50.028743546539538</v>
      </c>
      <c r="BN153" s="178">
        <f t="shared" ref="BN153:BN184" si="96">IF($BN152=$BN151-$A$11,$BN152-$A$11,$BN152+$A$11)</f>
        <v>-162.89473670222159</v>
      </c>
      <c r="BO153" s="52"/>
      <c r="BP153" s="52"/>
      <c r="BQ153" s="52"/>
      <c r="BR153" s="52"/>
      <c r="BS153" s="117">
        <f t="shared" si="62"/>
        <v>-79.665520578056828</v>
      </c>
      <c r="BT153" s="124">
        <v>-73</v>
      </c>
      <c r="BU153" s="52"/>
      <c r="BV153" s="52"/>
      <c r="BW153" s="52"/>
      <c r="BX153" s="52"/>
      <c r="BY153" s="52"/>
      <c r="BZ153" s="52"/>
      <c r="CA153" s="96"/>
      <c r="CB153" s="95"/>
      <c r="CC153" s="192">
        <f t="shared" si="64"/>
        <v>-1269.8657559877879</v>
      </c>
      <c r="CD153" s="193">
        <f t="shared" si="65"/>
        <v>63.105263297778407</v>
      </c>
      <c r="CE153" s="52"/>
      <c r="CF153" s="52"/>
      <c r="CG153" s="52"/>
      <c r="CH153" s="187">
        <f t="shared" si="63"/>
        <v>60.582109347115434</v>
      </c>
      <c r="CI153" s="193">
        <f t="shared" si="66"/>
        <v>-192.89473670222159</v>
      </c>
      <c r="CJ153" s="52"/>
      <c r="CK153" s="52"/>
      <c r="CL153" s="52"/>
      <c r="CM153" s="52"/>
      <c r="CN153" s="117">
        <f t="shared" si="61"/>
        <v>-79.665520578056828</v>
      </c>
      <c r="CO153" s="124">
        <v>-73</v>
      </c>
      <c r="CP153" s="52"/>
      <c r="CQ153" s="52"/>
      <c r="CR153" s="52"/>
      <c r="CS153" s="52"/>
      <c r="CT153" s="52"/>
      <c r="CU153" s="52"/>
      <c r="CV153" s="96"/>
      <c r="CW153" s="122"/>
    </row>
    <row r="154" spans="2:101" x14ac:dyDescent="0.3">
      <c r="B154" s="95"/>
      <c r="C154" s="95">
        <f t="shared" si="75"/>
        <v>950.12439343195217</v>
      </c>
      <c r="D154" s="96">
        <f t="shared" si="81"/>
        <v>-84</v>
      </c>
      <c r="E154" s="52"/>
      <c r="F154" s="52"/>
      <c r="G154" s="95">
        <f t="shared" si="76"/>
        <v>42.882247921992075</v>
      </c>
      <c r="H154" s="96">
        <f t="shared" si="82"/>
        <v>-69</v>
      </c>
      <c r="I154" s="52"/>
      <c r="J154" s="52"/>
      <c r="K154" s="52"/>
      <c r="L154" s="134"/>
      <c r="M154" s="95">
        <f t="shared" si="77"/>
        <v>10</v>
      </c>
      <c r="N154" s="96">
        <f t="shared" si="83"/>
        <v>-43</v>
      </c>
      <c r="O154" s="52"/>
      <c r="P154" s="106"/>
      <c r="Q154" s="95">
        <f t="shared" si="78"/>
        <v>65</v>
      </c>
      <c r="R154" s="96">
        <f t="shared" si="84"/>
        <v>-63</v>
      </c>
      <c r="S154" s="52"/>
      <c r="T154" s="52"/>
      <c r="U154" s="95">
        <f t="shared" si="79"/>
        <v>85.218799183620405</v>
      </c>
      <c r="V154" s="96">
        <f t="shared" si="85"/>
        <v>-93</v>
      </c>
      <c r="W154" s="52"/>
      <c r="X154" s="52"/>
      <c r="Y154" s="52"/>
      <c r="Z154" s="31">
        <v>137</v>
      </c>
      <c r="AA154" s="34">
        <f t="shared" si="89"/>
        <v>-87.771089025458394</v>
      </c>
      <c r="AB154" s="33">
        <f t="shared" si="90"/>
        <v>80.699857985942415</v>
      </c>
      <c r="AC154" s="52"/>
      <c r="AD154" s="40">
        <v>146</v>
      </c>
      <c r="AE154" s="43">
        <f t="shared" si="73"/>
        <v>-53.887442216077709</v>
      </c>
      <c r="AF154" s="42">
        <f t="shared" si="74"/>
        <v>36.347538725598547</v>
      </c>
      <c r="AG154" s="52"/>
      <c r="AH154" s="62">
        <v>135</v>
      </c>
      <c r="AI154" s="65">
        <f t="shared" si="91"/>
        <v>-81.173290907399007</v>
      </c>
      <c r="AJ154" s="64">
        <f t="shared" si="92"/>
        <v>75.743566664121644</v>
      </c>
      <c r="AK154" s="52"/>
      <c r="AL154" s="52"/>
      <c r="AM154" s="52"/>
      <c r="AN154" s="52"/>
      <c r="AO154" s="52"/>
      <c r="AP154" s="52"/>
      <c r="AQ154" s="95">
        <f t="shared" si="80"/>
        <v>939.57973072131335</v>
      </c>
      <c r="AR154" s="96">
        <f t="shared" si="86"/>
        <v>-141.89542765196785</v>
      </c>
      <c r="AS154" s="52"/>
      <c r="AT154" s="96"/>
      <c r="AU154" s="52"/>
      <c r="AV154" s="95">
        <f t="shared" si="88"/>
        <v>59.46570340869048</v>
      </c>
      <c r="AW154" s="96">
        <f t="shared" si="87"/>
        <v>-141.89542765196785</v>
      </c>
      <c r="AX154" s="52"/>
      <c r="AY154" s="52"/>
      <c r="AZ154" s="96"/>
      <c r="BA154" s="96"/>
      <c r="BC154" s="95"/>
      <c r="BD154" s="176">
        <v>129</v>
      </c>
      <c r="BE154" s="179">
        <f t="shared" si="93"/>
        <v>-79.381338311799539</v>
      </c>
      <c r="BF154" s="178">
        <f t="shared" si="94"/>
        <v>77.354533405422217</v>
      </c>
      <c r="BG154" s="52"/>
      <c r="BH154" s="176">
        <f t="shared" si="69"/>
        <v>11403.741433071502</v>
      </c>
      <c r="BI154" s="178">
        <f t="shared" si="95"/>
        <v>34.105263297778407</v>
      </c>
      <c r="BJ154" s="52"/>
      <c r="BK154" s="52"/>
      <c r="BL154" s="52"/>
      <c r="BM154" s="179">
        <f t="shared" si="71"/>
        <v>49.932454498341997</v>
      </c>
      <c r="BN154" s="178">
        <f t="shared" si="96"/>
        <v>-163.89473670222159</v>
      </c>
      <c r="BO154" s="52"/>
      <c r="BP154" s="52"/>
      <c r="BQ154" s="52"/>
      <c r="BR154" s="52"/>
      <c r="BS154" s="117">
        <f t="shared" si="62"/>
        <v>-78.57421207698755</v>
      </c>
      <c r="BT154" s="124">
        <v>-72</v>
      </c>
      <c r="BU154" s="52"/>
      <c r="BV154" s="52"/>
      <c r="BW154" s="52"/>
      <c r="BX154" s="52"/>
      <c r="BY154" s="52"/>
      <c r="BZ154" s="52"/>
      <c r="CA154" s="96"/>
      <c r="CB154" s="95"/>
      <c r="CC154" s="192">
        <f t="shared" si="64"/>
        <v>-1280.2511530679258</v>
      </c>
      <c r="CD154" s="193">
        <f t="shared" si="65"/>
        <v>64.105263297778407</v>
      </c>
      <c r="CE154" s="52"/>
      <c r="CF154" s="52"/>
      <c r="CG154" s="52"/>
      <c r="CH154" s="187">
        <f t="shared" si="63"/>
        <v>60.590836214906197</v>
      </c>
      <c r="CI154" s="193">
        <f t="shared" si="66"/>
        <v>-193.89473670222159</v>
      </c>
      <c r="CJ154" s="52"/>
      <c r="CK154" s="52"/>
      <c r="CL154" s="52"/>
      <c r="CM154" s="52"/>
      <c r="CN154" s="117">
        <f t="shared" ref="CN154:CN217" si="97">$CO$19*$CO154+$CQ$19</f>
        <v>-78.57421207698755</v>
      </c>
      <c r="CO154" s="124">
        <v>-72</v>
      </c>
      <c r="CP154" s="52"/>
      <c r="CQ154" s="52"/>
      <c r="CR154" s="52"/>
      <c r="CS154" s="52"/>
      <c r="CT154" s="52"/>
      <c r="CU154" s="52"/>
      <c r="CV154" s="96"/>
      <c r="CW154" s="122"/>
    </row>
    <row r="155" spans="2:101" x14ac:dyDescent="0.3">
      <c r="B155" s="95"/>
      <c r="C155" s="95">
        <f t="shared" si="75"/>
        <v>961.55444573471357</v>
      </c>
      <c r="D155" s="96">
        <f t="shared" si="81"/>
        <v>-85</v>
      </c>
      <c r="E155" s="52"/>
      <c r="F155" s="52"/>
      <c r="G155" s="95">
        <f t="shared" si="76"/>
        <v>54.312300224753471</v>
      </c>
      <c r="H155" s="96">
        <f t="shared" si="82"/>
        <v>-70</v>
      </c>
      <c r="I155" s="52"/>
      <c r="J155" s="52"/>
      <c r="K155" s="52"/>
      <c r="L155" s="134"/>
      <c r="M155" s="95">
        <f t="shared" si="77"/>
        <v>10</v>
      </c>
      <c r="N155" s="96">
        <f t="shared" si="83"/>
        <v>-44</v>
      </c>
      <c r="O155" s="52"/>
      <c r="P155" s="106"/>
      <c r="Q155" s="95">
        <f t="shared" si="78"/>
        <v>65</v>
      </c>
      <c r="R155" s="96">
        <f t="shared" si="84"/>
        <v>-64</v>
      </c>
      <c r="S155" s="52"/>
      <c r="T155" s="52"/>
      <c r="U155" s="95">
        <f t="shared" si="79"/>
        <v>86.135130357637834</v>
      </c>
      <c r="V155" s="96">
        <f t="shared" si="85"/>
        <v>-94</v>
      </c>
      <c r="W155" s="52"/>
      <c r="X155" s="52"/>
      <c r="Y155" s="52"/>
      <c r="Z155" s="31">
        <v>138</v>
      </c>
      <c r="AA155" s="34">
        <f t="shared" si="89"/>
        <v>-88.042525118137277</v>
      </c>
      <c r="AB155" s="33">
        <f t="shared" si="90"/>
        <v>80.403637470504933</v>
      </c>
      <c r="AC155" s="52"/>
      <c r="AD155" s="40">
        <v>147</v>
      </c>
      <c r="AE155" s="43">
        <f t="shared" si="73"/>
        <v>-54.513586916452567</v>
      </c>
      <c r="AF155" s="42">
        <f t="shared" si="74"/>
        <v>35.40153727597675</v>
      </c>
      <c r="AG155" s="52"/>
      <c r="AH155" s="62">
        <v>136</v>
      </c>
      <c r="AI155" s="65">
        <f t="shared" si="91"/>
        <v>-81.454899595445923</v>
      </c>
      <c r="AJ155" s="64">
        <f t="shared" si="92"/>
        <v>75.456999581239927</v>
      </c>
      <c r="AK155" s="52"/>
      <c r="AL155" s="52"/>
      <c r="AM155" s="52"/>
      <c r="AN155" s="52"/>
      <c r="AO155" s="52"/>
      <c r="AP155" s="52"/>
      <c r="AQ155" s="95">
        <f t="shared" si="80"/>
        <v>951.00978302407475</v>
      </c>
      <c r="AR155" s="96">
        <f t="shared" si="86"/>
        <v>-142.89542765196785</v>
      </c>
      <c r="AS155" s="52"/>
      <c r="AT155" s="96"/>
      <c r="AU155" s="52"/>
      <c r="AV155" s="95">
        <f t="shared" si="88"/>
        <v>59.46570340869048</v>
      </c>
      <c r="AW155" s="96">
        <f t="shared" si="87"/>
        <v>-142.89542765196785</v>
      </c>
      <c r="AX155" s="52"/>
      <c r="AY155" s="52"/>
      <c r="AZ155" s="96"/>
      <c r="BA155" s="96"/>
      <c r="BC155" s="95"/>
      <c r="BD155" s="176">
        <v>130</v>
      </c>
      <c r="BE155" s="179">
        <f t="shared" si="93"/>
        <v>-79.691346113792946</v>
      </c>
      <c r="BF155" s="178">
        <f t="shared" si="94"/>
        <v>77.098982694351761</v>
      </c>
      <c r="BG155" s="52"/>
      <c r="BH155" s="176">
        <f t="shared" si="69"/>
        <v>11518.33008320081</v>
      </c>
      <c r="BI155" s="178">
        <f t="shared" si="95"/>
        <v>35.105263297778407</v>
      </c>
      <c r="BJ155" s="52"/>
      <c r="BK155" s="52"/>
      <c r="BL155" s="52"/>
      <c r="BM155" s="179">
        <f t="shared" si="71"/>
        <v>49.836165450144463</v>
      </c>
      <c r="BN155" s="178">
        <f t="shared" si="96"/>
        <v>-164.89473670222159</v>
      </c>
      <c r="BO155" s="52"/>
      <c r="BP155" s="52"/>
      <c r="BQ155" s="52"/>
      <c r="BR155" s="52"/>
      <c r="BS155" s="117">
        <f t="shared" ref="BS155:BS218" si="98">$BT$19*$BT155+$BV$19</f>
        <v>-77.482903575918286</v>
      </c>
      <c r="BT155" s="124">
        <v>-71</v>
      </c>
      <c r="BU155" s="52"/>
      <c r="BV155" s="52"/>
      <c r="BW155" s="52"/>
      <c r="BX155" s="52"/>
      <c r="BY155" s="52"/>
      <c r="BZ155" s="52"/>
      <c r="CA155" s="96"/>
      <c r="CB155" s="95"/>
      <c r="CC155" s="192">
        <f t="shared" si="64"/>
        <v>-1290.6365501480641</v>
      </c>
      <c r="CD155" s="193">
        <f t="shared" si="65"/>
        <v>65.105263297778407</v>
      </c>
      <c r="CE155" s="52"/>
      <c r="CF155" s="52"/>
      <c r="CG155" s="52"/>
      <c r="CH155" s="187">
        <f t="shared" ref="CH155:CH186" si="99">$CI$19*CI155+$CL$19</f>
        <v>60.599563082696953</v>
      </c>
      <c r="CI155" s="193">
        <f t="shared" si="66"/>
        <v>-194.89473670222159</v>
      </c>
      <c r="CJ155" s="52"/>
      <c r="CK155" s="52"/>
      <c r="CL155" s="52"/>
      <c r="CM155" s="52"/>
      <c r="CN155" s="117">
        <f t="shared" si="97"/>
        <v>-77.482903575918286</v>
      </c>
      <c r="CO155" s="124">
        <v>-71</v>
      </c>
      <c r="CP155" s="52"/>
      <c r="CQ155" s="52"/>
      <c r="CR155" s="52"/>
      <c r="CS155" s="52"/>
      <c r="CT155" s="52"/>
      <c r="CU155" s="52"/>
      <c r="CV155" s="96"/>
      <c r="CW155" s="122"/>
    </row>
    <row r="156" spans="2:101" x14ac:dyDescent="0.3">
      <c r="B156" s="95"/>
      <c r="C156" s="95">
        <f t="shared" si="75"/>
        <v>972.98449803747485</v>
      </c>
      <c r="D156" s="96">
        <f t="shared" si="81"/>
        <v>-86</v>
      </c>
      <c r="E156" s="52"/>
      <c r="F156" s="52"/>
      <c r="G156" s="95">
        <f t="shared" si="76"/>
        <v>65.742352527514754</v>
      </c>
      <c r="H156" s="96">
        <f t="shared" si="82"/>
        <v>-71</v>
      </c>
      <c r="I156" s="52"/>
      <c r="J156" s="52"/>
      <c r="K156" s="52"/>
      <c r="L156" s="134"/>
      <c r="M156" s="95">
        <f t="shared" si="77"/>
        <v>10</v>
      </c>
      <c r="N156" s="96">
        <f t="shared" si="83"/>
        <v>-45</v>
      </c>
      <c r="O156" s="52"/>
      <c r="P156" s="106"/>
      <c r="Q156" s="95">
        <f t="shared" si="78"/>
        <v>65</v>
      </c>
      <c r="R156" s="96">
        <f t="shared" si="84"/>
        <v>-65</v>
      </c>
      <c r="S156" s="52"/>
      <c r="T156" s="52"/>
      <c r="U156" s="95">
        <f t="shared" si="79"/>
        <v>87.051461531655249</v>
      </c>
      <c r="V156" s="96">
        <f t="shared" si="85"/>
        <v>-95</v>
      </c>
      <c r="W156" s="52"/>
      <c r="X156" s="52"/>
      <c r="Y156" s="52"/>
      <c r="Z156" s="31">
        <v>139</v>
      </c>
      <c r="AA156" s="34">
        <f t="shared" si="89"/>
        <v>-88.308750108954044</v>
      </c>
      <c r="AB156" s="33">
        <f t="shared" si="90"/>
        <v>80.102724857875529</v>
      </c>
      <c r="AC156" s="52"/>
      <c r="AD156" s="40">
        <v>148</v>
      </c>
      <c r="AE156" s="43">
        <f t="shared" si="73"/>
        <v>-55.123126250167687</v>
      </c>
      <c r="AF156" s="42">
        <f t="shared" si="74"/>
        <v>34.444752175158321</v>
      </c>
      <c r="AG156" s="52"/>
      <c r="AH156" s="62">
        <v>137</v>
      </c>
      <c r="AI156" s="65">
        <f t="shared" si="91"/>
        <v>-81.731464107923628</v>
      </c>
      <c r="AJ156" s="64">
        <f t="shared" si="92"/>
        <v>75.165561394632903</v>
      </c>
      <c r="AK156" s="52"/>
      <c r="AL156" s="52"/>
      <c r="AM156" s="52"/>
      <c r="AN156" s="52"/>
      <c r="AO156" s="52"/>
      <c r="AP156" s="52"/>
      <c r="AQ156" s="95">
        <f t="shared" si="80"/>
        <v>962.43983532683615</v>
      </c>
      <c r="AR156" s="96">
        <f t="shared" si="86"/>
        <v>-143.89542765196785</v>
      </c>
      <c r="AS156" s="52"/>
      <c r="AT156" s="96"/>
      <c r="AU156" s="52"/>
      <c r="AV156" s="95">
        <f t="shared" si="88"/>
        <v>59.46570340869048</v>
      </c>
      <c r="AW156" s="96">
        <f t="shared" si="87"/>
        <v>-143.89542765196785</v>
      </c>
      <c r="AX156" s="52"/>
      <c r="AY156" s="52"/>
      <c r="AZ156" s="96"/>
      <c r="BA156" s="96"/>
      <c r="BC156" s="95"/>
      <c r="BD156" s="176">
        <v>131</v>
      </c>
      <c r="BE156" s="179">
        <f t="shared" si="93"/>
        <v>-79.996846725221602</v>
      </c>
      <c r="BF156" s="178">
        <f t="shared" si="94"/>
        <v>76.838060522733258</v>
      </c>
      <c r="BG156" s="52"/>
      <c r="BH156" s="176">
        <f t="shared" si="69"/>
        <v>11632.91873333012</v>
      </c>
      <c r="BI156" s="178">
        <f t="shared" si="95"/>
        <v>36.105263297778407</v>
      </c>
      <c r="BJ156" s="52"/>
      <c r="BK156" s="52"/>
      <c r="BL156" s="52"/>
      <c r="BM156" s="179">
        <f t="shared" si="71"/>
        <v>49.739876401946923</v>
      </c>
      <c r="BN156" s="178">
        <f t="shared" si="96"/>
        <v>-165.89473670222159</v>
      </c>
      <c r="BO156" s="52"/>
      <c r="BP156" s="52"/>
      <c r="BQ156" s="52"/>
      <c r="BR156" s="52"/>
      <c r="BS156" s="117">
        <f t="shared" si="98"/>
        <v>-76.391595074849008</v>
      </c>
      <c r="BT156" s="124">
        <v>-70</v>
      </c>
      <c r="BU156" s="52"/>
      <c r="BV156" s="52"/>
      <c r="BW156" s="52"/>
      <c r="BX156" s="52"/>
      <c r="BY156" s="52"/>
      <c r="BZ156" s="52"/>
      <c r="CA156" s="96"/>
      <c r="CB156" s="95"/>
      <c r="CC156" s="192">
        <f t="shared" ref="CC156:CC186" si="100">$CD$19*CD156+$CF$19</f>
        <v>-1301.0219472282024</v>
      </c>
      <c r="CD156" s="193">
        <f t="shared" si="65"/>
        <v>66.105263297778407</v>
      </c>
      <c r="CE156" s="52"/>
      <c r="CF156" s="52"/>
      <c r="CG156" s="52"/>
      <c r="CH156" s="187">
        <f t="shared" si="99"/>
        <v>60.608289950487709</v>
      </c>
      <c r="CI156" s="193">
        <f t="shared" si="66"/>
        <v>-195.89473670222159</v>
      </c>
      <c r="CJ156" s="52"/>
      <c r="CK156" s="52"/>
      <c r="CL156" s="52"/>
      <c r="CM156" s="52"/>
      <c r="CN156" s="117">
        <f t="shared" si="97"/>
        <v>-76.391595074849008</v>
      </c>
      <c r="CO156" s="124">
        <v>-70</v>
      </c>
      <c r="CP156" s="52"/>
      <c r="CQ156" s="52"/>
      <c r="CR156" s="52"/>
      <c r="CS156" s="52"/>
      <c r="CT156" s="52"/>
      <c r="CU156" s="52"/>
      <c r="CV156" s="96"/>
      <c r="CW156" s="122"/>
    </row>
    <row r="157" spans="2:101" x14ac:dyDescent="0.3">
      <c r="B157" s="95"/>
      <c r="C157" s="95">
        <f t="shared" si="75"/>
        <v>984.41455034023625</v>
      </c>
      <c r="D157" s="96">
        <f t="shared" si="81"/>
        <v>-87</v>
      </c>
      <c r="E157" s="52"/>
      <c r="F157" s="52"/>
      <c r="G157" s="95">
        <f t="shared" si="76"/>
        <v>77.17240483027615</v>
      </c>
      <c r="H157" s="96">
        <f t="shared" si="82"/>
        <v>-72</v>
      </c>
      <c r="I157" s="52"/>
      <c r="J157" s="52"/>
      <c r="K157" s="52"/>
      <c r="L157" s="134"/>
      <c r="M157" s="95">
        <f t="shared" si="77"/>
        <v>10</v>
      </c>
      <c r="N157" s="96">
        <f t="shared" si="83"/>
        <v>-46</v>
      </c>
      <c r="O157" s="52"/>
      <c r="P157" s="106"/>
      <c r="Q157" s="95">
        <f t="shared" si="78"/>
        <v>65</v>
      </c>
      <c r="R157" s="96">
        <f t="shared" si="84"/>
        <v>-66</v>
      </c>
      <c r="S157" s="52"/>
      <c r="T157" s="52"/>
      <c r="U157" s="95">
        <f t="shared" si="79"/>
        <v>87.967792705672679</v>
      </c>
      <c r="V157" s="96">
        <f t="shared" si="85"/>
        <v>-96</v>
      </c>
      <c r="W157" s="52"/>
      <c r="X157" s="52"/>
      <c r="Y157" s="52"/>
      <c r="Z157" s="31">
        <v>140</v>
      </c>
      <c r="AA157" s="34">
        <f t="shared" si="89"/>
        <v>-88.569682903197503</v>
      </c>
      <c r="AB157" s="33">
        <f t="shared" si="90"/>
        <v>79.797211808951047</v>
      </c>
      <c r="AC157" s="52"/>
      <c r="AD157" s="40">
        <v>149</v>
      </c>
      <c r="AE157" s="43">
        <f t="shared" si="73"/>
        <v>-55.715874545637291</v>
      </c>
      <c r="AF157" s="42">
        <f t="shared" si="74"/>
        <v>33.477474869153532</v>
      </c>
      <c r="AG157" s="52"/>
      <c r="AH157" s="62">
        <v>138</v>
      </c>
      <c r="AI157" s="65">
        <f t="shared" si="91"/>
        <v>-82.002900200602511</v>
      </c>
      <c r="AJ157" s="64">
        <f t="shared" si="92"/>
        <v>74.869340879195406</v>
      </c>
      <c r="AK157" s="52"/>
      <c r="AL157" s="52"/>
      <c r="AM157" s="52"/>
      <c r="AN157" s="52"/>
      <c r="AO157" s="52"/>
      <c r="AP157" s="52"/>
      <c r="AQ157" s="95">
        <f t="shared" si="80"/>
        <v>973.86988762959732</v>
      </c>
      <c r="AR157" s="96">
        <f t="shared" si="86"/>
        <v>-144.89542765196785</v>
      </c>
      <c r="AS157" s="52"/>
      <c r="AT157" s="96"/>
      <c r="AU157" s="52"/>
      <c r="AV157" s="95">
        <f t="shared" si="88"/>
        <v>59.46570340869048</v>
      </c>
      <c r="AW157" s="96">
        <f t="shared" si="87"/>
        <v>-144.89542765196785</v>
      </c>
      <c r="AX157" s="52"/>
      <c r="AY157" s="52"/>
      <c r="AZ157" s="96"/>
      <c r="BA157" s="96"/>
      <c r="BC157" s="95"/>
      <c r="BD157" s="176">
        <v>132</v>
      </c>
      <c r="BE157" s="179">
        <f t="shared" si="93"/>
        <v>-80.29774708763982</v>
      </c>
      <c r="BF157" s="178">
        <f t="shared" si="94"/>
        <v>76.57184636998781</v>
      </c>
      <c r="BG157" s="52"/>
      <c r="BH157" s="176">
        <f t="shared" si="69"/>
        <v>11747.50738345943</v>
      </c>
      <c r="BI157" s="178">
        <f t="shared" si="95"/>
        <v>37.105263297778407</v>
      </c>
      <c r="BJ157" s="52"/>
      <c r="BK157" s="52"/>
      <c r="BL157" s="52"/>
      <c r="BM157" s="179">
        <f t="shared" si="71"/>
        <v>49.643587353749382</v>
      </c>
      <c r="BN157" s="178">
        <f t="shared" si="96"/>
        <v>-166.89473670222159</v>
      </c>
      <c r="BO157" s="52"/>
      <c r="BP157" s="52"/>
      <c r="BQ157" s="52"/>
      <c r="BR157" s="52"/>
      <c r="BS157" s="117">
        <f t="shared" si="98"/>
        <v>-75.300286573779744</v>
      </c>
      <c r="BT157" s="124">
        <v>-69</v>
      </c>
      <c r="BU157" s="52"/>
      <c r="BV157" s="52"/>
      <c r="BW157" s="52"/>
      <c r="BX157" s="52"/>
      <c r="BY157" s="52"/>
      <c r="BZ157" s="52"/>
      <c r="CA157" s="96"/>
      <c r="CB157" s="95"/>
      <c r="CC157" s="192">
        <f t="shared" si="100"/>
        <v>-1311.4073443083403</v>
      </c>
      <c r="CD157" s="193">
        <f t="shared" ref="CD157:CD186" si="101">IF($CD156=$CD155-$A$11,$CD156-$A$11,$CD156+$A$11)</f>
        <v>67.105263297778407</v>
      </c>
      <c r="CE157" s="52"/>
      <c r="CF157" s="52"/>
      <c r="CG157" s="52"/>
      <c r="CH157" s="187">
        <f t="shared" si="99"/>
        <v>60.617016818278472</v>
      </c>
      <c r="CI157" s="193">
        <f t="shared" ref="CI157:CI186" si="102">IF($CI156=$CI155-$A$11,$CI156-$A$11,$CI156+$A$11)</f>
        <v>-196.89473670222159</v>
      </c>
      <c r="CJ157" s="52"/>
      <c r="CK157" s="52"/>
      <c r="CL157" s="52"/>
      <c r="CM157" s="52"/>
      <c r="CN157" s="117">
        <f t="shared" si="97"/>
        <v>-75.300286573779744</v>
      </c>
      <c r="CO157" s="124">
        <v>-69</v>
      </c>
      <c r="CP157" s="52"/>
      <c r="CQ157" s="52"/>
      <c r="CR157" s="52"/>
      <c r="CS157" s="52"/>
      <c r="CT157" s="52"/>
      <c r="CU157" s="52"/>
      <c r="CV157" s="96"/>
      <c r="CW157" s="122"/>
    </row>
    <row r="158" spans="2:101" x14ac:dyDescent="0.3">
      <c r="B158" s="95"/>
      <c r="C158" s="95">
        <f t="shared" si="75"/>
        <v>995.84460264299753</v>
      </c>
      <c r="D158" s="96">
        <f t="shared" si="81"/>
        <v>-88</v>
      </c>
      <c r="E158" s="52"/>
      <c r="F158" s="52"/>
      <c r="G158" s="95">
        <f t="shared" si="76"/>
        <v>88.602457133037433</v>
      </c>
      <c r="H158" s="96">
        <f t="shared" si="82"/>
        <v>-73</v>
      </c>
      <c r="I158" s="52"/>
      <c r="J158" s="52"/>
      <c r="K158" s="52"/>
      <c r="L158" s="134"/>
      <c r="M158" s="95">
        <f t="shared" si="77"/>
        <v>10</v>
      </c>
      <c r="N158" s="96">
        <f t="shared" si="83"/>
        <v>-47</v>
      </c>
      <c r="O158" s="52"/>
      <c r="P158" s="106"/>
      <c r="Q158" s="95">
        <f t="shared" si="78"/>
        <v>65</v>
      </c>
      <c r="R158" s="96">
        <f t="shared" si="84"/>
        <v>-67</v>
      </c>
      <c r="S158" s="52"/>
      <c r="T158" s="52"/>
      <c r="U158" s="95">
        <f t="shared" si="79"/>
        <v>88.884123879690094</v>
      </c>
      <c r="V158" s="96">
        <f t="shared" si="85"/>
        <v>-97</v>
      </c>
      <c r="W158" s="52"/>
      <c r="X158" s="52"/>
      <c r="Y158" s="52"/>
      <c r="Z158" s="31">
        <v>141</v>
      </c>
      <c r="AA158" s="34">
        <f t="shared" si="89"/>
        <v>-88.82524401821081</v>
      </c>
      <c r="AB158" s="33">
        <f t="shared" si="90"/>
        <v>79.487191385965758</v>
      </c>
      <c r="AC158" s="52"/>
      <c r="AD158" s="40">
        <v>150</v>
      </c>
      <c r="AE158" s="43">
        <f t="shared" si="73"/>
        <v>-56.291651245988518</v>
      </c>
      <c r="AF158" s="42">
        <f t="shared" si="74"/>
        <v>32.499999999999993</v>
      </c>
      <c r="AG158" s="52"/>
      <c r="AH158" s="62">
        <v>139</v>
      </c>
      <c r="AI158" s="65">
        <f t="shared" si="91"/>
        <v>-82.269125191419278</v>
      </c>
      <c r="AJ158" s="64">
        <f t="shared" si="92"/>
        <v>74.568428266566016</v>
      </c>
      <c r="AK158" s="52"/>
      <c r="AL158" s="52"/>
      <c r="AM158" s="52"/>
      <c r="AN158" s="52"/>
      <c r="AO158" s="52"/>
      <c r="AP158" s="52"/>
      <c r="AQ158" s="95">
        <f t="shared" si="80"/>
        <v>985.29993993235871</v>
      </c>
      <c r="AR158" s="96">
        <f t="shared" si="86"/>
        <v>-145.89542765196785</v>
      </c>
      <c r="AS158" s="52"/>
      <c r="AT158" s="96"/>
      <c r="AU158" s="52"/>
      <c r="AV158" s="95">
        <f t="shared" si="88"/>
        <v>59.46570340869048</v>
      </c>
      <c r="AW158" s="96">
        <f t="shared" si="87"/>
        <v>-145.89542765196785</v>
      </c>
      <c r="AX158" s="52"/>
      <c r="AY158" s="52"/>
      <c r="AZ158" s="96"/>
      <c r="BA158" s="96"/>
      <c r="BC158" s="95"/>
      <c r="BD158" s="176">
        <v>133</v>
      </c>
      <c r="BE158" s="179">
        <f t="shared" si="93"/>
        <v>-80.593955543882331</v>
      </c>
      <c r="BF158" s="178">
        <f t="shared" si="94"/>
        <v>76.300421327525228</v>
      </c>
      <c r="BG158" s="52"/>
      <c r="BH158" s="176">
        <f t="shared" si="69"/>
        <v>11862.096033588738</v>
      </c>
      <c r="BI158" s="178">
        <f t="shared" si="95"/>
        <v>38.105263297778407</v>
      </c>
      <c r="BJ158" s="52"/>
      <c r="BK158" s="52"/>
      <c r="BL158" s="52"/>
      <c r="BM158" s="179">
        <f t="shared" si="71"/>
        <v>49.547298305551848</v>
      </c>
      <c r="BN158" s="178">
        <f t="shared" si="96"/>
        <v>-167.89473670222159</v>
      </c>
      <c r="BO158" s="52"/>
      <c r="BP158" s="52"/>
      <c r="BQ158" s="52"/>
      <c r="BR158" s="52"/>
      <c r="BS158" s="117">
        <f t="shared" si="98"/>
        <v>-74.208978072710465</v>
      </c>
      <c r="BT158" s="124">
        <v>-68</v>
      </c>
      <c r="BU158" s="52"/>
      <c r="BV158" s="52"/>
      <c r="BW158" s="52"/>
      <c r="BX158" s="52"/>
      <c r="BY158" s="52"/>
      <c r="BZ158" s="52"/>
      <c r="CA158" s="96"/>
      <c r="CB158" s="95"/>
      <c r="CC158" s="192">
        <f t="shared" si="100"/>
        <v>-1321.7927413884786</v>
      </c>
      <c r="CD158" s="193">
        <f t="shared" si="101"/>
        <v>68.105263297778407</v>
      </c>
      <c r="CE158" s="52"/>
      <c r="CF158" s="52"/>
      <c r="CG158" s="52"/>
      <c r="CH158" s="187">
        <f t="shared" si="99"/>
        <v>60.625743686069228</v>
      </c>
      <c r="CI158" s="193">
        <f t="shared" si="102"/>
        <v>-197.89473670222159</v>
      </c>
      <c r="CJ158" s="52"/>
      <c r="CK158" s="52"/>
      <c r="CL158" s="52"/>
      <c r="CM158" s="52"/>
      <c r="CN158" s="117">
        <f t="shared" si="97"/>
        <v>-74.208978072710465</v>
      </c>
      <c r="CO158" s="124">
        <v>-68</v>
      </c>
      <c r="CP158" s="52"/>
      <c r="CQ158" s="52"/>
      <c r="CR158" s="52"/>
      <c r="CS158" s="52"/>
      <c r="CT158" s="52"/>
      <c r="CU158" s="52"/>
      <c r="CV158" s="96"/>
      <c r="CW158" s="122"/>
    </row>
    <row r="159" spans="2:101" x14ac:dyDescent="0.3">
      <c r="B159" s="95"/>
      <c r="C159" s="95">
        <f t="shared" si="75"/>
        <v>1007.2746549457589</v>
      </c>
      <c r="D159" s="96">
        <f t="shared" si="81"/>
        <v>-89</v>
      </c>
      <c r="E159" s="52"/>
      <c r="F159" s="52"/>
      <c r="G159" s="95">
        <f t="shared" si="76"/>
        <v>100.03250943579883</v>
      </c>
      <c r="H159" s="96">
        <f t="shared" si="82"/>
        <v>-74</v>
      </c>
      <c r="I159" s="52"/>
      <c r="J159" s="52"/>
      <c r="K159" s="52"/>
      <c r="L159" s="134"/>
      <c r="M159" s="95">
        <f t="shared" si="77"/>
        <v>10</v>
      </c>
      <c r="N159" s="96">
        <f t="shared" si="83"/>
        <v>-48</v>
      </c>
      <c r="O159" s="52"/>
      <c r="P159" s="106"/>
      <c r="Q159" s="95">
        <f t="shared" si="78"/>
        <v>65</v>
      </c>
      <c r="R159" s="96">
        <f t="shared" si="84"/>
        <v>-68</v>
      </c>
      <c r="S159" s="52"/>
      <c r="T159" s="52"/>
      <c r="U159" s="95">
        <f t="shared" si="79"/>
        <v>89.800455053707523</v>
      </c>
      <c r="V159" s="96">
        <f t="shared" si="85"/>
        <v>-98</v>
      </c>
      <c r="W159" s="52"/>
      <c r="X159" s="52"/>
      <c r="Y159" s="52"/>
      <c r="Z159" s="31">
        <v>142</v>
      </c>
      <c r="AA159" s="34">
        <f t="shared" si="89"/>
        <v>-89.075355607602674</v>
      </c>
      <c r="AB159" s="33">
        <f t="shared" si="90"/>
        <v>79.172758024143718</v>
      </c>
      <c r="AC159" s="52"/>
      <c r="AD159" s="40">
        <v>151</v>
      </c>
      <c r="AE159" s="43">
        <f t="shared" si="73"/>
        <v>-56.850280964060723</v>
      </c>
      <c r="AF159" s="42">
        <f t="shared" si="74"/>
        <v>31.512625316011917</v>
      </c>
      <c r="AG159" s="52"/>
      <c r="AH159" s="62">
        <v>140</v>
      </c>
      <c r="AI159" s="65">
        <f t="shared" si="91"/>
        <v>-82.530057985662722</v>
      </c>
      <c r="AJ159" s="64">
        <f t="shared" si="92"/>
        <v>74.262915217641535</v>
      </c>
      <c r="AK159" s="52"/>
      <c r="AL159" s="52"/>
      <c r="AM159" s="52"/>
      <c r="AN159" s="52"/>
      <c r="AO159" s="52"/>
      <c r="AP159" s="52"/>
      <c r="AQ159" s="95">
        <f t="shared" si="80"/>
        <v>996.72999223512011</v>
      </c>
      <c r="AR159" s="96">
        <f t="shared" si="86"/>
        <v>-146.89542765196785</v>
      </c>
      <c r="AS159" s="52"/>
      <c r="AT159" s="96"/>
      <c r="AU159" s="52"/>
      <c r="AV159" s="95">
        <f t="shared" si="88"/>
        <v>59.46570340869048</v>
      </c>
      <c r="AW159" s="96">
        <f t="shared" si="87"/>
        <v>-146.89542765196785</v>
      </c>
      <c r="AX159" s="52"/>
      <c r="AY159" s="52"/>
      <c r="AZ159" s="96"/>
      <c r="BA159" s="96"/>
      <c r="BC159" s="95"/>
      <c r="BD159" s="176">
        <v>134</v>
      </c>
      <c r="BE159" s="179">
        <f t="shared" si="93"/>
        <v>-80.885381865983931</v>
      </c>
      <c r="BF159" s="178">
        <f t="shared" si="94"/>
        <v>76.023868074042781</v>
      </c>
      <c r="BG159" s="52"/>
      <c r="BH159" s="176">
        <f t="shared" si="69"/>
        <v>11976.684683718046</v>
      </c>
      <c r="BI159" s="178">
        <f t="shared" si="95"/>
        <v>39.105263297778407</v>
      </c>
      <c r="BJ159" s="52"/>
      <c r="BK159" s="52"/>
      <c r="BL159" s="52"/>
      <c r="BM159" s="179">
        <f t="shared" si="71"/>
        <v>49.451009257354308</v>
      </c>
      <c r="BN159" s="178">
        <f t="shared" si="96"/>
        <v>-168.89473670222159</v>
      </c>
      <c r="BO159" s="52"/>
      <c r="BP159" s="52"/>
      <c r="BQ159" s="52"/>
      <c r="BR159" s="52"/>
      <c r="BS159" s="117">
        <f t="shared" si="98"/>
        <v>-73.117669571641201</v>
      </c>
      <c r="BT159" s="124">
        <v>-67</v>
      </c>
      <c r="BU159" s="52"/>
      <c r="BV159" s="52"/>
      <c r="BW159" s="52"/>
      <c r="BX159" s="52"/>
      <c r="BY159" s="52"/>
      <c r="BZ159" s="52"/>
      <c r="CA159" s="96"/>
      <c r="CB159" s="95"/>
      <c r="CC159" s="192">
        <f t="shared" si="100"/>
        <v>-1332.1781384686169</v>
      </c>
      <c r="CD159" s="193">
        <f t="shared" si="101"/>
        <v>69.105263297778407</v>
      </c>
      <c r="CE159" s="52"/>
      <c r="CF159" s="52"/>
      <c r="CG159" s="52"/>
      <c r="CH159" s="187">
        <f t="shared" si="99"/>
        <v>60.634470553859991</v>
      </c>
      <c r="CI159" s="193">
        <f t="shared" si="102"/>
        <v>-198.89473670222159</v>
      </c>
      <c r="CJ159" s="52"/>
      <c r="CK159" s="52"/>
      <c r="CL159" s="52"/>
      <c r="CM159" s="52"/>
      <c r="CN159" s="117">
        <f t="shared" si="97"/>
        <v>-73.117669571641201</v>
      </c>
      <c r="CO159" s="124">
        <v>-67</v>
      </c>
      <c r="CP159" s="52"/>
      <c r="CQ159" s="52"/>
      <c r="CR159" s="52"/>
      <c r="CS159" s="52"/>
      <c r="CT159" s="52"/>
      <c r="CU159" s="52"/>
      <c r="CV159" s="96"/>
      <c r="CW159" s="122"/>
    </row>
    <row r="160" spans="2:101" x14ac:dyDescent="0.3">
      <c r="B160" s="95"/>
      <c r="C160" s="95">
        <f t="shared" si="75"/>
        <v>1018.7047072485202</v>
      </c>
      <c r="D160" s="96">
        <f t="shared" si="81"/>
        <v>-90</v>
      </c>
      <c r="E160" s="52"/>
      <c r="F160" s="52"/>
      <c r="G160" s="95">
        <f t="shared" si="76"/>
        <v>111.46256173856011</v>
      </c>
      <c r="H160" s="96">
        <f t="shared" si="82"/>
        <v>-75</v>
      </c>
      <c r="I160" s="52"/>
      <c r="J160" s="52"/>
      <c r="K160" s="52"/>
      <c r="L160" s="134"/>
      <c r="M160" s="95">
        <f t="shared" si="77"/>
        <v>10</v>
      </c>
      <c r="N160" s="96">
        <f t="shared" si="83"/>
        <v>-49</v>
      </c>
      <c r="O160" s="52"/>
      <c r="P160" s="106"/>
      <c r="Q160" s="95">
        <f t="shared" si="78"/>
        <v>65</v>
      </c>
      <c r="R160" s="96">
        <f t="shared" si="84"/>
        <v>-69</v>
      </c>
      <c r="S160" s="52"/>
      <c r="T160" s="52"/>
      <c r="U160" s="95">
        <f t="shared" si="79"/>
        <v>90.716786227724953</v>
      </c>
      <c r="V160" s="96">
        <f t="shared" si="85"/>
        <v>-99</v>
      </c>
      <c r="W160" s="52"/>
      <c r="X160" s="52"/>
      <c r="Y160" s="52"/>
      <c r="Z160" s="31">
        <v>143</v>
      </c>
      <c r="AA160" s="34">
        <f t="shared" si="89"/>
        <v>-89.319941484960069</v>
      </c>
      <c r="AB160" s="33">
        <f t="shared" si="90"/>
        <v>78.85400750293293</v>
      </c>
      <c r="AC160" s="52"/>
      <c r="AD160" s="40">
        <v>152</v>
      </c>
      <c r="AE160" s="43">
        <f t="shared" si="73"/>
        <v>-57.391593535830239</v>
      </c>
      <c r="AF160" s="42">
        <f t="shared" si="74"/>
        <v>30.515651581082921</v>
      </c>
      <c r="AG160" s="52"/>
      <c r="AH160" s="62">
        <v>141</v>
      </c>
      <c r="AI160" s="65">
        <f t="shared" si="91"/>
        <v>-82.785619100676044</v>
      </c>
      <c r="AJ160" s="64">
        <f t="shared" si="92"/>
        <v>73.952894794656231</v>
      </c>
      <c r="AK160" s="52"/>
      <c r="AL160" s="52"/>
      <c r="AM160" s="52"/>
      <c r="AN160" s="52"/>
      <c r="AO160" s="52"/>
      <c r="AP160" s="52"/>
      <c r="AQ160" s="95">
        <f t="shared" si="80"/>
        <v>1008.1600445378815</v>
      </c>
      <c r="AR160" s="96">
        <f t="shared" si="86"/>
        <v>-147.89542765196785</v>
      </c>
      <c r="AS160" s="52"/>
      <c r="AT160" s="96"/>
      <c r="AU160" s="52"/>
      <c r="AV160" s="95">
        <f t="shared" si="88"/>
        <v>59.46570340869048</v>
      </c>
      <c r="AW160" s="96">
        <f t="shared" si="87"/>
        <v>-147.89542765196785</v>
      </c>
      <c r="AX160" s="52"/>
      <c r="AY160" s="52"/>
      <c r="AZ160" s="96"/>
      <c r="BA160" s="96"/>
      <c r="BC160" s="95"/>
      <c r="BD160" s="176">
        <v>135</v>
      </c>
      <c r="BE160" s="179">
        <f t="shared" si="93"/>
        <v>-81.171937282663791</v>
      </c>
      <c r="BF160" s="178">
        <f t="shared" si="94"/>
        <v>75.742270850340503</v>
      </c>
      <c r="BG160" s="52"/>
      <c r="BH160" s="176">
        <f t="shared" si="69"/>
        <v>12091.273333847355</v>
      </c>
      <c r="BI160" s="178">
        <f t="shared" si="95"/>
        <v>40.105263297778407</v>
      </c>
      <c r="BJ160" s="52"/>
      <c r="BK160" s="52"/>
      <c r="BL160" s="52"/>
      <c r="BM160" s="179">
        <f t="shared" si="71"/>
        <v>49.354720209156767</v>
      </c>
      <c r="BN160" s="178">
        <f t="shared" si="96"/>
        <v>-169.89473670222159</v>
      </c>
      <c r="BO160" s="52"/>
      <c r="BP160" s="52"/>
      <c r="BQ160" s="52"/>
      <c r="BR160" s="52"/>
      <c r="BS160" s="117">
        <f t="shared" si="98"/>
        <v>-72.026361070571923</v>
      </c>
      <c r="BT160" s="124">
        <v>-66</v>
      </c>
      <c r="BU160" s="52"/>
      <c r="BV160" s="52"/>
      <c r="BW160" s="52"/>
      <c r="BX160" s="52"/>
      <c r="BY160" s="52"/>
      <c r="BZ160" s="52"/>
      <c r="CA160" s="96"/>
      <c r="CB160" s="95"/>
      <c r="CC160" s="192">
        <f t="shared" si="100"/>
        <v>-1342.563535548755</v>
      </c>
      <c r="CD160" s="193">
        <f t="shared" si="101"/>
        <v>70.105263297778407</v>
      </c>
      <c r="CE160" s="52"/>
      <c r="CF160" s="52"/>
      <c r="CG160" s="52"/>
      <c r="CH160" s="187">
        <f t="shared" si="99"/>
        <v>60.643197421650747</v>
      </c>
      <c r="CI160" s="193">
        <f t="shared" si="102"/>
        <v>-199.89473670222159</v>
      </c>
      <c r="CJ160" s="52"/>
      <c r="CK160" s="52"/>
      <c r="CL160" s="52"/>
      <c r="CM160" s="52"/>
      <c r="CN160" s="117">
        <f t="shared" si="97"/>
        <v>-72.026361070571923</v>
      </c>
      <c r="CO160" s="124">
        <v>-66</v>
      </c>
      <c r="CP160" s="52"/>
      <c r="CQ160" s="52"/>
      <c r="CR160" s="52"/>
      <c r="CS160" s="52"/>
      <c r="CT160" s="52"/>
      <c r="CU160" s="52"/>
      <c r="CV160" s="96"/>
      <c r="CW160" s="122"/>
    </row>
    <row r="161" spans="2:101" x14ac:dyDescent="0.3">
      <c r="B161" s="95"/>
      <c r="C161" s="95">
        <f t="shared" si="75"/>
        <v>1030.1347595512816</v>
      </c>
      <c r="D161" s="96">
        <f t="shared" si="81"/>
        <v>-91</v>
      </c>
      <c r="E161" s="52"/>
      <c r="F161" s="52"/>
      <c r="G161" s="95">
        <f t="shared" si="76"/>
        <v>122.89261404132151</v>
      </c>
      <c r="H161" s="96">
        <f t="shared" si="82"/>
        <v>-76</v>
      </c>
      <c r="I161" s="52"/>
      <c r="J161" s="52"/>
      <c r="K161" s="52"/>
      <c r="L161" s="134"/>
      <c r="M161" s="95">
        <f t="shared" si="77"/>
        <v>10</v>
      </c>
      <c r="N161" s="96">
        <f t="shared" si="83"/>
        <v>-50</v>
      </c>
      <c r="O161" s="52"/>
      <c r="P161" s="106"/>
      <c r="Q161" s="95">
        <f t="shared" si="78"/>
        <v>65</v>
      </c>
      <c r="R161" s="96">
        <f t="shared" si="84"/>
        <v>-70</v>
      </c>
      <c r="S161" s="52"/>
      <c r="T161" s="52"/>
      <c r="U161" s="95">
        <f t="shared" si="79"/>
        <v>91.633117401742368</v>
      </c>
      <c r="V161" s="96">
        <f t="shared" si="85"/>
        <v>-100</v>
      </c>
      <c r="W161" s="52"/>
      <c r="X161" s="52"/>
      <c r="Y161" s="52"/>
      <c r="Z161" s="31">
        <v>144</v>
      </c>
      <c r="AA161" s="34">
        <f t="shared" si="89"/>
        <v>-89.558927147055385</v>
      </c>
      <c r="AB161" s="33">
        <f t="shared" si="90"/>
        <v>78.531036916829976</v>
      </c>
      <c r="AC161" s="52"/>
      <c r="AD161" s="40">
        <v>153</v>
      </c>
      <c r="AE161" s="43">
        <f t="shared" si="73"/>
        <v>-57.915424072243908</v>
      </c>
      <c r="AF161" s="42">
        <f t="shared" si="74"/>
        <v>29.509382483070546</v>
      </c>
      <c r="AG161" s="52"/>
      <c r="AH161" s="62">
        <v>142</v>
      </c>
      <c r="AI161" s="65">
        <f t="shared" si="91"/>
        <v>-83.035730690067908</v>
      </c>
      <c r="AJ161" s="64">
        <f t="shared" si="92"/>
        <v>73.638461432834191</v>
      </c>
      <c r="AK161" s="52"/>
      <c r="AL161" s="52"/>
      <c r="AM161" s="52"/>
      <c r="AN161" s="52"/>
      <c r="AO161" s="52"/>
      <c r="AP161" s="52"/>
      <c r="AQ161" s="95">
        <f t="shared" si="80"/>
        <v>1019.5900968406427</v>
      </c>
      <c r="AR161" s="96">
        <f t="shared" si="86"/>
        <v>-148.89542765196785</v>
      </c>
      <c r="AS161" s="52"/>
      <c r="AT161" s="96"/>
      <c r="AU161" s="52"/>
      <c r="AV161" s="95">
        <f t="shared" si="88"/>
        <v>59.46570340869048</v>
      </c>
      <c r="AW161" s="96">
        <f t="shared" si="87"/>
        <v>-148.89542765196785</v>
      </c>
      <c r="AX161" s="52"/>
      <c r="AY161" s="52"/>
      <c r="AZ161" s="96"/>
      <c r="BA161" s="96"/>
      <c r="BC161" s="95"/>
      <c r="BD161" s="176">
        <v>136</v>
      </c>
      <c r="BE161" s="179">
        <f t="shared" si="93"/>
        <v>-81.453534506366054</v>
      </c>
      <c r="BF161" s="178">
        <f t="shared" si="94"/>
        <v>75.455715433660643</v>
      </c>
      <c r="BG161" s="52"/>
      <c r="BH161" s="176">
        <f t="shared" si="69"/>
        <v>12205.861983976665</v>
      </c>
      <c r="BI161" s="178">
        <f t="shared" si="95"/>
        <v>41.105263297778407</v>
      </c>
      <c r="BJ161" s="52"/>
      <c r="BK161" s="52"/>
      <c r="BL161" s="52"/>
      <c r="BM161" s="179">
        <f t="shared" si="71"/>
        <v>49.258431160959233</v>
      </c>
      <c r="BN161" s="178">
        <f t="shared" si="96"/>
        <v>-170.89473670222159</v>
      </c>
      <c r="BO161" s="52"/>
      <c r="BP161" s="52"/>
      <c r="BQ161" s="52"/>
      <c r="BR161" s="52"/>
      <c r="BS161" s="117">
        <f t="shared" si="98"/>
        <v>-70.935052569502659</v>
      </c>
      <c r="BT161" s="124">
        <v>-65</v>
      </c>
      <c r="BU161" s="52"/>
      <c r="BV161" s="52"/>
      <c r="BW161" s="52"/>
      <c r="BX161" s="52"/>
      <c r="BY161" s="52"/>
      <c r="BZ161" s="52"/>
      <c r="CA161" s="96"/>
      <c r="CB161" s="95"/>
      <c r="CC161" s="192">
        <f t="shared" si="100"/>
        <v>-1352.9489326288931</v>
      </c>
      <c r="CD161" s="193">
        <f t="shared" si="101"/>
        <v>71.105263297778407</v>
      </c>
      <c r="CE161" s="52"/>
      <c r="CF161" s="52"/>
      <c r="CG161" s="52"/>
      <c r="CH161" s="187">
        <f t="shared" si="99"/>
        <v>60.651924289441503</v>
      </c>
      <c r="CI161" s="193">
        <f t="shared" si="102"/>
        <v>-200.89473670222159</v>
      </c>
      <c r="CJ161" s="52"/>
      <c r="CK161" s="52"/>
      <c r="CL161" s="52"/>
      <c r="CM161" s="52"/>
      <c r="CN161" s="117">
        <f t="shared" si="97"/>
        <v>-70.935052569502659</v>
      </c>
      <c r="CO161" s="124">
        <v>-65</v>
      </c>
      <c r="CP161" s="52"/>
      <c r="CQ161" s="52"/>
      <c r="CR161" s="52"/>
      <c r="CS161" s="52"/>
      <c r="CT161" s="52"/>
      <c r="CU161" s="52"/>
      <c r="CV161" s="96"/>
      <c r="CW161" s="122"/>
    </row>
    <row r="162" spans="2:101" x14ac:dyDescent="0.3">
      <c r="B162" s="95"/>
      <c r="C162" s="95">
        <f t="shared" si="75"/>
        <v>1041.564811854043</v>
      </c>
      <c r="D162" s="96">
        <f t="shared" si="81"/>
        <v>-92</v>
      </c>
      <c r="E162" s="52"/>
      <c r="F162" s="52"/>
      <c r="G162" s="95">
        <f t="shared" si="76"/>
        <v>134.32266634408279</v>
      </c>
      <c r="H162" s="96">
        <f t="shared" si="82"/>
        <v>-77</v>
      </c>
      <c r="I162" s="52"/>
      <c r="J162" s="52"/>
      <c r="K162" s="52"/>
      <c r="L162" s="134"/>
      <c r="M162" s="95">
        <f t="shared" si="77"/>
        <v>10</v>
      </c>
      <c r="N162" s="96">
        <f t="shared" si="83"/>
        <v>-51</v>
      </c>
      <c r="O162" s="52"/>
      <c r="P162" s="106"/>
      <c r="Q162" s="95">
        <f t="shared" si="78"/>
        <v>65</v>
      </c>
      <c r="R162" s="96">
        <f t="shared" si="84"/>
        <v>-71</v>
      </c>
      <c r="S162" s="52"/>
      <c r="T162" s="52"/>
      <c r="U162" s="95">
        <f t="shared" si="79"/>
        <v>92.549448575759797</v>
      </c>
      <c r="V162" s="96">
        <f t="shared" si="85"/>
        <v>-101</v>
      </c>
      <c r="W162" s="52"/>
      <c r="X162" s="52"/>
      <c r="Y162" s="52"/>
      <c r="Z162" s="31">
        <v>145</v>
      </c>
      <c r="AA162" s="34">
        <f t="shared" si="89"/>
        <v>-89.792239796540869</v>
      </c>
      <c r="AB162" s="33">
        <f t="shared" si="90"/>
        <v>78.203944645804043</v>
      </c>
      <c r="AC162" s="52"/>
      <c r="AD162" s="40">
        <v>154</v>
      </c>
      <c r="AE162" s="43">
        <f t="shared" si="73"/>
        <v>-58.421613009445856</v>
      </c>
      <c r="AF162" s="42">
        <f t="shared" si="74"/>
        <v>28.494124541290024</v>
      </c>
      <c r="AG162" s="52"/>
      <c r="AH162" s="62">
        <v>143</v>
      </c>
      <c r="AI162" s="65">
        <f t="shared" si="91"/>
        <v>-83.280316567425302</v>
      </c>
      <c r="AJ162" s="64">
        <f t="shared" si="92"/>
        <v>73.319710911623403</v>
      </c>
      <c r="AK162" s="52"/>
      <c r="AL162" s="52"/>
      <c r="AM162" s="52"/>
      <c r="AN162" s="52"/>
      <c r="AO162" s="52"/>
      <c r="AP162" s="52"/>
      <c r="AQ162" s="95">
        <f t="shared" si="80"/>
        <v>1031.0201491434041</v>
      </c>
      <c r="AR162" s="96">
        <f t="shared" si="86"/>
        <v>-149.89542765196785</v>
      </c>
      <c r="AS162" s="52"/>
      <c r="AT162" s="96"/>
      <c r="AU162" s="52"/>
      <c r="AV162" s="95">
        <f t="shared" si="88"/>
        <v>59.46570340869048</v>
      </c>
      <c r="AW162" s="96">
        <f t="shared" si="87"/>
        <v>-149.89542765196785</v>
      </c>
      <c r="AX162" s="52"/>
      <c r="AY162" s="52"/>
      <c r="AZ162" s="96"/>
      <c r="BA162" s="96"/>
      <c r="BC162" s="95"/>
      <c r="BD162" s="176">
        <v>137</v>
      </c>
      <c r="BE162" s="179">
        <f t="shared" si="93"/>
        <v>-81.730087759848516</v>
      </c>
      <c r="BF162" s="178">
        <f t="shared" si="94"/>
        <v>75.164289111559043</v>
      </c>
      <c r="BG162" s="52"/>
      <c r="BH162" s="176">
        <f t="shared" si="69"/>
        <v>12320.450634105975</v>
      </c>
      <c r="BI162" s="178">
        <f t="shared" si="95"/>
        <v>42.105263297778407</v>
      </c>
      <c r="BJ162" s="52"/>
      <c r="BK162" s="52"/>
      <c r="BL162" s="52"/>
      <c r="BM162" s="179">
        <f t="shared" si="71"/>
        <v>49.162142112761693</v>
      </c>
      <c r="BN162" s="178">
        <f t="shared" si="96"/>
        <v>-171.89473670222159</v>
      </c>
      <c r="BO162" s="52"/>
      <c r="BP162" s="52"/>
      <c r="BQ162" s="52"/>
      <c r="BR162" s="52"/>
      <c r="BS162" s="117">
        <f t="shared" si="98"/>
        <v>-69.843744068433381</v>
      </c>
      <c r="BT162" s="124">
        <v>-64</v>
      </c>
      <c r="BU162" s="52"/>
      <c r="BV162" s="52"/>
      <c r="BW162" s="52"/>
      <c r="BX162" s="52"/>
      <c r="BY162" s="52"/>
      <c r="BZ162" s="52"/>
      <c r="CA162" s="96"/>
      <c r="CB162" s="95"/>
      <c r="CC162" s="192">
        <f t="shared" si="100"/>
        <v>-1363.3343297090314</v>
      </c>
      <c r="CD162" s="193">
        <f t="shared" si="101"/>
        <v>72.105263297778407</v>
      </c>
      <c r="CE162" s="52"/>
      <c r="CF162" s="52"/>
      <c r="CG162" s="52"/>
      <c r="CH162" s="187">
        <f t="shared" si="99"/>
        <v>60.660651157232266</v>
      </c>
      <c r="CI162" s="193">
        <f t="shared" si="102"/>
        <v>-201.89473670222159</v>
      </c>
      <c r="CJ162" s="52"/>
      <c r="CK162" s="52"/>
      <c r="CL162" s="52"/>
      <c r="CM162" s="52"/>
      <c r="CN162" s="117">
        <f t="shared" si="97"/>
        <v>-69.843744068433381</v>
      </c>
      <c r="CO162" s="124">
        <v>-64</v>
      </c>
      <c r="CP162" s="52"/>
      <c r="CQ162" s="52"/>
      <c r="CR162" s="52"/>
      <c r="CS162" s="52"/>
      <c r="CT162" s="52"/>
      <c r="CU162" s="52"/>
      <c r="CV162" s="96"/>
      <c r="CW162" s="122"/>
    </row>
    <row r="163" spans="2:101" x14ac:dyDescent="0.3">
      <c r="B163" s="95"/>
      <c r="C163" s="95">
        <f t="shared" si="75"/>
        <v>1052.9948641568042</v>
      </c>
      <c r="D163" s="96">
        <f t="shared" si="81"/>
        <v>-93</v>
      </c>
      <c r="E163" s="52"/>
      <c r="F163" s="52"/>
      <c r="G163" s="95">
        <f t="shared" si="76"/>
        <v>145.75271864684419</v>
      </c>
      <c r="H163" s="96">
        <f t="shared" si="82"/>
        <v>-78</v>
      </c>
      <c r="I163" s="52"/>
      <c r="J163" s="52"/>
      <c r="K163" s="52"/>
      <c r="L163" s="134"/>
      <c r="M163" s="95">
        <f t="shared" si="77"/>
        <v>10</v>
      </c>
      <c r="N163" s="96">
        <f t="shared" si="83"/>
        <v>-52</v>
      </c>
      <c r="O163" s="52"/>
      <c r="P163" s="106"/>
      <c r="Q163" s="95">
        <f t="shared" si="78"/>
        <v>65</v>
      </c>
      <c r="R163" s="96">
        <f t="shared" si="84"/>
        <v>-72</v>
      </c>
      <c r="S163" s="52"/>
      <c r="T163" s="52"/>
      <c r="U163" s="95">
        <f t="shared" si="79"/>
        <v>93.465779749777212</v>
      </c>
      <c r="V163" s="96">
        <f t="shared" si="85"/>
        <v>-102</v>
      </c>
      <c r="W163" s="52"/>
      <c r="X163" s="52"/>
      <c r="Y163" s="52"/>
      <c r="Z163" s="31">
        <v>146</v>
      </c>
      <c r="AA163" s="34">
        <f t="shared" si="89"/>
        <v>-90.019808364123321</v>
      </c>
      <c r="AB163" s="33">
        <f t="shared" si="90"/>
        <v>77.872830325329517</v>
      </c>
      <c r="AC163" s="52"/>
      <c r="AD163" s="40">
        <v>155</v>
      </c>
      <c r="AE163" s="43">
        <f t="shared" si="73"/>
        <v>-58.910006157382249</v>
      </c>
      <c r="AF163" s="42">
        <f t="shared" si="74"/>
        <v>27.470187013145466</v>
      </c>
      <c r="AG163" s="52"/>
      <c r="AH163" s="62">
        <v>144</v>
      </c>
      <c r="AI163" s="65">
        <f t="shared" si="91"/>
        <v>-83.519302229520633</v>
      </c>
      <c r="AJ163" s="64">
        <f t="shared" si="92"/>
        <v>72.996740325520449</v>
      </c>
      <c r="AK163" s="52"/>
      <c r="AL163" s="52"/>
      <c r="AM163" s="52"/>
      <c r="AN163" s="52"/>
      <c r="AO163" s="52"/>
      <c r="AP163" s="52"/>
      <c r="AQ163" s="95">
        <f t="shared" si="80"/>
        <v>1042.4502014461655</v>
      </c>
      <c r="AR163" s="96">
        <f t="shared" si="86"/>
        <v>-150.89542765196785</v>
      </c>
      <c r="AS163" s="52"/>
      <c r="AT163" s="96"/>
      <c r="AU163" s="52"/>
      <c r="AV163" s="95">
        <f t="shared" si="88"/>
        <v>59.46570340869048</v>
      </c>
      <c r="AW163" s="96">
        <f t="shared" si="87"/>
        <v>-150.89542765196785</v>
      </c>
      <c r="AX163" s="52"/>
      <c r="AY163" s="52"/>
      <c r="AZ163" s="96"/>
      <c r="BA163" s="96"/>
      <c r="BC163" s="95"/>
      <c r="BD163" s="176">
        <v>138</v>
      </c>
      <c r="BE163" s="179">
        <f t="shared" si="93"/>
        <v>-82.001512802311098</v>
      </c>
      <c r="BF163" s="178">
        <f t="shared" si="94"/>
        <v>74.868080655316533</v>
      </c>
      <c r="BG163" s="52"/>
      <c r="BH163" s="176">
        <f t="shared" si="69"/>
        <v>12435.039284235283</v>
      </c>
      <c r="BI163" s="178">
        <f t="shared" si="95"/>
        <v>43.105263297778407</v>
      </c>
      <c r="BJ163" s="52"/>
      <c r="BK163" s="52"/>
      <c r="BL163" s="52"/>
      <c r="BM163" s="179">
        <f t="shared" si="71"/>
        <v>49.065853064564152</v>
      </c>
      <c r="BN163" s="178">
        <f t="shared" si="96"/>
        <v>-172.89473670222159</v>
      </c>
      <c r="BO163" s="52"/>
      <c r="BP163" s="52"/>
      <c r="BQ163" s="52"/>
      <c r="BR163" s="52"/>
      <c r="BS163" s="117">
        <f t="shared" si="98"/>
        <v>-68.752435567364103</v>
      </c>
      <c r="BT163" s="124">
        <v>-63</v>
      </c>
      <c r="BU163" s="52"/>
      <c r="BV163" s="52"/>
      <c r="BW163" s="52"/>
      <c r="BX163" s="52"/>
      <c r="BY163" s="52"/>
      <c r="BZ163" s="52"/>
      <c r="CA163" s="96"/>
      <c r="CB163" s="95"/>
      <c r="CC163" s="192">
        <f t="shared" si="100"/>
        <v>-1373.7197267891695</v>
      </c>
      <c r="CD163" s="193">
        <f t="shared" si="101"/>
        <v>73.105263297778407</v>
      </c>
      <c r="CE163" s="52"/>
      <c r="CF163" s="52"/>
      <c r="CG163" s="52"/>
      <c r="CH163" s="187">
        <f t="shared" si="99"/>
        <v>60.669378025023022</v>
      </c>
      <c r="CI163" s="193">
        <f t="shared" si="102"/>
        <v>-202.89473670222159</v>
      </c>
      <c r="CJ163" s="52"/>
      <c r="CK163" s="52"/>
      <c r="CL163" s="52"/>
      <c r="CM163" s="52"/>
      <c r="CN163" s="117">
        <f t="shared" si="97"/>
        <v>-68.752435567364103</v>
      </c>
      <c r="CO163" s="124">
        <v>-63</v>
      </c>
      <c r="CP163" s="52"/>
      <c r="CQ163" s="52"/>
      <c r="CR163" s="52"/>
      <c r="CS163" s="52"/>
      <c r="CT163" s="52"/>
      <c r="CU163" s="52"/>
      <c r="CV163" s="96"/>
      <c r="CW163" s="122"/>
    </row>
    <row r="164" spans="2:101" x14ac:dyDescent="0.3">
      <c r="B164" s="95"/>
      <c r="C164" s="95">
        <f t="shared" si="75"/>
        <v>1064.4249164595656</v>
      </c>
      <c r="D164" s="96">
        <f t="shared" si="81"/>
        <v>-94</v>
      </c>
      <c r="E164" s="52"/>
      <c r="F164" s="52"/>
      <c r="G164" s="95">
        <f t="shared" si="76"/>
        <v>157.18277094960547</v>
      </c>
      <c r="H164" s="96">
        <f t="shared" si="82"/>
        <v>-79</v>
      </c>
      <c r="I164" s="52"/>
      <c r="J164" s="52"/>
      <c r="K164" s="52"/>
      <c r="L164" s="134"/>
      <c r="M164" s="95">
        <f t="shared" si="77"/>
        <v>10</v>
      </c>
      <c r="N164" s="96">
        <f t="shared" si="83"/>
        <v>-53</v>
      </c>
      <c r="O164" s="52"/>
      <c r="P164" s="106"/>
      <c r="Q164" s="95">
        <f t="shared" si="78"/>
        <v>65</v>
      </c>
      <c r="R164" s="96">
        <f t="shared" si="84"/>
        <v>-73</v>
      </c>
      <c r="S164" s="52"/>
      <c r="T164" s="52"/>
      <c r="U164" s="95">
        <f t="shared" si="79"/>
        <v>94.382110923794642</v>
      </c>
      <c r="V164" s="96">
        <f t="shared" si="85"/>
        <v>-103</v>
      </c>
      <c r="W164" s="52"/>
      <c r="X164" s="52"/>
      <c r="Y164" s="52"/>
      <c r="Z164" s="31">
        <v>147</v>
      </c>
      <c r="AA164" s="34">
        <f t="shared" si="89"/>
        <v>-90.241563530212559</v>
      </c>
      <c r="AB164" s="33">
        <f t="shared" si="90"/>
        <v>77.537794816035998</v>
      </c>
      <c r="AC164" s="52"/>
      <c r="AD164" s="40">
        <v>156</v>
      </c>
      <c r="AE164" s="43">
        <f t="shared" si="73"/>
        <v>-59.380454746769047</v>
      </c>
      <c r="AF164" s="42">
        <f t="shared" si="74"/>
        <v>26.437881799927027</v>
      </c>
      <c r="AG164" s="52"/>
      <c r="AH164" s="62">
        <v>145</v>
      </c>
      <c r="AI164" s="65">
        <f t="shared" si="91"/>
        <v>-83.752614879006103</v>
      </c>
      <c r="AJ164" s="64">
        <f t="shared" si="92"/>
        <v>72.66964805449453</v>
      </c>
      <c r="AK164" s="52"/>
      <c r="AL164" s="52"/>
      <c r="AM164" s="52"/>
      <c r="AN164" s="52"/>
      <c r="AO164" s="52"/>
      <c r="AP164" s="52"/>
      <c r="AQ164" s="95">
        <f t="shared" si="80"/>
        <v>1053.8802537489269</v>
      </c>
      <c r="AR164" s="96">
        <f t="shared" si="86"/>
        <v>-151.89542765196785</v>
      </c>
      <c r="AS164" s="52"/>
      <c r="AT164" s="96"/>
      <c r="AU164" s="52"/>
      <c r="AV164" s="95">
        <f t="shared" si="88"/>
        <v>59.46570340869048</v>
      </c>
      <c r="AW164" s="96">
        <f t="shared" si="87"/>
        <v>-151.89542765196785</v>
      </c>
      <c r="AX164" s="52"/>
      <c r="AY164" s="52"/>
      <c r="AZ164" s="96"/>
      <c r="BA164" s="96"/>
      <c r="BC164" s="95"/>
      <c r="BD164" s="176">
        <v>139</v>
      </c>
      <c r="BE164" s="179">
        <f t="shared" si="93"/>
        <v>-82.267726955056546</v>
      </c>
      <c r="BF164" s="178">
        <f t="shared" si="94"/>
        <v>74.567180292898314</v>
      </c>
      <c r="BG164" s="52"/>
      <c r="BH164" s="176">
        <f t="shared" si="69"/>
        <v>12549.627934364591</v>
      </c>
      <c r="BI164" s="178">
        <f t="shared" si="95"/>
        <v>44.105263297778407</v>
      </c>
      <c r="BJ164" s="52"/>
      <c r="BK164" s="52"/>
      <c r="BL164" s="52"/>
      <c r="BM164" s="179">
        <f t="shared" si="71"/>
        <v>48.969564016366618</v>
      </c>
      <c r="BN164" s="178">
        <f t="shared" si="96"/>
        <v>-173.89473670222159</v>
      </c>
      <c r="BO164" s="52"/>
      <c r="BP164" s="52"/>
      <c r="BQ164" s="52"/>
      <c r="BR164" s="52"/>
      <c r="BS164" s="117">
        <f t="shared" si="98"/>
        <v>-67.661127066294839</v>
      </c>
      <c r="BT164" s="124">
        <v>-62</v>
      </c>
      <c r="BU164" s="52"/>
      <c r="BV164" s="52"/>
      <c r="BW164" s="52"/>
      <c r="BX164" s="52"/>
      <c r="BY164" s="52"/>
      <c r="BZ164" s="52"/>
      <c r="CA164" s="96"/>
      <c r="CB164" s="95"/>
      <c r="CC164" s="192">
        <f t="shared" si="100"/>
        <v>-1384.1051238693076</v>
      </c>
      <c r="CD164" s="193">
        <f t="shared" si="101"/>
        <v>74.105263297778407</v>
      </c>
      <c r="CE164" s="52"/>
      <c r="CF164" s="52"/>
      <c r="CG164" s="52"/>
      <c r="CH164" s="187">
        <f t="shared" si="99"/>
        <v>60.678104892813785</v>
      </c>
      <c r="CI164" s="193">
        <f t="shared" si="102"/>
        <v>-203.89473670222159</v>
      </c>
      <c r="CJ164" s="52"/>
      <c r="CK164" s="52"/>
      <c r="CL164" s="52"/>
      <c r="CM164" s="52"/>
      <c r="CN164" s="117">
        <f t="shared" si="97"/>
        <v>-67.661127066294839</v>
      </c>
      <c r="CO164" s="124">
        <v>-62</v>
      </c>
      <c r="CP164" s="52"/>
      <c r="CQ164" s="52"/>
      <c r="CR164" s="52"/>
      <c r="CS164" s="52"/>
      <c r="CT164" s="52"/>
      <c r="CU164" s="52"/>
      <c r="CV164" s="96"/>
      <c r="CW164" s="122"/>
    </row>
    <row r="165" spans="2:101" x14ac:dyDescent="0.3">
      <c r="B165" s="95"/>
      <c r="C165" s="95">
        <f t="shared" si="75"/>
        <v>1075.854968762327</v>
      </c>
      <c r="D165" s="96">
        <f t="shared" si="81"/>
        <v>-95</v>
      </c>
      <c r="E165" s="52"/>
      <c r="F165" s="52"/>
      <c r="G165" s="95">
        <f t="shared" si="76"/>
        <v>168.61282325236687</v>
      </c>
      <c r="H165" s="96">
        <f t="shared" si="82"/>
        <v>-80</v>
      </c>
      <c r="I165" s="52"/>
      <c r="J165" s="52"/>
      <c r="K165" s="52"/>
      <c r="L165" s="134"/>
      <c r="M165" s="95">
        <f t="shared" si="77"/>
        <v>10</v>
      </c>
      <c r="N165" s="96">
        <f t="shared" si="83"/>
        <v>-54</v>
      </c>
      <c r="O165" s="52"/>
      <c r="P165" s="106"/>
      <c r="Q165" s="95">
        <f t="shared" si="78"/>
        <v>65</v>
      </c>
      <c r="R165" s="96">
        <f t="shared" si="84"/>
        <v>-74</v>
      </c>
      <c r="S165" s="52"/>
      <c r="T165" s="52"/>
      <c r="U165" s="95">
        <f t="shared" si="79"/>
        <v>95.298442097812071</v>
      </c>
      <c r="V165" s="96">
        <f t="shared" si="85"/>
        <v>-104</v>
      </c>
      <c r="W165" s="52"/>
      <c r="X165" s="52"/>
      <c r="Y165" s="52"/>
      <c r="Z165" s="31">
        <v>148</v>
      </c>
      <c r="AA165" s="34">
        <f t="shared" si="89"/>
        <v>-90.457437746036774</v>
      </c>
      <c r="AB165" s="33">
        <f t="shared" si="90"/>
        <v>77.198940172985161</v>
      </c>
      <c r="AC165" s="52"/>
      <c r="AD165" s="40">
        <v>157</v>
      </c>
      <c r="AE165" s="43">
        <f t="shared" si="73"/>
        <v>-59.832815474408612</v>
      </c>
      <c r="AF165" s="42">
        <f t="shared" si="74"/>
        <v>25.397523351802821</v>
      </c>
      <c r="AG165" s="52"/>
      <c r="AH165" s="62">
        <v>146</v>
      </c>
      <c r="AI165" s="65">
        <f t="shared" si="91"/>
        <v>-83.980183446588555</v>
      </c>
      <c r="AJ165" s="64">
        <f t="shared" si="92"/>
        <v>72.338533734020004</v>
      </c>
      <c r="AK165" s="52"/>
      <c r="AL165" s="52"/>
      <c r="AM165" s="52"/>
      <c r="AN165" s="52"/>
      <c r="AO165" s="52"/>
      <c r="AP165" s="52"/>
      <c r="AQ165" s="95">
        <f t="shared" si="80"/>
        <v>1065.310306051688</v>
      </c>
      <c r="AR165" s="96">
        <f t="shared" si="86"/>
        <v>-152.89542765196785</v>
      </c>
      <c r="AS165" s="52"/>
      <c r="AT165" s="96"/>
      <c r="AU165" s="52"/>
      <c r="AV165" s="95">
        <f t="shared" si="88"/>
        <v>59.46570340869048</v>
      </c>
      <c r="AW165" s="96">
        <f t="shared" si="87"/>
        <v>-152.89542765196785</v>
      </c>
      <c r="AX165" s="52"/>
      <c r="AY165" s="52"/>
      <c r="AZ165" s="96"/>
      <c r="BA165" s="96"/>
      <c r="BC165" s="95"/>
      <c r="BD165" s="176">
        <v>140</v>
      </c>
      <c r="BE165" s="179">
        <f t="shared" si="93"/>
        <v>-82.528649126675049</v>
      </c>
      <c r="BF165" s="178">
        <f t="shared" si="94"/>
        <v>74.261679681469658</v>
      </c>
      <c r="BG165" s="52"/>
      <c r="BH165" s="176">
        <f t="shared" si="69"/>
        <v>12664.216584493901</v>
      </c>
      <c r="BI165" s="178">
        <f t="shared" si="95"/>
        <v>45.105263297778407</v>
      </c>
      <c r="BJ165" s="52"/>
      <c r="BK165" s="52"/>
      <c r="BL165" s="52"/>
      <c r="BM165" s="179">
        <f t="shared" si="71"/>
        <v>48.873274968169078</v>
      </c>
      <c r="BN165" s="178">
        <f t="shared" si="96"/>
        <v>-174.89473670222159</v>
      </c>
      <c r="BO165" s="52"/>
      <c r="BP165" s="52"/>
      <c r="BQ165" s="52"/>
      <c r="BR165" s="52"/>
      <c r="BS165" s="117">
        <f t="shared" si="98"/>
        <v>-66.56981856522556</v>
      </c>
      <c r="BT165" s="124">
        <v>-61</v>
      </c>
      <c r="BU165" s="52"/>
      <c r="BV165" s="52"/>
      <c r="BW165" s="52"/>
      <c r="BX165" s="52"/>
      <c r="BY165" s="52"/>
      <c r="BZ165" s="52"/>
      <c r="CA165" s="96"/>
      <c r="CB165" s="95"/>
      <c r="CC165" s="192">
        <f t="shared" si="100"/>
        <v>-1394.4905209494459</v>
      </c>
      <c r="CD165" s="193">
        <f t="shared" si="101"/>
        <v>75.105263297778407</v>
      </c>
      <c r="CE165" s="52"/>
      <c r="CF165" s="52"/>
      <c r="CG165" s="52"/>
      <c r="CH165" s="187">
        <f t="shared" si="99"/>
        <v>60.686831760604541</v>
      </c>
      <c r="CI165" s="193">
        <f t="shared" si="102"/>
        <v>-204.89473670222159</v>
      </c>
      <c r="CJ165" s="52"/>
      <c r="CK165" s="52"/>
      <c r="CL165" s="52"/>
      <c r="CM165" s="52"/>
      <c r="CN165" s="117">
        <f t="shared" si="97"/>
        <v>-66.56981856522556</v>
      </c>
      <c r="CO165" s="124">
        <v>-61</v>
      </c>
      <c r="CP165" s="52"/>
      <c r="CQ165" s="52"/>
      <c r="CR165" s="52"/>
      <c r="CS165" s="52"/>
      <c r="CT165" s="52"/>
      <c r="CU165" s="52"/>
      <c r="CV165" s="96"/>
      <c r="CW165" s="122"/>
    </row>
    <row r="166" spans="2:101" x14ac:dyDescent="0.3">
      <c r="B166" s="95"/>
      <c r="C166" s="95">
        <f t="shared" si="75"/>
        <v>1087.2850210650881</v>
      </c>
      <c r="D166" s="96">
        <f t="shared" si="81"/>
        <v>-96</v>
      </c>
      <c r="E166" s="52"/>
      <c r="F166" s="52"/>
      <c r="G166" s="95">
        <f t="shared" si="76"/>
        <v>180.04287555512815</v>
      </c>
      <c r="H166" s="96">
        <f t="shared" si="82"/>
        <v>-81</v>
      </c>
      <c r="I166" s="52"/>
      <c r="J166" s="52"/>
      <c r="K166" s="52"/>
      <c r="L166" s="134"/>
      <c r="M166" s="95">
        <f t="shared" si="77"/>
        <v>10</v>
      </c>
      <c r="N166" s="96">
        <f t="shared" si="83"/>
        <v>-55</v>
      </c>
      <c r="O166" s="52"/>
      <c r="P166" s="106"/>
      <c r="Q166" s="95">
        <f t="shared" si="78"/>
        <v>65</v>
      </c>
      <c r="R166" s="96">
        <f t="shared" si="84"/>
        <v>-75</v>
      </c>
      <c r="S166" s="52"/>
      <c r="T166" s="52"/>
      <c r="U166" s="95">
        <f t="shared" si="79"/>
        <v>96.214773271829486</v>
      </c>
      <c r="V166" s="96">
        <f t="shared" si="85"/>
        <v>-105</v>
      </c>
      <c r="W166" s="52"/>
      <c r="X166" s="52"/>
      <c r="Y166" s="52"/>
      <c r="Z166" s="31">
        <v>149</v>
      </c>
      <c r="AA166" s="34">
        <f t="shared" si="89"/>
        <v>-90.667365254218637</v>
      </c>
      <c r="AB166" s="33">
        <f t="shared" si="90"/>
        <v>76.856369614583855</v>
      </c>
      <c r="AC166" s="52"/>
      <c r="AD166" s="40">
        <v>158</v>
      </c>
      <c r="AE166" s="43">
        <f t="shared" si="73"/>
        <v>-60.266950546841173</v>
      </c>
      <c r="AF166" s="42">
        <f t="shared" si="74"/>
        <v>24.349428572034295</v>
      </c>
      <c r="AG166" s="52"/>
      <c r="AH166" s="62">
        <v>147</v>
      </c>
      <c r="AI166" s="65">
        <f t="shared" si="91"/>
        <v>-84.201938612677793</v>
      </c>
      <c r="AJ166" s="64">
        <f t="shared" si="92"/>
        <v>72.003498224726471</v>
      </c>
      <c r="AK166" s="52"/>
      <c r="AL166" s="52"/>
      <c r="AM166" s="52"/>
      <c r="AN166" s="52"/>
      <c r="AO166" s="52"/>
      <c r="AP166" s="52"/>
      <c r="AQ166" s="95">
        <f t="shared" si="80"/>
        <v>1076.7403583544494</v>
      </c>
      <c r="AR166" s="96">
        <f t="shared" si="86"/>
        <v>-153.89542765196785</v>
      </c>
      <c r="AS166" s="52"/>
      <c r="AT166" s="96"/>
      <c r="AU166" s="52"/>
      <c r="AV166" s="95">
        <f t="shared" si="88"/>
        <v>59.46570340869048</v>
      </c>
      <c r="AW166" s="96">
        <f t="shared" si="87"/>
        <v>-153.89542765196785</v>
      </c>
      <c r="AX166" s="52"/>
      <c r="AY166" s="52"/>
      <c r="AZ166" s="96"/>
      <c r="BA166" s="96"/>
      <c r="BC166" s="95"/>
      <c r="BD166" s="176">
        <v>141</v>
      </c>
      <c r="BE166" s="179">
        <f t="shared" si="93"/>
        <v>-82.784199837745504</v>
      </c>
      <c r="BF166" s="178">
        <f t="shared" si="94"/>
        <v>73.951671879476265</v>
      </c>
      <c r="BG166" s="52"/>
      <c r="BH166" s="176">
        <f t="shared" si="69"/>
        <v>12778.805234623211</v>
      </c>
      <c r="BI166" s="178">
        <f t="shared" si="95"/>
        <v>46.105263297778407</v>
      </c>
      <c r="BJ166" s="52"/>
      <c r="BK166" s="52"/>
      <c r="BL166" s="52"/>
      <c r="BM166" s="179">
        <f t="shared" si="71"/>
        <v>48.776985919971537</v>
      </c>
      <c r="BN166" s="178">
        <f t="shared" si="96"/>
        <v>-175.89473670222159</v>
      </c>
      <c r="BO166" s="52"/>
      <c r="BP166" s="52"/>
      <c r="BQ166" s="52"/>
      <c r="BR166" s="52"/>
      <c r="BS166" s="117">
        <f t="shared" si="98"/>
        <v>-65.478510064156296</v>
      </c>
      <c r="BT166" s="124">
        <v>-60</v>
      </c>
      <c r="BU166" s="52"/>
      <c r="BV166" s="52"/>
      <c r="BW166" s="52"/>
      <c r="BX166" s="52"/>
      <c r="BY166" s="52"/>
      <c r="BZ166" s="52"/>
      <c r="CA166" s="96"/>
      <c r="CB166" s="95"/>
      <c r="CC166" s="192">
        <f t="shared" si="100"/>
        <v>-1404.875918029584</v>
      </c>
      <c r="CD166" s="193">
        <f t="shared" si="101"/>
        <v>76.105263297778407</v>
      </c>
      <c r="CE166" s="52"/>
      <c r="CF166" s="52"/>
      <c r="CG166" s="52"/>
      <c r="CH166" s="187">
        <f t="shared" si="99"/>
        <v>60.695558628395304</v>
      </c>
      <c r="CI166" s="193">
        <f t="shared" si="102"/>
        <v>-205.89473670222159</v>
      </c>
      <c r="CJ166" s="52"/>
      <c r="CK166" s="52"/>
      <c r="CL166" s="52"/>
      <c r="CM166" s="52"/>
      <c r="CN166" s="117">
        <f t="shared" si="97"/>
        <v>-65.478510064156296</v>
      </c>
      <c r="CO166" s="124">
        <v>-60</v>
      </c>
      <c r="CP166" s="52"/>
      <c r="CQ166" s="52"/>
      <c r="CR166" s="52"/>
      <c r="CS166" s="52"/>
      <c r="CT166" s="52"/>
      <c r="CU166" s="52"/>
      <c r="CV166" s="96"/>
      <c r="CW166" s="122"/>
    </row>
    <row r="167" spans="2:101" x14ac:dyDescent="0.3">
      <c r="B167" s="95"/>
      <c r="C167" s="95">
        <f t="shared" si="75"/>
        <v>1098.7150733678495</v>
      </c>
      <c r="D167" s="96">
        <f t="shared" si="81"/>
        <v>-97</v>
      </c>
      <c r="E167" s="52"/>
      <c r="F167" s="52"/>
      <c r="G167" s="95">
        <f t="shared" si="76"/>
        <v>191.47292785788943</v>
      </c>
      <c r="H167" s="96">
        <f t="shared" si="82"/>
        <v>-82</v>
      </c>
      <c r="I167" s="52"/>
      <c r="J167" s="52"/>
      <c r="K167" s="52"/>
      <c r="L167" s="134"/>
      <c r="M167" s="95">
        <f t="shared" si="77"/>
        <v>10</v>
      </c>
      <c r="N167" s="96">
        <f t="shared" si="83"/>
        <v>-56</v>
      </c>
      <c r="O167" s="52"/>
      <c r="P167" s="106"/>
      <c r="Q167" s="95">
        <f t="shared" si="78"/>
        <v>65</v>
      </c>
      <c r="R167" s="96">
        <f t="shared" si="84"/>
        <v>-76</v>
      </c>
      <c r="S167" s="52"/>
      <c r="T167" s="52"/>
      <c r="U167" s="95">
        <f t="shared" si="79"/>
        <v>97.131104445846915</v>
      </c>
      <c r="V167" s="96">
        <f t="shared" si="85"/>
        <v>-106</v>
      </c>
      <c r="W167" s="52"/>
      <c r="X167" s="52"/>
      <c r="Y167" s="52"/>
      <c r="Z167" s="31">
        <v>150</v>
      </c>
      <c r="AA167" s="34">
        <f t="shared" si="89"/>
        <v>-90.871282108805531</v>
      </c>
      <c r="AB167" s="33">
        <f t="shared" si="90"/>
        <v>76.510187491142702</v>
      </c>
      <c r="AC167" s="52"/>
      <c r="AD167" s="40">
        <v>159</v>
      </c>
      <c r="AE167" s="43">
        <f t="shared" si="73"/>
        <v>-60.682727722318113</v>
      </c>
      <c r="AF167" s="42">
        <f t="shared" si="74"/>
        <v>23.293916720444514</v>
      </c>
      <c r="AG167" s="52"/>
      <c r="AH167" s="62">
        <v>148</v>
      </c>
      <c r="AI167" s="65">
        <f t="shared" si="91"/>
        <v>-84.417812828502008</v>
      </c>
      <c r="AJ167" s="64">
        <f t="shared" si="92"/>
        <v>71.664643581675648</v>
      </c>
      <c r="AK167" s="52"/>
      <c r="AL167" s="52"/>
      <c r="AM167" s="52"/>
      <c r="AN167" s="52"/>
      <c r="AO167" s="52"/>
      <c r="AP167" s="52"/>
      <c r="AQ167" s="95">
        <f t="shared" si="80"/>
        <v>1088.1704106572108</v>
      </c>
      <c r="AR167" s="96">
        <f t="shared" si="86"/>
        <v>-154.89542765196785</v>
      </c>
      <c r="AS167" s="52"/>
      <c r="AT167" s="96"/>
      <c r="AU167" s="52"/>
      <c r="AV167" s="95">
        <f t="shared" si="88"/>
        <v>59.46570340869048</v>
      </c>
      <c r="AW167" s="96">
        <f t="shared" si="87"/>
        <v>-154.89542765196785</v>
      </c>
      <c r="AX167" s="52"/>
      <c r="AY167" s="52"/>
      <c r="AZ167" s="96"/>
      <c r="BA167" s="96"/>
      <c r="BC167" s="95"/>
      <c r="BD167" s="176">
        <v>142</v>
      </c>
      <c r="BE167" s="179">
        <f t="shared" si="93"/>
        <v>-83.034301245045768</v>
      </c>
      <c r="BF167" s="178">
        <f t="shared" si="94"/>
        <v>73.637251318297729</v>
      </c>
      <c r="BG167" s="52"/>
      <c r="BH167" s="176">
        <f t="shared" si="69"/>
        <v>12893.393884752521</v>
      </c>
      <c r="BI167" s="178">
        <f t="shared" si="95"/>
        <v>47.105263297778407</v>
      </c>
      <c r="BJ167" s="52"/>
      <c r="BK167" s="52"/>
      <c r="BL167" s="52"/>
      <c r="BM167" s="179">
        <f t="shared" si="71"/>
        <v>48.680696871774003</v>
      </c>
      <c r="BN167" s="178">
        <f t="shared" si="96"/>
        <v>-176.89473670222159</v>
      </c>
      <c r="BO167" s="52"/>
      <c r="BP167" s="52"/>
      <c r="BQ167" s="52"/>
      <c r="BR167" s="52"/>
      <c r="BS167" s="117">
        <f t="shared" si="98"/>
        <v>-64.387201563087018</v>
      </c>
      <c r="BT167" s="124">
        <v>-59</v>
      </c>
      <c r="BU167" s="52"/>
      <c r="BV167" s="52"/>
      <c r="BW167" s="52"/>
      <c r="BX167" s="52"/>
      <c r="BY167" s="52"/>
      <c r="BZ167" s="52"/>
      <c r="CA167" s="96"/>
      <c r="CB167" s="95"/>
      <c r="CC167" s="192">
        <f t="shared" si="100"/>
        <v>-1415.2613151097221</v>
      </c>
      <c r="CD167" s="193">
        <f t="shared" si="101"/>
        <v>77.105263297778407</v>
      </c>
      <c r="CE167" s="52"/>
      <c r="CF167" s="52"/>
      <c r="CG167" s="52"/>
      <c r="CH167" s="187">
        <f t="shared" si="99"/>
        <v>60.70428549618606</v>
      </c>
      <c r="CI167" s="193">
        <f t="shared" si="102"/>
        <v>-206.89473670222159</v>
      </c>
      <c r="CJ167" s="52"/>
      <c r="CK167" s="52"/>
      <c r="CL167" s="52"/>
      <c r="CM167" s="52"/>
      <c r="CN167" s="117">
        <f t="shared" si="97"/>
        <v>-64.387201563087018</v>
      </c>
      <c r="CO167" s="124">
        <v>-59</v>
      </c>
      <c r="CP167" s="52"/>
      <c r="CQ167" s="52"/>
      <c r="CR167" s="52"/>
      <c r="CS167" s="52"/>
      <c r="CT167" s="52"/>
      <c r="CU167" s="52"/>
      <c r="CV167" s="96"/>
      <c r="CW167" s="122"/>
    </row>
    <row r="168" spans="2:101" x14ac:dyDescent="0.3">
      <c r="B168" s="95"/>
      <c r="C168" s="95">
        <f t="shared" si="75"/>
        <v>1110.1451256706109</v>
      </c>
      <c r="D168" s="96">
        <f t="shared" si="81"/>
        <v>-98</v>
      </c>
      <c r="E168" s="52"/>
      <c r="F168" s="52"/>
      <c r="G168" s="95">
        <f t="shared" si="76"/>
        <v>202.90298016065083</v>
      </c>
      <c r="H168" s="96">
        <f t="shared" si="82"/>
        <v>-83</v>
      </c>
      <c r="I168" s="52"/>
      <c r="J168" s="52"/>
      <c r="K168" s="52"/>
      <c r="L168" s="134"/>
      <c r="M168" s="95">
        <f t="shared" si="77"/>
        <v>10</v>
      </c>
      <c r="N168" s="96">
        <f t="shared" si="83"/>
        <v>-57</v>
      </c>
      <c r="O168" s="52"/>
      <c r="P168" s="106"/>
      <c r="Q168" s="95">
        <f t="shared" si="78"/>
        <v>65</v>
      </c>
      <c r="R168" s="96">
        <f t="shared" si="84"/>
        <v>-77</v>
      </c>
      <c r="S168" s="52"/>
      <c r="T168" s="52"/>
      <c r="U168" s="95">
        <f t="shared" si="79"/>
        <v>98.047435619864331</v>
      </c>
      <c r="V168" s="96">
        <f t="shared" si="85"/>
        <v>-107</v>
      </c>
      <c r="W168" s="52"/>
      <c r="X168" s="52"/>
      <c r="Y168" s="52"/>
      <c r="Z168" s="31">
        <v>151</v>
      </c>
      <c r="AA168" s="34">
        <f t="shared" si="89"/>
        <v>-91.069126194748151</v>
      </c>
      <c r="AB168" s="33">
        <f t="shared" si="90"/>
        <v>76.160499253090066</v>
      </c>
      <c r="AC168" s="52"/>
      <c r="AD168" s="40">
        <v>160</v>
      </c>
      <c r="AE168" s="43">
        <f t="shared" si="73"/>
        <v>-61.080020351084038</v>
      </c>
      <c r="AF168" s="42">
        <f t="shared" si="74"/>
        <v>22.231309316168478</v>
      </c>
      <c r="AG168" s="52"/>
      <c r="AH168" s="62">
        <v>149</v>
      </c>
      <c r="AI168" s="65">
        <f t="shared" si="91"/>
        <v>-84.627740336683871</v>
      </c>
      <c r="AJ168" s="64">
        <f t="shared" si="92"/>
        <v>71.322073023274328</v>
      </c>
      <c r="AK168" s="52"/>
      <c r="AL168" s="52"/>
      <c r="AM168" s="52"/>
      <c r="AN168" s="52"/>
      <c r="AO168" s="52"/>
      <c r="AP168" s="52"/>
      <c r="AQ168" s="95">
        <f t="shared" si="80"/>
        <v>1099.6004629599722</v>
      </c>
      <c r="AR168" s="96">
        <f t="shared" si="86"/>
        <v>-155.89542765196785</v>
      </c>
      <c r="AS168" s="52"/>
      <c r="AT168" s="96"/>
      <c r="AU168" s="52"/>
      <c r="AV168" s="95">
        <f t="shared" si="88"/>
        <v>59.46570340869048</v>
      </c>
      <c r="AW168" s="96">
        <f t="shared" si="87"/>
        <v>-155.89542765196785</v>
      </c>
      <c r="AX168" s="52"/>
      <c r="AY168" s="52"/>
      <c r="AZ168" s="96"/>
      <c r="BA168" s="96"/>
      <c r="BC168" s="95"/>
      <c r="BD168" s="176">
        <v>143</v>
      </c>
      <c r="BE168" s="179">
        <f t="shared" si="93"/>
        <v>-83.278877165264376</v>
      </c>
      <c r="BF168" s="178">
        <f t="shared" si="94"/>
        <v>73.318513773482849</v>
      </c>
      <c r="BG168" s="52"/>
      <c r="BH168" s="176">
        <f t="shared" si="69"/>
        <v>13007.982534881829</v>
      </c>
      <c r="BI168" s="178">
        <f t="shared" si="95"/>
        <v>48.105263297778407</v>
      </c>
      <c r="BJ168" s="52"/>
      <c r="BK168" s="52"/>
      <c r="BL168" s="52"/>
      <c r="BM168" s="179">
        <f t="shared" si="71"/>
        <v>48.584407823576463</v>
      </c>
      <c r="BN168" s="178">
        <f t="shared" si="96"/>
        <v>-177.89473670222159</v>
      </c>
      <c r="BO168" s="52"/>
      <c r="BP168" s="52"/>
      <c r="BQ168" s="52"/>
      <c r="BR168" s="52"/>
      <c r="BS168" s="117">
        <f t="shared" si="98"/>
        <v>-63.295893062017754</v>
      </c>
      <c r="BT168" s="124">
        <v>-58</v>
      </c>
      <c r="BU168" s="52"/>
      <c r="BV168" s="52"/>
      <c r="BW168" s="52"/>
      <c r="BX168" s="52"/>
      <c r="BY168" s="52"/>
      <c r="BZ168" s="52"/>
      <c r="CA168" s="96"/>
      <c r="CB168" s="95"/>
      <c r="CC168" s="192">
        <f t="shared" si="100"/>
        <v>-1425.6467121898604</v>
      </c>
      <c r="CD168" s="193">
        <f t="shared" si="101"/>
        <v>78.105263297778407</v>
      </c>
      <c r="CE168" s="52"/>
      <c r="CF168" s="52"/>
      <c r="CG168" s="52"/>
      <c r="CH168" s="187">
        <f t="shared" si="99"/>
        <v>60.713012363976816</v>
      </c>
      <c r="CI168" s="193">
        <f t="shared" si="102"/>
        <v>-207.89473670222159</v>
      </c>
      <c r="CJ168" s="52"/>
      <c r="CK168" s="52"/>
      <c r="CL168" s="52"/>
      <c r="CM168" s="52"/>
      <c r="CN168" s="117">
        <f t="shared" si="97"/>
        <v>-63.295893062017754</v>
      </c>
      <c r="CO168" s="124">
        <v>-58</v>
      </c>
      <c r="CP168" s="52"/>
      <c r="CQ168" s="52"/>
      <c r="CR168" s="52"/>
      <c r="CS168" s="52"/>
      <c r="CT168" s="52"/>
      <c r="CU168" s="52"/>
      <c r="CV168" s="96"/>
      <c r="CW168" s="122"/>
    </row>
    <row r="169" spans="2:101" x14ac:dyDescent="0.3">
      <c r="B169" s="95"/>
      <c r="C169" s="95">
        <f t="shared" si="75"/>
        <v>1121.5751779733723</v>
      </c>
      <c r="D169" s="96">
        <f t="shared" si="81"/>
        <v>-99</v>
      </c>
      <c r="E169" s="52"/>
      <c r="F169" s="52"/>
      <c r="G169" s="95">
        <f t="shared" si="76"/>
        <v>214.33303246341211</v>
      </c>
      <c r="H169" s="96">
        <f t="shared" si="82"/>
        <v>-84</v>
      </c>
      <c r="I169" s="52"/>
      <c r="J169" s="52"/>
      <c r="K169" s="52"/>
      <c r="L169" s="134"/>
      <c r="M169" s="95">
        <f t="shared" si="77"/>
        <v>10</v>
      </c>
      <c r="N169" s="96">
        <f t="shared" si="83"/>
        <v>-58</v>
      </c>
      <c r="O169" s="52"/>
      <c r="P169" s="106"/>
      <c r="Q169" s="95">
        <f t="shared" si="78"/>
        <v>65</v>
      </c>
      <c r="R169" s="96">
        <f t="shared" si="84"/>
        <v>-78</v>
      </c>
      <c r="S169" s="52"/>
      <c r="T169" s="52"/>
      <c r="U169" s="95">
        <f t="shared" si="79"/>
        <v>98.96376679388176</v>
      </c>
      <c r="V169" s="96">
        <f t="shared" si="85"/>
        <v>-108</v>
      </c>
      <c r="W169" s="52"/>
      <c r="X169" s="52"/>
      <c r="Y169" s="52"/>
      <c r="Z169" s="31">
        <v>152</v>
      </c>
      <c r="AA169" s="34">
        <f t="shared" si="89"/>
        <v>-91.260837246821382</v>
      </c>
      <c r="AB169" s="33">
        <f t="shared" si="90"/>
        <v>75.807411418850762</v>
      </c>
      <c r="AC169" s="52"/>
      <c r="AD169" s="40">
        <v>161</v>
      </c>
      <c r="AE169" s="43">
        <f t="shared" si="73"/>
        <v>-61.458707413955587</v>
      </c>
      <c r="AF169" s="42">
        <f t="shared" si="74"/>
        <v>21.161930039715209</v>
      </c>
      <c r="AG169" s="52"/>
      <c r="AH169" s="62">
        <v>150</v>
      </c>
      <c r="AI169" s="65">
        <f t="shared" si="91"/>
        <v>-84.831657191270764</v>
      </c>
      <c r="AJ169" s="64">
        <f t="shared" si="92"/>
        <v>70.975890899833189</v>
      </c>
      <c r="AK169" s="52"/>
      <c r="AL169" s="52"/>
      <c r="AM169" s="52"/>
      <c r="AN169" s="52"/>
      <c r="AO169" s="52"/>
      <c r="AP169" s="52"/>
      <c r="AQ169" s="95">
        <f t="shared" si="80"/>
        <v>1111.0305152627334</v>
      </c>
      <c r="AR169" s="96">
        <f t="shared" si="86"/>
        <v>-156.89542765196785</v>
      </c>
      <c r="AS169" s="52"/>
      <c r="AT169" s="96"/>
      <c r="AU169" s="52"/>
      <c r="AV169" s="95">
        <f t="shared" si="88"/>
        <v>59.46570340869048</v>
      </c>
      <c r="AW169" s="96">
        <f t="shared" si="87"/>
        <v>-156.89542765196785</v>
      </c>
      <c r="AX169" s="52"/>
      <c r="AY169" s="52"/>
      <c r="AZ169" s="96"/>
      <c r="BA169" s="96"/>
      <c r="BC169" s="95"/>
      <c r="BD169" s="176">
        <v>144</v>
      </c>
      <c r="BE169" s="179">
        <f t="shared" si="93"/>
        <v>-83.517853098206771</v>
      </c>
      <c r="BF169" s="178">
        <f t="shared" si="94"/>
        <v>72.995556335575458</v>
      </c>
      <c r="BG169" s="52"/>
      <c r="BH169" s="176">
        <f t="shared" si="69"/>
        <v>13122.571185011138</v>
      </c>
      <c r="BI169" s="178">
        <f t="shared" si="95"/>
        <v>49.105263297778407</v>
      </c>
      <c r="BJ169" s="52"/>
      <c r="BK169" s="52"/>
      <c r="BL169" s="52"/>
      <c r="BM169" s="179">
        <f t="shared" si="71"/>
        <v>48.488118775378922</v>
      </c>
      <c r="BN169" s="178">
        <f t="shared" si="96"/>
        <v>-178.89473670222159</v>
      </c>
      <c r="BO169" s="52"/>
      <c r="BP169" s="52"/>
      <c r="BQ169" s="52"/>
      <c r="BR169" s="52"/>
      <c r="BS169" s="117">
        <f t="shared" si="98"/>
        <v>-62.204584560948483</v>
      </c>
      <c r="BT169" s="124">
        <v>-57</v>
      </c>
      <c r="BU169" s="52"/>
      <c r="BV169" s="52"/>
      <c r="BW169" s="52"/>
      <c r="BX169" s="52"/>
      <c r="BY169" s="52"/>
      <c r="BZ169" s="52"/>
      <c r="CA169" s="96"/>
      <c r="CB169" s="95"/>
      <c r="CC169" s="192">
        <f t="shared" si="100"/>
        <v>-1436.0321092699985</v>
      </c>
      <c r="CD169" s="193">
        <f t="shared" si="101"/>
        <v>79.105263297778407</v>
      </c>
      <c r="CE169" s="52"/>
      <c r="CF169" s="52"/>
      <c r="CG169" s="52"/>
      <c r="CH169" s="187">
        <f t="shared" si="99"/>
        <v>60.721739231767579</v>
      </c>
      <c r="CI169" s="193">
        <f t="shared" si="102"/>
        <v>-208.89473670222159</v>
      </c>
      <c r="CJ169" s="52"/>
      <c r="CK169" s="52"/>
      <c r="CL169" s="52"/>
      <c r="CM169" s="52"/>
      <c r="CN169" s="117">
        <f t="shared" si="97"/>
        <v>-62.204584560948483</v>
      </c>
      <c r="CO169" s="124">
        <v>-57</v>
      </c>
      <c r="CP169" s="52"/>
      <c r="CQ169" s="52"/>
      <c r="CR169" s="52"/>
      <c r="CS169" s="52"/>
      <c r="CT169" s="52"/>
      <c r="CU169" s="52"/>
      <c r="CV169" s="96"/>
      <c r="CW169" s="122"/>
    </row>
    <row r="170" spans="2:101" x14ac:dyDescent="0.3">
      <c r="B170" s="95"/>
      <c r="C170" s="95">
        <f t="shared" si="75"/>
        <v>1133.0052302761335</v>
      </c>
      <c r="D170" s="96">
        <f t="shared" si="81"/>
        <v>-100</v>
      </c>
      <c r="E170" s="52"/>
      <c r="F170" s="52"/>
      <c r="G170" s="95">
        <f t="shared" si="76"/>
        <v>225.76308476617351</v>
      </c>
      <c r="H170" s="96">
        <f t="shared" si="82"/>
        <v>-85</v>
      </c>
      <c r="I170" s="52"/>
      <c r="J170" s="52"/>
      <c r="K170" s="52"/>
      <c r="L170" s="134"/>
      <c r="M170" s="95">
        <f t="shared" si="77"/>
        <v>10</v>
      </c>
      <c r="N170" s="96">
        <f t="shared" si="83"/>
        <v>-59</v>
      </c>
      <c r="O170" s="52"/>
      <c r="P170" s="106"/>
      <c r="Q170" s="95">
        <f t="shared" si="78"/>
        <v>65</v>
      </c>
      <c r="R170" s="96">
        <f t="shared" si="84"/>
        <v>-79</v>
      </c>
      <c r="S170" s="52"/>
      <c r="T170" s="52"/>
      <c r="U170" s="95">
        <f t="shared" si="79"/>
        <v>99.880097967899189</v>
      </c>
      <c r="V170" s="96">
        <f t="shared" si="85"/>
        <v>-109</v>
      </c>
      <c r="W170" s="52"/>
      <c r="X170" s="52"/>
      <c r="Y170" s="52"/>
      <c r="Z170" s="31">
        <v>153</v>
      </c>
      <c r="AA170" s="34">
        <f t="shared" si="89"/>
        <v>-91.446356867981592</v>
      </c>
      <c r="AB170" s="33">
        <f t="shared" si="90"/>
        <v>75.451031542399519</v>
      </c>
      <c r="AC170" s="52"/>
      <c r="AD170" s="40">
        <v>162</v>
      </c>
      <c r="AE170" s="43">
        <f t="shared" si="73"/>
        <v>-61.81867355918498</v>
      </c>
      <c r="AF170" s="42">
        <f t="shared" si="74"/>
        <v>20.086104634371587</v>
      </c>
      <c r="AG170" s="52"/>
      <c r="AH170" s="62">
        <v>151</v>
      </c>
      <c r="AI170" s="65">
        <f t="shared" si="91"/>
        <v>-85.029501277213384</v>
      </c>
      <c r="AJ170" s="64">
        <f t="shared" si="92"/>
        <v>70.626202661780553</v>
      </c>
      <c r="AK170" s="52"/>
      <c r="AL170" s="52"/>
      <c r="AM170" s="52"/>
      <c r="AN170" s="52"/>
      <c r="AO170" s="52"/>
      <c r="AP170" s="52"/>
      <c r="AQ170" s="95">
        <f t="shared" si="80"/>
        <v>1122.4605675654948</v>
      </c>
      <c r="AR170" s="96">
        <f t="shared" si="86"/>
        <v>-157.89542765196785</v>
      </c>
      <c r="AS170" s="52"/>
      <c r="AT170" s="96"/>
      <c r="AU170" s="52"/>
      <c r="AV170" s="95">
        <f t="shared" si="88"/>
        <v>59.46570340869048</v>
      </c>
      <c r="AW170" s="96">
        <f t="shared" si="87"/>
        <v>-157.89542765196785</v>
      </c>
      <c r="AX170" s="52"/>
      <c r="AY170" s="52"/>
      <c r="AZ170" s="96"/>
      <c r="BA170" s="96"/>
      <c r="BC170" s="95"/>
      <c r="BD170" s="176">
        <v>145</v>
      </c>
      <c r="BE170" s="179">
        <f t="shared" si="93"/>
        <v>-83.751156249488758</v>
      </c>
      <c r="BF170" s="178">
        <f t="shared" si="94"/>
        <v>72.668477380539713</v>
      </c>
      <c r="BG170" s="52"/>
      <c r="BH170" s="176">
        <f t="shared" si="69"/>
        <v>13237.159835140446</v>
      </c>
      <c r="BI170" s="178">
        <f t="shared" si="95"/>
        <v>50.105263297778407</v>
      </c>
      <c r="BJ170" s="52"/>
      <c r="BK170" s="52"/>
      <c r="BL170" s="52"/>
      <c r="BM170" s="179">
        <f t="shared" si="71"/>
        <v>48.391829727181388</v>
      </c>
      <c r="BN170" s="178">
        <f t="shared" si="96"/>
        <v>-179.89473670222159</v>
      </c>
      <c r="BO170" s="52"/>
      <c r="BP170" s="52"/>
      <c r="BQ170" s="52"/>
      <c r="BR170" s="52"/>
      <c r="BS170" s="117">
        <f t="shared" si="98"/>
        <v>-61.113276059879212</v>
      </c>
      <c r="BT170" s="124">
        <v>-56</v>
      </c>
      <c r="BU170" s="52"/>
      <c r="BV170" s="52"/>
      <c r="BW170" s="52"/>
      <c r="BX170" s="52"/>
      <c r="BY170" s="52"/>
      <c r="BZ170" s="52"/>
      <c r="CA170" s="96"/>
      <c r="CB170" s="95"/>
      <c r="CC170" s="192">
        <f t="shared" si="100"/>
        <v>-1446.4175063501366</v>
      </c>
      <c r="CD170" s="193">
        <f t="shared" si="101"/>
        <v>80.105263297778407</v>
      </c>
      <c r="CE170" s="52"/>
      <c r="CF170" s="52"/>
      <c r="CG170" s="52"/>
      <c r="CH170" s="187">
        <f t="shared" si="99"/>
        <v>60.730466099558335</v>
      </c>
      <c r="CI170" s="193">
        <f t="shared" si="102"/>
        <v>-209.89473670222159</v>
      </c>
      <c r="CJ170" s="52"/>
      <c r="CK170" s="52"/>
      <c r="CL170" s="52"/>
      <c r="CM170" s="52"/>
      <c r="CN170" s="117">
        <f t="shared" si="97"/>
        <v>-61.113276059879212</v>
      </c>
      <c r="CO170" s="124">
        <v>-56</v>
      </c>
      <c r="CP170" s="52"/>
      <c r="CQ170" s="52"/>
      <c r="CR170" s="52"/>
      <c r="CS170" s="52"/>
      <c r="CT170" s="52"/>
      <c r="CU170" s="52"/>
      <c r="CV170" s="96"/>
      <c r="CW170" s="122"/>
    </row>
    <row r="171" spans="2:101" ht="15" thickBot="1" x14ac:dyDescent="0.35">
      <c r="B171" s="95"/>
      <c r="C171" s="97">
        <f>$D$3*D171+$F$3</f>
        <v>1144.4352825788949</v>
      </c>
      <c r="D171" s="98">
        <f t="shared" si="81"/>
        <v>-101</v>
      </c>
      <c r="E171" s="52"/>
      <c r="F171" s="52"/>
      <c r="G171" s="97">
        <f t="shared" si="76"/>
        <v>237.19313706893479</v>
      </c>
      <c r="H171" s="98">
        <f t="shared" si="82"/>
        <v>-86</v>
      </c>
      <c r="I171" s="52"/>
      <c r="J171" s="52"/>
      <c r="K171" s="52"/>
      <c r="L171" s="134"/>
      <c r="M171" s="95">
        <f t="shared" si="77"/>
        <v>10</v>
      </c>
      <c r="N171" s="96">
        <f t="shared" si="83"/>
        <v>-60</v>
      </c>
      <c r="O171" s="52"/>
      <c r="P171" s="106"/>
      <c r="Q171" s="95">
        <f t="shared" si="78"/>
        <v>65</v>
      </c>
      <c r="R171" s="96">
        <f t="shared" si="84"/>
        <v>-80</v>
      </c>
      <c r="S171" s="52"/>
      <c r="T171" s="52"/>
      <c r="U171" s="97">
        <f t="shared" si="79"/>
        <v>100.7964291419166</v>
      </c>
      <c r="V171" s="98">
        <f t="shared" si="85"/>
        <v>-110</v>
      </c>
      <c r="W171" s="52"/>
      <c r="X171" s="52"/>
      <c r="Y171" s="52"/>
      <c r="Z171" s="31">
        <v>154</v>
      </c>
      <c r="AA171" s="34">
        <f t="shared" si="89"/>
        <v>-91.625628547155031</v>
      </c>
      <c r="AB171" s="33">
        <f t="shared" si="90"/>
        <v>75.091468180499035</v>
      </c>
      <c r="AC171" s="52"/>
      <c r="AD171" s="40">
        <v>163</v>
      </c>
      <c r="AE171" s="43">
        <f t="shared" si="73"/>
        <v>-62.1598091375973</v>
      </c>
      <c r="AF171" s="42">
        <f t="shared" si="74"/>
        <v>19.004160806977907</v>
      </c>
      <c r="AG171" s="52"/>
      <c r="AH171" s="62">
        <v>152</v>
      </c>
      <c r="AI171" s="65">
        <f t="shared" si="91"/>
        <v>-85.221212329286615</v>
      </c>
      <c r="AJ171" s="64">
        <f t="shared" si="92"/>
        <v>70.273114827541235</v>
      </c>
      <c r="AK171" s="52"/>
      <c r="AL171" s="52"/>
      <c r="AM171" s="52"/>
      <c r="AN171" s="52"/>
      <c r="AO171" s="52"/>
      <c r="AP171" s="52"/>
      <c r="AQ171" s="95">
        <f t="shared" si="80"/>
        <v>1133.8906198682562</v>
      </c>
      <c r="AR171" s="96">
        <f t="shared" si="86"/>
        <v>-158.89542765196785</v>
      </c>
      <c r="AS171" s="52"/>
      <c r="AT171" s="96"/>
      <c r="AU171" s="52"/>
      <c r="AV171" s="95">
        <f t="shared" si="88"/>
        <v>59.46570340869048</v>
      </c>
      <c r="AW171" s="96">
        <f t="shared" si="87"/>
        <v>-158.89542765196785</v>
      </c>
      <c r="AX171" s="52"/>
      <c r="AY171" s="52"/>
      <c r="AZ171" s="96"/>
      <c r="BA171" s="96"/>
      <c r="BC171" s="95"/>
      <c r="BD171" s="176">
        <v>146</v>
      </c>
      <c r="BE171" s="179">
        <f t="shared" si="93"/>
        <v>-83.97871555271044</v>
      </c>
      <c r="BF171" s="178">
        <f t="shared" si="94"/>
        <v>72.33737653979378</v>
      </c>
      <c r="BG171" s="52"/>
      <c r="BH171" s="176">
        <f t="shared" si="69"/>
        <v>13351.748485269756</v>
      </c>
      <c r="BI171" s="178">
        <f t="shared" si="95"/>
        <v>51.105263297778407</v>
      </c>
      <c r="BJ171" s="52"/>
      <c r="BK171" s="52"/>
      <c r="BL171" s="52"/>
      <c r="BM171" s="179">
        <f t="shared" si="71"/>
        <v>48.295540678983848</v>
      </c>
      <c r="BN171" s="178">
        <f t="shared" si="96"/>
        <v>-180.89473670222159</v>
      </c>
      <c r="BO171" s="52"/>
      <c r="BP171" s="52"/>
      <c r="BQ171" s="52"/>
      <c r="BR171" s="52"/>
      <c r="BS171" s="117">
        <f t="shared" si="98"/>
        <v>-60.021967558809934</v>
      </c>
      <c r="BT171" s="124">
        <v>-55</v>
      </c>
      <c r="BU171" s="52"/>
      <c r="BV171" s="52"/>
      <c r="BW171" s="52"/>
      <c r="BX171" s="52"/>
      <c r="BY171" s="52"/>
      <c r="BZ171" s="52"/>
      <c r="CA171" s="96"/>
      <c r="CB171" s="95"/>
      <c r="CC171" s="192">
        <f t="shared" si="100"/>
        <v>-1456.8029034302749</v>
      </c>
      <c r="CD171" s="193">
        <f t="shared" si="101"/>
        <v>81.105263297778407</v>
      </c>
      <c r="CE171" s="52"/>
      <c r="CF171" s="52"/>
      <c r="CG171" s="52"/>
      <c r="CH171" s="187">
        <f t="shared" si="99"/>
        <v>60.739192967349098</v>
      </c>
      <c r="CI171" s="193">
        <f t="shared" si="102"/>
        <v>-210.89473670222159</v>
      </c>
      <c r="CJ171" s="52"/>
      <c r="CK171" s="52"/>
      <c r="CL171" s="52"/>
      <c r="CM171" s="52"/>
      <c r="CN171" s="117">
        <f t="shared" si="97"/>
        <v>-60.021967558809934</v>
      </c>
      <c r="CO171" s="124">
        <v>-55</v>
      </c>
      <c r="CP171" s="52"/>
      <c r="CQ171" s="52"/>
      <c r="CR171" s="52"/>
      <c r="CS171" s="52"/>
      <c r="CT171" s="52"/>
      <c r="CU171" s="52"/>
      <c r="CV171" s="96"/>
      <c r="CW171" s="122"/>
    </row>
    <row r="172" spans="2:101" x14ac:dyDescent="0.3">
      <c r="B172" s="95"/>
      <c r="C172" s="52"/>
      <c r="D172" s="52"/>
      <c r="E172" s="52"/>
      <c r="F172" s="52"/>
      <c r="G172" s="52"/>
      <c r="H172" s="52"/>
      <c r="I172" s="52"/>
      <c r="J172" s="52"/>
      <c r="K172" s="52"/>
      <c r="L172" s="134"/>
      <c r="M172" s="95">
        <f t="shared" si="77"/>
        <v>10</v>
      </c>
      <c r="N172" s="96">
        <f t="shared" si="83"/>
        <v>-61</v>
      </c>
      <c r="O172" s="52"/>
      <c r="P172" s="106"/>
      <c r="Q172" s="95">
        <f t="shared" si="78"/>
        <v>65</v>
      </c>
      <c r="R172" s="96">
        <f t="shared" si="84"/>
        <v>-81</v>
      </c>
      <c r="S172" s="52"/>
      <c r="T172" s="52"/>
      <c r="U172" s="52"/>
      <c r="V172" s="52"/>
      <c r="W172" s="52"/>
      <c r="X172" s="52"/>
      <c r="Y172" s="52"/>
      <c r="Z172" s="31">
        <v>155</v>
      </c>
      <c r="AA172" s="34">
        <f t="shared" si="89"/>
        <v>-91.798597676451564</v>
      </c>
      <c r="AB172" s="33">
        <f t="shared" si="90"/>
        <v>74.728830859632552</v>
      </c>
      <c r="AC172" s="52"/>
      <c r="AD172" s="40">
        <v>164</v>
      </c>
      <c r="AE172" s="43">
        <f t="shared" si="73"/>
        <v>-62.482010235990714</v>
      </c>
      <c r="AF172" s="42">
        <f t="shared" si="74"/>
        <v>17.916428128104979</v>
      </c>
      <c r="AG172" s="52"/>
      <c r="AH172" s="62">
        <v>153</v>
      </c>
      <c r="AI172" s="65">
        <f t="shared" si="91"/>
        <v>-85.40673195044684</v>
      </c>
      <c r="AJ172" s="64">
        <f t="shared" si="92"/>
        <v>69.916734951089992</v>
      </c>
      <c r="AK172" s="52"/>
      <c r="AL172" s="52"/>
      <c r="AM172" s="52"/>
      <c r="AN172" s="52"/>
      <c r="AO172" s="52"/>
      <c r="AP172" s="52"/>
      <c r="AQ172" s="95">
        <f t="shared" si="80"/>
        <v>1145.3206721710176</v>
      </c>
      <c r="AR172" s="96">
        <f t="shared" si="86"/>
        <v>-159.89542765196785</v>
      </c>
      <c r="AS172" s="52"/>
      <c r="AT172" s="96"/>
      <c r="AU172" s="52"/>
      <c r="AV172" s="95">
        <f t="shared" si="88"/>
        <v>59.46570340869048</v>
      </c>
      <c r="AW172" s="96">
        <f t="shared" si="87"/>
        <v>-159.89542765196785</v>
      </c>
      <c r="AX172" s="52"/>
      <c r="AY172" s="52"/>
      <c r="AZ172" s="96"/>
      <c r="BA172" s="96"/>
      <c r="BC172" s="95"/>
      <c r="BD172" s="176">
        <v>147</v>
      </c>
      <c r="BE172" s="179">
        <f t="shared" si="93"/>
        <v>-84.200461691103584</v>
      </c>
      <c r="BF172" s="178">
        <f t="shared" si="94"/>
        <v>72.002354669861191</v>
      </c>
      <c r="BG172" s="52"/>
      <c r="BH172" s="176">
        <f t="shared" si="69"/>
        <v>13466.337135399066</v>
      </c>
      <c r="BI172" s="178">
        <f t="shared" si="95"/>
        <v>52.105263297778407</v>
      </c>
      <c r="BJ172" s="52"/>
      <c r="BK172" s="52"/>
      <c r="BL172" s="52"/>
      <c r="BM172" s="179">
        <f t="shared" si="71"/>
        <v>48.199251630786307</v>
      </c>
      <c r="BN172" s="178">
        <f t="shared" si="96"/>
        <v>-181.89473670222159</v>
      </c>
      <c r="BO172" s="52"/>
      <c r="BP172" s="52"/>
      <c r="BQ172" s="52"/>
      <c r="BR172" s="52"/>
      <c r="BS172" s="117">
        <f t="shared" si="98"/>
        <v>-58.930659057740662</v>
      </c>
      <c r="BT172" s="124">
        <v>-54</v>
      </c>
      <c r="BU172" s="52"/>
      <c r="BV172" s="52"/>
      <c r="BW172" s="52"/>
      <c r="BX172" s="52"/>
      <c r="BY172" s="52"/>
      <c r="BZ172" s="52"/>
      <c r="CA172" s="96"/>
      <c r="CB172" s="95"/>
      <c r="CC172" s="192">
        <f t="shared" si="100"/>
        <v>-1467.188300510413</v>
      </c>
      <c r="CD172" s="193">
        <f t="shared" si="101"/>
        <v>82.105263297778407</v>
      </c>
      <c r="CE172" s="52"/>
      <c r="CF172" s="52"/>
      <c r="CG172" s="52"/>
      <c r="CH172" s="187">
        <f t="shared" si="99"/>
        <v>60.747919835139854</v>
      </c>
      <c r="CI172" s="193">
        <f t="shared" si="102"/>
        <v>-211.89473670222159</v>
      </c>
      <c r="CJ172" s="52"/>
      <c r="CK172" s="52"/>
      <c r="CL172" s="52"/>
      <c r="CM172" s="52"/>
      <c r="CN172" s="117">
        <f t="shared" si="97"/>
        <v>-58.930659057740662</v>
      </c>
      <c r="CO172" s="124">
        <v>-54</v>
      </c>
      <c r="CP172" s="52"/>
      <c r="CQ172" s="52"/>
      <c r="CR172" s="52"/>
      <c r="CS172" s="52"/>
      <c r="CT172" s="52"/>
      <c r="CU172" s="52"/>
      <c r="CV172" s="96"/>
      <c r="CW172" s="122"/>
    </row>
    <row r="173" spans="2:101" x14ac:dyDescent="0.3">
      <c r="B173" s="95"/>
      <c r="C173" s="52"/>
      <c r="D173" s="52"/>
      <c r="E173" s="52"/>
      <c r="F173" s="52"/>
      <c r="G173" s="52"/>
      <c r="H173" s="52"/>
      <c r="I173" s="52"/>
      <c r="J173" s="52"/>
      <c r="K173" s="52"/>
      <c r="L173" s="134"/>
      <c r="M173" s="95">
        <f t="shared" si="77"/>
        <v>10</v>
      </c>
      <c r="N173" s="96">
        <f t="shared" si="83"/>
        <v>-62</v>
      </c>
      <c r="O173" s="52"/>
      <c r="P173" s="106"/>
      <c r="Q173" s="95">
        <f t="shared" si="78"/>
        <v>65</v>
      </c>
      <c r="R173" s="96">
        <f t="shared" si="84"/>
        <v>-82</v>
      </c>
      <c r="S173" s="52"/>
      <c r="T173" s="52"/>
      <c r="U173" s="52"/>
      <c r="V173" s="52"/>
      <c r="W173" s="52"/>
      <c r="X173" s="52"/>
      <c r="Y173" s="52"/>
      <c r="Z173" s="31">
        <v>156</v>
      </c>
      <c r="AA173" s="34">
        <f t="shared" si="89"/>
        <v>-91.965211567798818</v>
      </c>
      <c r="AB173" s="33">
        <f t="shared" si="90"/>
        <v>74.363230042640907</v>
      </c>
      <c r="AC173" s="52"/>
      <c r="AD173" s="40">
        <v>165</v>
      </c>
      <c r="AE173" s="43">
        <f t="shared" si="73"/>
        <v>-62.785178708789431</v>
      </c>
      <c r="AF173" s="42">
        <f t="shared" si="74"/>
        <v>16.823237931663865</v>
      </c>
      <c r="AG173" s="52"/>
      <c r="AH173" s="62">
        <v>154</v>
      </c>
      <c r="AI173" s="65">
        <f t="shared" si="91"/>
        <v>-85.586003629620265</v>
      </c>
      <c r="AJ173" s="64">
        <f t="shared" si="92"/>
        <v>69.557171589189522</v>
      </c>
      <c r="AK173" s="52"/>
      <c r="AL173" s="52"/>
      <c r="AM173" s="52"/>
      <c r="AN173" s="52"/>
      <c r="AO173" s="52"/>
      <c r="AP173" s="52"/>
      <c r="AQ173" s="95">
        <f t="shared" ref="AQ173:AQ204" si="103">$AR$19*$AR173+$AT$19</f>
        <v>1156.7507244737787</v>
      </c>
      <c r="AR173" s="96">
        <f t="shared" si="86"/>
        <v>-160.89542765196785</v>
      </c>
      <c r="AS173" s="52"/>
      <c r="AT173" s="96"/>
      <c r="AU173" s="52"/>
      <c r="AV173" s="95">
        <f t="shared" si="88"/>
        <v>59.46570340869048</v>
      </c>
      <c r="AW173" s="96">
        <f t="shared" si="87"/>
        <v>-160.89542765196785</v>
      </c>
      <c r="AX173" s="52"/>
      <c r="AY173" s="52"/>
      <c r="AZ173" s="96"/>
      <c r="BA173" s="96"/>
      <c r="BC173" s="95"/>
      <c r="BD173" s="176">
        <v>148</v>
      </c>
      <c r="BE173" s="179">
        <f t="shared" si="93"/>
        <v>-84.416327118646365</v>
      </c>
      <c r="BF173" s="178">
        <f t="shared" si="94"/>
        <v>71.663513821648991</v>
      </c>
      <c r="BG173" s="52"/>
      <c r="BH173" s="176">
        <f t="shared" si="69"/>
        <v>13580.925785528374</v>
      </c>
      <c r="BI173" s="178">
        <f t="shared" si="95"/>
        <v>53.105263297778407</v>
      </c>
      <c r="BJ173" s="52"/>
      <c r="BK173" s="52"/>
      <c r="BL173" s="52"/>
      <c r="BM173" s="179">
        <f t="shared" si="71"/>
        <v>48.102962582588773</v>
      </c>
      <c r="BN173" s="178">
        <f t="shared" si="96"/>
        <v>-182.89473670222159</v>
      </c>
      <c r="BO173" s="52"/>
      <c r="BP173" s="52"/>
      <c r="BQ173" s="52"/>
      <c r="BR173" s="52"/>
      <c r="BS173" s="117">
        <f t="shared" si="98"/>
        <v>-57.839350556671391</v>
      </c>
      <c r="BT173" s="124">
        <v>-53</v>
      </c>
      <c r="BU173" s="52"/>
      <c r="BV173" s="52"/>
      <c r="BW173" s="52"/>
      <c r="BX173" s="52"/>
      <c r="BY173" s="52"/>
      <c r="BZ173" s="52"/>
      <c r="CA173" s="96"/>
      <c r="CB173" s="95"/>
      <c r="CC173" s="192">
        <f t="shared" si="100"/>
        <v>-1477.5736975905511</v>
      </c>
      <c r="CD173" s="193">
        <f t="shared" si="101"/>
        <v>83.105263297778407</v>
      </c>
      <c r="CE173" s="52"/>
      <c r="CF173" s="52"/>
      <c r="CG173" s="52"/>
      <c r="CH173" s="187">
        <f t="shared" si="99"/>
        <v>60.75664670293061</v>
      </c>
      <c r="CI173" s="193">
        <f t="shared" si="102"/>
        <v>-212.89473670222159</v>
      </c>
      <c r="CJ173" s="52"/>
      <c r="CK173" s="52"/>
      <c r="CL173" s="52"/>
      <c r="CM173" s="52"/>
      <c r="CN173" s="117">
        <f t="shared" si="97"/>
        <v>-57.839350556671391</v>
      </c>
      <c r="CO173" s="124">
        <v>-53</v>
      </c>
      <c r="CP173" s="52"/>
      <c r="CQ173" s="52"/>
      <c r="CR173" s="52"/>
      <c r="CS173" s="52"/>
      <c r="CT173" s="52"/>
      <c r="CU173" s="52"/>
      <c r="CV173" s="96"/>
      <c r="CW173" s="122"/>
    </row>
    <row r="174" spans="2:101" x14ac:dyDescent="0.3">
      <c r="B174" s="95"/>
      <c r="C174" s="52"/>
      <c r="D174" s="52"/>
      <c r="E174" s="52"/>
      <c r="F174" s="52"/>
      <c r="G174" s="52"/>
      <c r="H174" s="52"/>
      <c r="I174" s="52"/>
      <c r="J174" s="52"/>
      <c r="K174" s="52"/>
      <c r="L174" s="134"/>
      <c r="M174" s="95">
        <f t="shared" si="77"/>
        <v>10</v>
      </c>
      <c r="N174" s="96">
        <f t="shared" si="83"/>
        <v>-63</v>
      </c>
      <c r="O174" s="52"/>
      <c r="P174" s="106"/>
      <c r="Q174" s="95">
        <f t="shared" si="78"/>
        <v>65</v>
      </c>
      <c r="R174" s="96">
        <f t="shared" si="84"/>
        <v>-83</v>
      </c>
      <c r="S174" s="52"/>
      <c r="T174" s="52"/>
      <c r="U174" s="52"/>
      <c r="V174" s="52"/>
      <c r="W174" s="52"/>
      <c r="X174" s="52"/>
      <c r="Y174" s="52"/>
      <c r="Z174" s="31">
        <v>157</v>
      </c>
      <c r="AA174" s="34">
        <f t="shared" si="89"/>
        <v>-92.125419468991467</v>
      </c>
      <c r="AB174" s="33">
        <f t="shared" si="90"/>
        <v>73.994777095074639</v>
      </c>
      <c r="AC174" s="52"/>
      <c r="AD174" s="40">
        <v>166</v>
      </c>
      <c r="AE174" s="43">
        <f t="shared" si="73"/>
        <v>-63.069222207939774</v>
      </c>
      <c r="AF174" s="42">
        <f t="shared" si="74"/>
        <v>15.724923213978402</v>
      </c>
      <c r="AG174" s="52"/>
      <c r="AH174" s="62">
        <v>155</v>
      </c>
      <c r="AI174" s="65">
        <f t="shared" si="91"/>
        <v>-85.758972758916798</v>
      </c>
      <c r="AJ174" s="64">
        <f t="shared" si="92"/>
        <v>69.194534268323025</v>
      </c>
      <c r="AK174" s="52"/>
      <c r="AL174" s="52"/>
      <c r="AM174" s="52"/>
      <c r="AN174" s="52"/>
      <c r="AO174" s="52"/>
      <c r="AP174" s="52"/>
      <c r="AQ174" s="95">
        <f t="shared" si="103"/>
        <v>1168.1807767765401</v>
      </c>
      <c r="AR174" s="96">
        <f t="shared" ref="AR174:AR205" si="104">$AR173-$A$11</f>
        <v>-161.89542765196785</v>
      </c>
      <c r="AS174" s="52"/>
      <c r="AT174" s="96"/>
      <c r="AU174" s="52"/>
      <c r="AV174" s="95">
        <f t="shared" si="88"/>
        <v>59.46570340869048</v>
      </c>
      <c r="AW174" s="96">
        <f t="shared" si="87"/>
        <v>-161.89542765196785</v>
      </c>
      <c r="AX174" s="52"/>
      <c r="AY174" s="52"/>
      <c r="AZ174" s="96"/>
      <c r="BA174" s="96"/>
      <c r="BC174" s="95"/>
      <c r="BD174" s="176">
        <v>149</v>
      </c>
      <c r="BE174" s="179">
        <f t="shared" si="93"/>
        <v>-84.62624608063841</v>
      </c>
      <c r="BF174" s="178">
        <f t="shared" si="94"/>
        <v>71.32095720936195</v>
      </c>
      <c r="BG174" s="52"/>
      <c r="BH174" s="176">
        <f t="shared" si="69"/>
        <v>13695.514435657684</v>
      </c>
      <c r="BI174" s="178">
        <f t="shared" si="95"/>
        <v>54.105263297778407</v>
      </c>
      <c r="BJ174" s="52"/>
      <c r="BK174" s="52"/>
      <c r="BL174" s="52"/>
      <c r="BM174" s="179">
        <f t="shared" si="71"/>
        <v>48.006673534391226</v>
      </c>
      <c r="BN174" s="178">
        <f t="shared" si="96"/>
        <v>-183.89473670222159</v>
      </c>
      <c r="BO174" s="52"/>
      <c r="BP174" s="52"/>
      <c r="BQ174" s="52"/>
      <c r="BR174" s="52"/>
      <c r="BS174" s="117">
        <f t="shared" si="98"/>
        <v>-56.74804205560212</v>
      </c>
      <c r="BT174" s="124">
        <v>-52</v>
      </c>
      <c r="BU174" s="52"/>
      <c r="BV174" s="52"/>
      <c r="BW174" s="52"/>
      <c r="BX174" s="52"/>
      <c r="BY174" s="52"/>
      <c r="BZ174" s="52"/>
      <c r="CA174" s="96"/>
      <c r="CB174" s="95"/>
      <c r="CC174" s="192">
        <f t="shared" si="100"/>
        <v>-1487.9590946706894</v>
      </c>
      <c r="CD174" s="193">
        <f t="shared" si="101"/>
        <v>84.105263297778407</v>
      </c>
      <c r="CE174" s="52"/>
      <c r="CF174" s="52"/>
      <c r="CG174" s="52"/>
      <c r="CH174" s="187">
        <f t="shared" si="99"/>
        <v>60.765373570721373</v>
      </c>
      <c r="CI174" s="193">
        <f t="shared" si="102"/>
        <v>-213.89473670222159</v>
      </c>
      <c r="CJ174" s="52"/>
      <c r="CK174" s="52"/>
      <c r="CL174" s="52"/>
      <c r="CM174" s="52"/>
      <c r="CN174" s="117">
        <f t="shared" si="97"/>
        <v>-56.74804205560212</v>
      </c>
      <c r="CO174" s="124">
        <v>-52</v>
      </c>
      <c r="CP174" s="52"/>
      <c r="CQ174" s="52"/>
      <c r="CR174" s="52"/>
      <c r="CS174" s="52"/>
      <c r="CT174" s="52"/>
      <c r="CU174" s="52"/>
      <c r="CV174" s="96"/>
      <c r="CW174" s="122"/>
    </row>
    <row r="175" spans="2:101" x14ac:dyDescent="0.3">
      <c r="B175" s="95"/>
      <c r="C175" s="52"/>
      <c r="D175" s="52"/>
      <c r="E175" s="52"/>
      <c r="F175" s="52"/>
      <c r="G175" s="52"/>
      <c r="H175" s="52"/>
      <c r="I175" s="52"/>
      <c r="J175" s="52"/>
      <c r="K175" s="52"/>
      <c r="L175" s="134"/>
      <c r="M175" s="95">
        <f t="shared" si="77"/>
        <v>10</v>
      </c>
      <c r="N175" s="96">
        <f t="shared" si="83"/>
        <v>-64</v>
      </c>
      <c r="O175" s="52"/>
      <c r="P175" s="106"/>
      <c r="Q175" s="95">
        <f t="shared" si="78"/>
        <v>65</v>
      </c>
      <c r="R175" s="96">
        <f t="shared" si="84"/>
        <v>-84</v>
      </c>
      <c r="S175" s="52"/>
      <c r="T175" s="52"/>
      <c r="U175" s="52"/>
      <c r="V175" s="52"/>
      <c r="W175" s="52"/>
      <c r="X175" s="52"/>
      <c r="Y175" s="52"/>
      <c r="Z175" s="31">
        <v>158</v>
      </c>
      <c r="AA175" s="34">
        <f t="shared" si="89"/>
        <v>-92.279172579150838</v>
      </c>
      <c r="AB175" s="33">
        <f t="shared" si="90"/>
        <v>73.623584251270827</v>
      </c>
      <c r="AC175" s="52"/>
      <c r="AD175" s="40">
        <v>167</v>
      </c>
      <c r="AE175" s="43">
        <f t="shared" si="73"/>
        <v>-63.334054211040289</v>
      </c>
      <c r="AF175" s="42">
        <f t="shared" si="74"/>
        <v>14.621818532351211</v>
      </c>
      <c r="AG175" s="52"/>
      <c r="AH175" s="62">
        <v>156</v>
      </c>
      <c r="AI175" s="65">
        <f t="shared" si="91"/>
        <v>-85.925586650264052</v>
      </c>
      <c r="AJ175" s="64">
        <f t="shared" si="92"/>
        <v>68.82893345133138</v>
      </c>
      <c r="AK175" s="52"/>
      <c r="AL175" s="52"/>
      <c r="AM175" s="52"/>
      <c r="AN175" s="52"/>
      <c r="AO175" s="52"/>
      <c r="AP175" s="52"/>
      <c r="AQ175" s="95">
        <f t="shared" si="103"/>
        <v>1179.6108290793015</v>
      </c>
      <c r="AR175" s="96">
        <f t="shared" si="104"/>
        <v>-162.89542765196785</v>
      </c>
      <c r="AS175" s="52"/>
      <c r="AT175" s="96"/>
      <c r="AU175" s="52"/>
      <c r="AV175" s="95">
        <f t="shared" si="88"/>
        <v>59.46570340869048</v>
      </c>
      <c r="AW175" s="96">
        <f t="shared" si="87"/>
        <v>-162.89542765196785</v>
      </c>
      <c r="AX175" s="52"/>
      <c r="AY175" s="52"/>
      <c r="AZ175" s="96"/>
      <c r="BA175" s="96"/>
      <c r="BC175" s="95"/>
      <c r="BD175" s="176">
        <v>150</v>
      </c>
      <c r="BE175" s="179">
        <f t="shared" si="93"/>
        <v>-84.830154633730373</v>
      </c>
      <c r="BF175" s="178">
        <f t="shared" si="94"/>
        <v>70.974789179062583</v>
      </c>
      <c r="BG175" s="52"/>
      <c r="BH175" s="176">
        <f t="shared" si="69"/>
        <v>13810.103085786992</v>
      </c>
      <c r="BI175" s="178">
        <f t="shared" si="95"/>
        <v>55.105263297778407</v>
      </c>
      <c r="BJ175" s="52"/>
      <c r="BK175" s="52"/>
      <c r="BL175" s="52"/>
      <c r="BM175" s="179">
        <f t="shared" si="71"/>
        <v>47.910384486193692</v>
      </c>
      <c r="BN175" s="178">
        <f t="shared" si="96"/>
        <v>-184.89473670222159</v>
      </c>
      <c r="BO175" s="52"/>
      <c r="BP175" s="52"/>
      <c r="BQ175" s="52"/>
      <c r="BR175" s="52"/>
      <c r="BS175" s="117">
        <f t="shared" si="98"/>
        <v>-55.656733554532849</v>
      </c>
      <c r="BT175" s="124">
        <v>-51</v>
      </c>
      <c r="BU175" s="52"/>
      <c r="BV175" s="52"/>
      <c r="BW175" s="52"/>
      <c r="BX175" s="52"/>
      <c r="BY175" s="52"/>
      <c r="BZ175" s="52"/>
      <c r="CA175" s="96"/>
      <c r="CB175" s="95"/>
      <c r="CC175" s="192">
        <f t="shared" si="100"/>
        <v>-1498.3444917508275</v>
      </c>
      <c r="CD175" s="193">
        <f t="shared" si="101"/>
        <v>85.105263297778407</v>
      </c>
      <c r="CE175" s="52"/>
      <c r="CF175" s="52"/>
      <c r="CG175" s="52"/>
      <c r="CH175" s="187">
        <f t="shared" si="99"/>
        <v>60.774100438512129</v>
      </c>
      <c r="CI175" s="193">
        <f t="shared" si="102"/>
        <v>-214.89473670222159</v>
      </c>
      <c r="CJ175" s="52"/>
      <c r="CK175" s="52"/>
      <c r="CL175" s="52"/>
      <c r="CM175" s="52"/>
      <c r="CN175" s="117">
        <f t="shared" si="97"/>
        <v>-55.656733554532849</v>
      </c>
      <c r="CO175" s="124">
        <v>-51</v>
      </c>
      <c r="CP175" s="52"/>
      <c r="CQ175" s="52"/>
      <c r="CR175" s="52"/>
      <c r="CS175" s="52"/>
      <c r="CT175" s="52"/>
      <c r="CU175" s="52"/>
      <c r="CV175" s="96"/>
      <c r="CW175" s="122"/>
    </row>
    <row r="176" spans="2:101" x14ac:dyDescent="0.3">
      <c r="B176" s="95"/>
      <c r="C176" s="52"/>
      <c r="D176" s="52"/>
      <c r="E176" s="52"/>
      <c r="F176" s="52"/>
      <c r="G176" s="52"/>
      <c r="H176" s="52"/>
      <c r="I176" s="52"/>
      <c r="J176" s="52"/>
      <c r="K176" s="52"/>
      <c r="L176" s="134"/>
      <c r="M176" s="95">
        <f t="shared" si="77"/>
        <v>10</v>
      </c>
      <c r="N176" s="96">
        <f t="shared" si="83"/>
        <v>-65</v>
      </c>
      <c r="O176" s="52"/>
      <c r="P176" s="106"/>
      <c r="Q176" s="95">
        <f t="shared" si="78"/>
        <v>65</v>
      </c>
      <c r="R176" s="96">
        <f t="shared" si="84"/>
        <v>-85</v>
      </c>
      <c r="S176" s="52"/>
      <c r="T176" s="52"/>
      <c r="U176" s="52"/>
      <c r="V176" s="52"/>
      <c r="W176" s="52"/>
      <c r="X176" s="52"/>
      <c r="Y176" s="52"/>
      <c r="Z176" s="31">
        <v>159</v>
      </c>
      <c r="AA176" s="34">
        <f t="shared" si="89"/>
        <v>-92.426424063590147</v>
      </c>
      <c r="AB176" s="33">
        <f t="shared" si="90"/>
        <v>73.249764580165547</v>
      </c>
      <c r="AC176" s="52"/>
      <c r="AD176" s="40">
        <v>168</v>
      </c>
      <c r="AE176" s="43">
        <f t="shared" si="73"/>
        <v>-63.57959404769737</v>
      </c>
      <c r="AF176" s="42">
        <f t="shared" si="74"/>
        <v>13.514259903154356</v>
      </c>
      <c r="AG176" s="52"/>
      <c r="AH176" s="62">
        <v>157</v>
      </c>
      <c r="AI176" s="65">
        <f t="shared" si="91"/>
        <v>-86.085794551456701</v>
      </c>
      <c r="AJ176" s="64">
        <f t="shared" si="92"/>
        <v>68.460480503765112</v>
      </c>
      <c r="AK176" s="52"/>
      <c r="AL176" s="52"/>
      <c r="AM176" s="52"/>
      <c r="AN176" s="52"/>
      <c r="AO176" s="52"/>
      <c r="AP176" s="52"/>
      <c r="AQ176" s="95">
        <f t="shared" si="103"/>
        <v>1191.0408813820627</v>
      </c>
      <c r="AR176" s="96">
        <f t="shared" si="104"/>
        <v>-163.89542765196785</v>
      </c>
      <c r="AS176" s="52"/>
      <c r="AT176" s="96"/>
      <c r="AU176" s="52"/>
      <c r="AV176" s="95">
        <f t="shared" si="88"/>
        <v>59.46570340869048</v>
      </c>
      <c r="AW176" s="96">
        <f t="shared" si="87"/>
        <v>-163.89542765196785</v>
      </c>
      <c r="AX176" s="52"/>
      <c r="AY176" s="52"/>
      <c r="AZ176" s="96"/>
      <c r="BA176" s="96"/>
      <c r="BC176" s="95"/>
      <c r="BD176" s="176">
        <v>151</v>
      </c>
      <c r="BE176" s="179">
        <f t="shared" si="93"/>
        <v>-85.02799066540166</v>
      </c>
      <c r="BF176" s="178">
        <f t="shared" si="94"/>
        <v>70.625115176886354</v>
      </c>
      <c r="BG176" s="52"/>
      <c r="BH176" s="176">
        <f t="shared" si="69"/>
        <v>13924.691735916302</v>
      </c>
      <c r="BI176" s="178">
        <f t="shared" si="95"/>
        <v>56.105263297778407</v>
      </c>
      <c r="BJ176" s="52"/>
      <c r="BK176" s="52"/>
      <c r="BL176" s="52"/>
      <c r="BM176" s="179">
        <f t="shared" si="71"/>
        <v>47.814095437996158</v>
      </c>
      <c r="BN176" s="178">
        <f t="shared" si="96"/>
        <v>-185.89473670222159</v>
      </c>
      <c r="BO176" s="52"/>
      <c r="BP176" s="52"/>
      <c r="BQ176" s="52"/>
      <c r="BR176" s="52"/>
      <c r="BS176" s="117">
        <f t="shared" si="98"/>
        <v>-54.565425053463578</v>
      </c>
      <c r="BT176" s="124">
        <v>-50</v>
      </c>
      <c r="BU176" s="52"/>
      <c r="BV176" s="52"/>
      <c r="BW176" s="52"/>
      <c r="BX176" s="52"/>
      <c r="BY176" s="52"/>
      <c r="BZ176" s="52"/>
      <c r="CA176" s="96"/>
      <c r="CB176" s="95"/>
      <c r="CC176" s="192">
        <f t="shared" si="100"/>
        <v>-1508.7298888309656</v>
      </c>
      <c r="CD176" s="193">
        <f t="shared" si="101"/>
        <v>86.105263297778407</v>
      </c>
      <c r="CE176" s="52"/>
      <c r="CF176" s="52"/>
      <c r="CG176" s="52"/>
      <c r="CH176" s="187">
        <f t="shared" si="99"/>
        <v>60.782827306302892</v>
      </c>
      <c r="CI176" s="193">
        <f t="shared" si="102"/>
        <v>-215.89473670222159</v>
      </c>
      <c r="CJ176" s="52"/>
      <c r="CK176" s="52"/>
      <c r="CL176" s="52"/>
      <c r="CM176" s="52"/>
      <c r="CN176" s="117">
        <f t="shared" si="97"/>
        <v>-54.565425053463578</v>
      </c>
      <c r="CO176" s="124">
        <v>-50</v>
      </c>
      <c r="CP176" s="52"/>
      <c r="CQ176" s="52"/>
      <c r="CR176" s="52"/>
      <c r="CS176" s="52"/>
      <c r="CT176" s="52"/>
      <c r="CU176" s="52"/>
      <c r="CV176" s="96"/>
      <c r="CW176" s="122"/>
    </row>
    <row r="177" spans="2:101" x14ac:dyDescent="0.3">
      <c r="B177" s="95"/>
      <c r="C177" s="52"/>
      <c r="D177" s="52"/>
      <c r="E177" s="52"/>
      <c r="F177" s="52"/>
      <c r="G177" s="52"/>
      <c r="H177" s="52"/>
      <c r="I177" s="52"/>
      <c r="J177" s="52"/>
      <c r="K177" s="52"/>
      <c r="L177" s="134"/>
      <c r="M177" s="95">
        <f t="shared" si="77"/>
        <v>10</v>
      </c>
      <c r="N177" s="96">
        <f t="shared" si="83"/>
        <v>-66</v>
      </c>
      <c r="O177" s="52"/>
      <c r="P177" s="106"/>
      <c r="Q177" s="95">
        <f t="shared" si="78"/>
        <v>65</v>
      </c>
      <c r="R177" s="96">
        <f t="shared" si="84"/>
        <v>-86</v>
      </c>
      <c r="S177" s="52"/>
      <c r="T177" s="52"/>
      <c r="U177" s="52"/>
      <c r="V177" s="52"/>
      <c r="W177" s="52"/>
      <c r="X177" s="52"/>
      <c r="Y177" s="52"/>
      <c r="Z177" s="31">
        <v>160</v>
      </c>
      <c r="AA177" s="34">
        <f t="shared" si="89"/>
        <v>-92.56712906808076</v>
      </c>
      <c r="AB177" s="33">
        <f t="shared" si="90"/>
        <v>72.873431950851895</v>
      </c>
      <c r="AC177" s="52"/>
      <c r="AD177" s="40">
        <v>169</v>
      </c>
      <c r="AE177" s="43">
        <f t="shared" si="73"/>
        <v>-63.805766924098158</v>
      </c>
      <c r="AF177" s="42">
        <f t="shared" si="74"/>
        <v>12.402584699475423</v>
      </c>
      <c r="AG177" s="52"/>
      <c r="AH177" s="62">
        <v>158</v>
      </c>
      <c r="AI177" s="65">
        <f t="shared" si="91"/>
        <v>-86.239547661616072</v>
      </c>
      <c r="AJ177" s="64">
        <f t="shared" si="92"/>
        <v>68.089287659961315</v>
      </c>
      <c r="AK177" s="52"/>
      <c r="AL177" s="52"/>
      <c r="AM177" s="52"/>
      <c r="AN177" s="52"/>
      <c r="AO177" s="52"/>
      <c r="AP177" s="52"/>
      <c r="AQ177" s="95">
        <f t="shared" si="103"/>
        <v>1202.4709336848241</v>
      </c>
      <c r="AR177" s="96">
        <f t="shared" si="104"/>
        <v>-164.89542765196785</v>
      </c>
      <c r="AS177" s="52"/>
      <c r="AT177" s="96"/>
      <c r="AU177" s="52"/>
      <c r="AV177" s="95">
        <f t="shared" si="88"/>
        <v>59.46570340869048</v>
      </c>
      <c r="AW177" s="96">
        <f t="shared" si="87"/>
        <v>-164.89542765196785</v>
      </c>
      <c r="AX177" s="52"/>
      <c r="AY177" s="52"/>
      <c r="AZ177" s="96"/>
      <c r="BA177" s="96"/>
      <c r="BC177" s="95"/>
      <c r="BD177" s="176">
        <v>152</v>
      </c>
      <c r="BE177" s="179">
        <f t="shared" si="93"/>
        <v>-85.219693912880544</v>
      </c>
      <c r="BF177" s="178">
        <f t="shared" si="94"/>
        <v>70.272041716921663</v>
      </c>
      <c r="BG177" s="52"/>
      <c r="BH177" s="176">
        <f t="shared" si="69"/>
        <v>14039.280386045612</v>
      </c>
      <c r="BI177" s="178">
        <f t="shared" si="95"/>
        <v>57.105263297778407</v>
      </c>
      <c r="BJ177" s="52"/>
      <c r="BK177" s="52"/>
      <c r="BL177" s="52"/>
      <c r="BM177" s="179">
        <f t="shared" si="71"/>
        <v>47.717806389798611</v>
      </c>
      <c r="BN177" s="178">
        <f t="shared" si="96"/>
        <v>-186.89473670222159</v>
      </c>
      <c r="BO177" s="52"/>
      <c r="BP177" s="52"/>
      <c r="BQ177" s="52"/>
      <c r="BR177" s="52"/>
      <c r="BS177" s="117">
        <f t="shared" si="98"/>
        <v>-53.474116552394307</v>
      </c>
      <c r="BT177" s="124">
        <v>-49</v>
      </c>
      <c r="BU177" s="52"/>
      <c r="BV177" s="52"/>
      <c r="BW177" s="52"/>
      <c r="BX177" s="52"/>
      <c r="BY177" s="52"/>
      <c r="BZ177" s="52"/>
      <c r="CA177" s="96"/>
      <c r="CB177" s="95"/>
      <c r="CC177" s="192">
        <f t="shared" si="100"/>
        <v>-1519.1152859111039</v>
      </c>
      <c r="CD177" s="193">
        <f t="shared" si="101"/>
        <v>87.105263297778407</v>
      </c>
      <c r="CE177" s="52"/>
      <c r="CF177" s="52"/>
      <c r="CG177" s="52"/>
      <c r="CH177" s="187">
        <f t="shared" si="99"/>
        <v>60.791554174093648</v>
      </c>
      <c r="CI177" s="193">
        <f t="shared" si="102"/>
        <v>-216.89473670222159</v>
      </c>
      <c r="CJ177" s="52"/>
      <c r="CK177" s="52"/>
      <c r="CL177" s="52"/>
      <c r="CM177" s="52"/>
      <c r="CN177" s="117">
        <f t="shared" si="97"/>
        <v>-53.474116552394307</v>
      </c>
      <c r="CO177" s="124">
        <v>-49</v>
      </c>
      <c r="CP177" s="52"/>
      <c r="CQ177" s="52"/>
      <c r="CR177" s="52"/>
      <c r="CS177" s="52"/>
      <c r="CT177" s="52"/>
      <c r="CU177" s="52"/>
      <c r="CV177" s="96"/>
      <c r="CW177" s="122"/>
    </row>
    <row r="178" spans="2:101" x14ac:dyDescent="0.3">
      <c r="B178" s="95"/>
      <c r="C178" s="52"/>
      <c r="D178" s="52"/>
      <c r="E178" s="52"/>
      <c r="F178" s="52"/>
      <c r="G178" s="52"/>
      <c r="H178" s="52"/>
      <c r="I178" s="52"/>
      <c r="J178" s="52"/>
      <c r="K178" s="52"/>
      <c r="L178" s="134"/>
      <c r="M178" s="95">
        <f t="shared" si="77"/>
        <v>10</v>
      </c>
      <c r="N178" s="96">
        <f t="shared" si="83"/>
        <v>-67</v>
      </c>
      <c r="O178" s="52"/>
      <c r="P178" s="106"/>
      <c r="Q178" s="95">
        <f t="shared" si="78"/>
        <v>65</v>
      </c>
      <c r="R178" s="96">
        <f t="shared" si="84"/>
        <v>-87</v>
      </c>
      <c r="S178" s="52"/>
      <c r="T178" s="52"/>
      <c r="U178" s="52"/>
      <c r="V178" s="52"/>
      <c r="W178" s="52"/>
      <c r="X178" s="52"/>
      <c r="Y178" s="52"/>
      <c r="Z178" s="31">
        <v>161</v>
      </c>
      <c r="AA178" s="34">
        <f t="shared" si="89"/>
        <v>-92.701244732515264</v>
      </c>
      <c r="AB178" s="33">
        <f t="shared" si="90"/>
        <v>72.49470099789437</v>
      </c>
      <c r="AC178" s="52"/>
      <c r="AD178" s="40">
        <v>170</v>
      </c>
      <c r="AE178" s="43">
        <f t="shared" si="73"/>
        <v>-64.012503945793526</v>
      </c>
      <c r="AF178" s="42">
        <f t="shared" si="74"/>
        <v>11.287131548350468</v>
      </c>
      <c r="AG178" s="52"/>
      <c r="AH178" s="62">
        <v>159</v>
      </c>
      <c r="AI178" s="65">
        <f t="shared" si="91"/>
        <v>-86.386799146055381</v>
      </c>
      <c r="AJ178" s="64">
        <f t="shared" si="92"/>
        <v>67.715467988856034</v>
      </c>
      <c r="AK178" s="52"/>
      <c r="AL178" s="52"/>
      <c r="AM178" s="52"/>
      <c r="AN178" s="52"/>
      <c r="AO178" s="52"/>
      <c r="AP178" s="52"/>
      <c r="AQ178" s="95">
        <f t="shared" si="103"/>
        <v>1213.9009859875855</v>
      </c>
      <c r="AR178" s="96">
        <f t="shared" si="104"/>
        <v>-165.89542765196785</v>
      </c>
      <c r="AS178" s="52"/>
      <c r="AT178" s="96"/>
      <c r="AU178" s="52"/>
      <c r="AV178" s="95">
        <f t="shared" si="88"/>
        <v>59.46570340869048</v>
      </c>
      <c r="AW178" s="96">
        <f t="shared" si="87"/>
        <v>-165.89542765196785</v>
      </c>
      <c r="AX178" s="52"/>
      <c r="AY178" s="52"/>
      <c r="AZ178" s="96"/>
      <c r="BA178" s="96"/>
      <c r="BC178" s="95"/>
      <c r="BD178" s="176">
        <v>153</v>
      </c>
      <c r="BE178" s="179">
        <f t="shared" si="93"/>
        <v>-85.405205981500799</v>
      </c>
      <c r="BF178" s="178">
        <f t="shared" si="94"/>
        <v>69.91567634876472</v>
      </c>
      <c r="BG178" s="52"/>
      <c r="BH178" s="176">
        <f t="shared" si="69"/>
        <v>14153.869036174921</v>
      </c>
      <c r="BI178" s="178">
        <f t="shared" si="95"/>
        <v>58.105263297778407</v>
      </c>
      <c r="BJ178" s="52"/>
      <c r="BK178" s="52"/>
      <c r="BL178" s="52"/>
      <c r="BM178" s="179">
        <f t="shared" si="71"/>
        <v>47.621517341601077</v>
      </c>
      <c r="BN178" s="178">
        <f t="shared" si="96"/>
        <v>-187.89473670222159</v>
      </c>
      <c r="BO178" s="52"/>
      <c r="BP178" s="52"/>
      <c r="BQ178" s="52"/>
      <c r="BR178" s="52"/>
      <c r="BS178" s="117">
        <f t="shared" si="98"/>
        <v>-52.382808051325036</v>
      </c>
      <c r="BT178" s="124">
        <v>-48</v>
      </c>
      <c r="BU178" s="52"/>
      <c r="BV178" s="52"/>
      <c r="BW178" s="52"/>
      <c r="BX178" s="52"/>
      <c r="BY178" s="52"/>
      <c r="BZ178" s="52"/>
      <c r="CA178" s="96"/>
      <c r="CB178" s="95"/>
      <c r="CC178" s="192">
        <f t="shared" si="100"/>
        <v>-1529.5006829912422</v>
      </c>
      <c r="CD178" s="193">
        <f t="shared" si="101"/>
        <v>88.105263297778407</v>
      </c>
      <c r="CE178" s="52"/>
      <c r="CF178" s="52"/>
      <c r="CG178" s="52"/>
      <c r="CH178" s="187">
        <f t="shared" si="99"/>
        <v>60.800281041884404</v>
      </c>
      <c r="CI178" s="193">
        <f t="shared" si="102"/>
        <v>-217.89473670222159</v>
      </c>
      <c r="CJ178" s="52"/>
      <c r="CK178" s="52"/>
      <c r="CL178" s="52"/>
      <c r="CM178" s="52"/>
      <c r="CN178" s="117">
        <f t="shared" si="97"/>
        <v>-52.382808051325036</v>
      </c>
      <c r="CO178" s="124">
        <v>-48</v>
      </c>
      <c r="CP178" s="52"/>
      <c r="CQ178" s="52"/>
      <c r="CR178" s="52"/>
      <c r="CS178" s="52"/>
      <c r="CT178" s="52"/>
      <c r="CU178" s="52"/>
      <c r="CV178" s="96"/>
      <c r="CW178" s="122"/>
    </row>
    <row r="179" spans="2:101" x14ac:dyDescent="0.3">
      <c r="B179" s="95"/>
      <c r="C179" s="52"/>
      <c r="D179" s="52"/>
      <c r="E179" s="52"/>
      <c r="F179" s="52"/>
      <c r="G179" s="52"/>
      <c r="H179" s="52"/>
      <c r="I179" s="52"/>
      <c r="J179" s="52"/>
      <c r="K179" s="52"/>
      <c r="L179" s="134"/>
      <c r="M179" s="95">
        <f t="shared" si="77"/>
        <v>10</v>
      </c>
      <c r="N179" s="96">
        <f t="shared" si="83"/>
        <v>-68</v>
      </c>
      <c r="O179" s="52"/>
      <c r="P179" s="106"/>
      <c r="Q179" s="95">
        <f t="shared" si="78"/>
        <v>65</v>
      </c>
      <c r="R179" s="96">
        <f t="shared" si="84"/>
        <v>-88</v>
      </c>
      <c r="S179" s="52"/>
      <c r="T179" s="52"/>
      <c r="U179" s="52"/>
      <c r="V179" s="52"/>
      <c r="W179" s="52"/>
      <c r="X179" s="52"/>
      <c r="Y179" s="52"/>
      <c r="Z179" s="31">
        <v>162</v>
      </c>
      <c r="AA179" s="34">
        <f t="shared" si="89"/>
        <v>-92.82873020396309</v>
      </c>
      <c r="AB179" s="33">
        <f t="shared" si="90"/>
        <v>72.113687086410067</v>
      </c>
      <c r="AC179" s="52"/>
      <c r="AD179" s="40">
        <v>171</v>
      </c>
      <c r="AE179" s="43">
        <f t="shared" si="73"/>
        <v>-64.199742138683945</v>
      </c>
      <c r="AF179" s="42">
        <f t="shared" si="74"/>
        <v>10.168240227615014</v>
      </c>
      <c r="AG179" s="52"/>
      <c r="AH179" s="62">
        <v>160</v>
      </c>
      <c r="AI179" s="65">
        <f t="shared" si="91"/>
        <v>-86.52750415054598</v>
      </c>
      <c r="AJ179" s="64">
        <f t="shared" si="92"/>
        <v>67.339135359542382</v>
      </c>
      <c r="AK179" s="52"/>
      <c r="AL179" s="52"/>
      <c r="AM179" s="52"/>
      <c r="AN179" s="52"/>
      <c r="AO179" s="52"/>
      <c r="AP179" s="52"/>
      <c r="AQ179" s="95">
        <f t="shared" si="103"/>
        <v>1225.3310382903469</v>
      </c>
      <c r="AR179" s="96">
        <f t="shared" si="104"/>
        <v>-166.89542765196785</v>
      </c>
      <c r="AS179" s="52"/>
      <c r="AT179" s="96"/>
      <c r="AU179" s="52"/>
      <c r="AV179" s="95">
        <f t="shared" si="88"/>
        <v>59.46570340869048</v>
      </c>
      <c r="AW179" s="96">
        <f t="shared" si="87"/>
        <v>-166.89542765196785</v>
      </c>
      <c r="AX179" s="52"/>
      <c r="AY179" s="52"/>
      <c r="AZ179" s="96"/>
      <c r="BA179" s="96"/>
      <c r="BC179" s="95"/>
      <c r="BD179" s="176">
        <v>154</v>
      </c>
      <c r="BE179" s="179">
        <f t="shared" si="93"/>
        <v>-85.584470362489199</v>
      </c>
      <c r="BF179" s="178">
        <f t="shared" si="94"/>
        <v>69.556127624758858</v>
      </c>
      <c r="BG179" s="52"/>
      <c r="BH179" s="176">
        <f t="shared" si="69"/>
        <v>14268.457686304229</v>
      </c>
      <c r="BI179" s="178">
        <f t="shared" si="95"/>
        <v>59.105263297778407</v>
      </c>
      <c r="BJ179" s="52"/>
      <c r="BK179" s="52"/>
      <c r="BL179" s="52"/>
      <c r="BM179" s="179">
        <f t="shared" si="71"/>
        <v>47.525228293403543</v>
      </c>
      <c r="BN179" s="178">
        <f t="shared" si="96"/>
        <v>-188.89473670222159</v>
      </c>
      <c r="BO179" s="52"/>
      <c r="BP179" s="52"/>
      <c r="BQ179" s="52"/>
      <c r="BR179" s="52"/>
      <c r="BS179" s="117">
        <f t="shared" si="98"/>
        <v>-51.291499550255764</v>
      </c>
      <c r="BT179" s="124">
        <v>-47</v>
      </c>
      <c r="BU179" s="52"/>
      <c r="BV179" s="52"/>
      <c r="BW179" s="52"/>
      <c r="BX179" s="52"/>
      <c r="BY179" s="52"/>
      <c r="BZ179" s="52"/>
      <c r="CA179" s="96"/>
      <c r="CB179" s="95"/>
      <c r="CC179" s="192">
        <f t="shared" si="100"/>
        <v>-1539.8860800713801</v>
      </c>
      <c r="CD179" s="193">
        <f t="shared" si="101"/>
        <v>89.105263297778407</v>
      </c>
      <c r="CE179" s="52"/>
      <c r="CF179" s="52"/>
      <c r="CG179" s="52"/>
      <c r="CH179" s="187">
        <f t="shared" si="99"/>
        <v>60.809007909675167</v>
      </c>
      <c r="CI179" s="193">
        <f t="shared" si="102"/>
        <v>-218.89473670222159</v>
      </c>
      <c r="CJ179" s="52"/>
      <c r="CK179" s="52"/>
      <c r="CL179" s="52"/>
      <c r="CM179" s="52"/>
      <c r="CN179" s="117">
        <f t="shared" si="97"/>
        <v>-51.291499550255764</v>
      </c>
      <c r="CO179" s="124">
        <v>-47</v>
      </c>
      <c r="CP179" s="52"/>
      <c r="CQ179" s="52"/>
      <c r="CR179" s="52"/>
      <c r="CS179" s="52"/>
      <c r="CT179" s="52"/>
      <c r="CU179" s="52"/>
      <c r="CV179" s="96"/>
      <c r="CW179" s="122"/>
    </row>
    <row r="180" spans="2:101" x14ac:dyDescent="0.3">
      <c r="B180" s="95"/>
      <c r="C180" s="52"/>
      <c r="D180" s="52"/>
      <c r="E180" s="52"/>
      <c r="F180" s="52"/>
      <c r="G180" s="52"/>
      <c r="H180" s="52"/>
      <c r="I180" s="52"/>
      <c r="J180" s="52"/>
      <c r="K180" s="52"/>
      <c r="L180" s="134"/>
      <c r="M180" s="95">
        <f t="shared" si="77"/>
        <v>10</v>
      </c>
      <c r="N180" s="96">
        <f t="shared" si="83"/>
        <v>-69</v>
      </c>
      <c r="O180" s="52"/>
      <c r="P180" s="106"/>
      <c r="Q180" s="95">
        <f t="shared" si="78"/>
        <v>65</v>
      </c>
      <c r="R180" s="96">
        <f t="shared" si="84"/>
        <v>-89</v>
      </c>
      <c r="S180" s="52"/>
      <c r="T180" s="52"/>
      <c r="U180" s="52"/>
      <c r="V180" s="52"/>
      <c r="W180" s="52"/>
      <c r="X180" s="52"/>
      <c r="Y180" s="52"/>
      <c r="Z180" s="31">
        <v>163</v>
      </c>
      <c r="AA180" s="34">
        <f t="shared" si="89"/>
        <v>-92.949546649114637</v>
      </c>
      <c r="AB180" s="33">
        <f t="shared" si="90"/>
        <v>71.730506276927429</v>
      </c>
      <c r="AC180" s="52"/>
      <c r="AD180" s="40">
        <v>172</v>
      </c>
      <c r="AE180" s="43">
        <f t="shared" si="73"/>
        <v>-64.36742446820206</v>
      </c>
      <c r="AF180" s="42">
        <f t="shared" si="74"/>
        <v>9.0462515624042741</v>
      </c>
      <c r="AG180" s="52"/>
      <c r="AH180" s="62">
        <v>161</v>
      </c>
      <c r="AI180" s="65">
        <f t="shared" si="91"/>
        <v>-86.661619814980497</v>
      </c>
      <c r="AJ180" s="64">
        <f t="shared" si="92"/>
        <v>66.960404406584857</v>
      </c>
      <c r="AK180" s="52"/>
      <c r="AL180" s="52"/>
      <c r="AM180" s="52"/>
      <c r="AN180" s="52"/>
      <c r="AO180" s="52"/>
      <c r="AP180" s="52"/>
      <c r="AQ180" s="95">
        <f t="shared" si="103"/>
        <v>1236.7610905931081</v>
      </c>
      <c r="AR180" s="96">
        <f t="shared" si="104"/>
        <v>-167.89542765196785</v>
      </c>
      <c r="AS180" s="52"/>
      <c r="AT180" s="96"/>
      <c r="AU180" s="52"/>
      <c r="AV180" s="95">
        <f t="shared" si="88"/>
        <v>59.46570340869048</v>
      </c>
      <c r="AW180" s="96">
        <f t="shared" si="87"/>
        <v>-167.89542765196785</v>
      </c>
      <c r="AX180" s="52"/>
      <c r="AY180" s="52"/>
      <c r="AZ180" s="96"/>
      <c r="BA180" s="96"/>
      <c r="BC180" s="95"/>
      <c r="BD180" s="176">
        <v>155</v>
      </c>
      <c r="BE180" s="179">
        <f t="shared" si="93"/>
        <v>-85.757432450178726</v>
      </c>
      <c r="BF180" s="178">
        <f t="shared" si="94"/>
        <v>69.193505066928452</v>
      </c>
      <c r="BG180" s="52"/>
      <c r="BH180" s="176">
        <f t="shared" si="69"/>
        <v>14383.046336433537</v>
      </c>
      <c r="BI180" s="178">
        <f t="shared" si="95"/>
        <v>60.105263297778407</v>
      </c>
      <c r="BJ180" s="52"/>
      <c r="BK180" s="52"/>
      <c r="BL180" s="52"/>
      <c r="BM180" s="179">
        <f t="shared" si="71"/>
        <v>47.428939245205996</v>
      </c>
      <c r="BN180" s="178">
        <f t="shared" si="96"/>
        <v>-189.89473670222159</v>
      </c>
      <c r="BO180" s="52"/>
      <c r="BP180" s="52"/>
      <c r="BQ180" s="52"/>
      <c r="BR180" s="52"/>
      <c r="BS180" s="117">
        <f t="shared" si="98"/>
        <v>-50.200191049186493</v>
      </c>
      <c r="BT180" s="124">
        <v>-46</v>
      </c>
      <c r="BU180" s="52"/>
      <c r="BV180" s="52"/>
      <c r="BW180" s="52"/>
      <c r="BX180" s="52"/>
      <c r="BY180" s="52"/>
      <c r="BZ180" s="52"/>
      <c r="CA180" s="96"/>
      <c r="CB180" s="95"/>
      <c r="CC180" s="192">
        <f t="shared" si="100"/>
        <v>-1550.2714771515184</v>
      </c>
      <c r="CD180" s="193">
        <f t="shared" si="101"/>
        <v>90.105263297778407</v>
      </c>
      <c r="CE180" s="52"/>
      <c r="CF180" s="52"/>
      <c r="CG180" s="52"/>
      <c r="CH180" s="187">
        <f t="shared" si="99"/>
        <v>60.817734777465922</v>
      </c>
      <c r="CI180" s="193">
        <f t="shared" si="102"/>
        <v>-219.89473670222159</v>
      </c>
      <c r="CJ180" s="52"/>
      <c r="CK180" s="52"/>
      <c r="CL180" s="52"/>
      <c r="CM180" s="52"/>
      <c r="CN180" s="117">
        <f t="shared" si="97"/>
        <v>-50.200191049186493</v>
      </c>
      <c r="CO180" s="124">
        <v>-46</v>
      </c>
      <c r="CP180" s="52"/>
      <c r="CQ180" s="52"/>
      <c r="CR180" s="52"/>
      <c r="CS180" s="52"/>
      <c r="CT180" s="52"/>
      <c r="CU180" s="52"/>
      <c r="CV180" s="96"/>
      <c r="CW180" s="122"/>
    </row>
    <row r="181" spans="2:101" x14ac:dyDescent="0.3">
      <c r="B181" s="95"/>
      <c r="C181" s="52"/>
      <c r="D181" s="52"/>
      <c r="E181" s="52"/>
      <c r="F181" s="52"/>
      <c r="G181" s="52"/>
      <c r="H181" s="52"/>
      <c r="I181" s="52"/>
      <c r="J181" s="52"/>
      <c r="K181" s="52"/>
      <c r="L181" s="134"/>
      <c r="M181" s="95">
        <f t="shared" si="77"/>
        <v>10</v>
      </c>
      <c r="N181" s="96">
        <f t="shared" si="83"/>
        <v>-70</v>
      </c>
      <c r="O181" s="52"/>
      <c r="P181" s="106"/>
      <c r="Q181" s="95">
        <f t="shared" si="78"/>
        <v>65</v>
      </c>
      <c r="R181" s="96">
        <f t="shared" si="84"/>
        <v>-90</v>
      </c>
      <c r="S181" s="52"/>
      <c r="T181" s="52"/>
      <c r="U181" s="52"/>
      <c r="V181" s="52"/>
      <c r="W181" s="52"/>
      <c r="X181" s="52"/>
      <c r="Y181" s="52"/>
      <c r="Z181" s="31">
        <v>164</v>
      </c>
      <c r="AA181" s="34">
        <f t="shared" si="89"/>
        <v>-93.06365726611034</v>
      </c>
      <c r="AB181" s="33">
        <f t="shared" si="90"/>
        <v>71.345275290032959</v>
      </c>
      <c r="AC181" s="52"/>
      <c r="AD181" s="40">
        <v>173</v>
      </c>
      <c r="AE181" s="43">
        <f t="shared" si="73"/>
        <v>-64.515499856685935</v>
      </c>
      <c r="AF181" s="42">
        <f t="shared" si="74"/>
        <v>7.9215073213345901</v>
      </c>
      <c r="AG181" s="52"/>
      <c r="AH181" s="62">
        <v>162</v>
      </c>
      <c r="AI181" s="65">
        <f t="shared" si="91"/>
        <v>-86.789105286428324</v>
      </c>
      <c r="AJ181" s="64">
        <f t="shared" si="92"/>
        <v>66.579390495100554</v>
      </c>
      <c r="AK181" s="52"/>
      <c r="AL181" s="52"/>
      <c r="AM181" s="52"/>
      <c r="AN181" s="52"/>
      <c r="AO181" s="52"/>
      <c r="AP181" s="52"/>
      <c r="AQ181" s="95">
        <f t="shared" si="103"/>
        <v>1248.1911428958695</v>
      </c>
      <c r="AR181" s="96">
        <f t="shared" si="104"/>
        <v>-168.89542765196785</v>
      </c>
      <c r="AS181" s="52"/>
      <c r="AT181" s="96"/>
      <c r="AU181" s="52"/>
      <c r="AV181" s="95">
        <f t="shared" si="88"/>
        <v>59.46570340869048</v>
      </c>
      <c r="AW181" s="96">
        <f t="shared" si="87"/>
        <v>-168.89542765196785</v>
      </c>
      <c r="AX181" s="52"/>
      <c r="AY181" s="52"/>
      <c r="AZ181" s="96"/>
      <c r="BA181" s="96"/>
      <c r="BC181" s="95"/>
      <c r="BD181" s="176">
        <v>156</v>
      </c>
      <c r="BE181" s="179">
        <f t="shared" si="93"/>
        <v>-85.924039558641965</v>
      </c>
      <c r="BF181" s="178">
        <f t="shared" si="94"/>
        <v>68.827919133617399</v>
      </c>
      <c r="BG181" s="52"/>
      <c r="BH181" s="176">
        <f t="shared" si="69"/>
        <v>14497.634986562847</v>
      </c>
      <c r="BI181" s="178">
        <f t="shared" si="95"/>
        <v>61.105263297778407</v>
      </c>
      <c r="BJ181" s="52"/>
      <c r="BK181" s="52"/>
      <c r="BL181" s="52"/>
      <c r="BM181" s="179">
        <f t="shared" si="71"/>
        <v>47.332650197008462</v>
      </c>
      <c r="BN181" s="178">
        <f t="shared" si="96"/>
        <v>-190.89473670222159</v>
      </c>
      <c r="BO181" s="52"/>
      <c r="BP181" s="52"/>
      <c r="BQ181" s="52"/>
      <c r="BR181" s="52"/>
      <c r="BS181" s="117">
        <f t="shared" si="98"/>
        <v>-49.108882548117222</v>
      </c>
      <c r="BT181" s="124">
        <v>-45</v>
      </c>
      <c r="BU181" s="52"/>
      <c r="BV181" s="52"/>
      <c r="BW181" s="52"/>
      <c r="BX181" s="52"/>
      <c r="BY181" s="52"/>
      <c r="BZ181" s="52"/>
      <c r="CA181" s="96"/>
      <c r="CB181" s="95"/>
      <c r="CC181" s="192">
        <f t="shared" si="100"/>
        <v>-1560.6568742316567</v>
      </c>
      <c r="CD181" s="193">
        <f t="shared" si="101"/>
        <v>91.105263297778407</v>
      </c>
      <c r="CE181" s="52"/>
      <c r="CF181" s="52"/>
      <c r="CG181" s="52"/>
      <c r="CH181" s="187">
        <f t="shared" si="99"/>
        <v>60.826461645256686</v>
      </c>
      <c r="CI181" s="193">
        <f t="shared" si="102"/>
        <v>-220.89473670222159</v>
      </c>
      <c r="CJ181" s="52"/>
      <c r="CK181" s="52"/>
      <c r="CL181" s="52"/>
      <c r="CM181" s="52"/>
      <c r="CN181" s="117">
        <f t="shared" si="97"/>
        <v>-49.108882548117222</v>
      </c>
      <c r="CO181" s="124">
        <v>-45</v>
      </c>
      <c r="CP181" s="52"/>
      <c r="CQ181" s="52"/>
      <c r="CR181" s="52"/>
      <c r="CS181" s="52"/>
      <c r="CT181" s="52"/>
      <c r="CU181" s="52"/>
      <c r="CV181" s="96"/>
      <c r="CW181" s="122"/>
    </row>
    <row r="182" spans="2:101" x14ac:dyDescent="0.3">
      <c r="B182" s="95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95">
        <f t="shared" si="77"/>
        <v>10</v>
      </c>
      <c r="N182" s="96">
        <f t="shared" si="83"/>
        <v>-71</v>
      </c>
      <c r="O182" s="52"/>
      <c r="P182" s="52"/>
      <c r="Q182" s="95">
        <f t="shared" si="78"/>
        <v>65</v>
      </c>
      <c r="R182" s="96">
        <f t="shared" si="84"/>
        <v>-91</v>
      </c>
      <c r="S182" s="52"/>
      <c r="T182" s="52"/>
      <c r="U182" s="52"/>
      <c r="V182" s="52"/>
      <c r="W182" s="52"/>
      <c r="X182" s="52"/>
      <c r="Y182" s="52"/>
      <c r="Z182" s="31">
        <v>165</v>
      </c>
      <c r="AA182" s="34">
        <f t="shared" si="89"/>
        <v>-93.171027295750847</v>
      </c>
      <c r="AB182" s="33">
        <f t="shared" si="90"/>
        <v>70.958111470817073</v>
      </c>
      <c r="AC182" s="52"/>
      <c r="AD182" s="40">
        <v>174</v>
      </c>
      <c r="AE182" s="43">
        <f t="shared" si="73"/>
        <v>-64.64392319893777</v>
      </c>
      <c r="AF182" s="42">
        <f t="shared" si="74"/>
        <v>6.7943501123974928</v>
      </c>
      <c r="AG182" s="52"/>
      <c r="AH182" s="62">
        <v>163</v>
      </c>
      <c r="AI182" s="65">
        <f t="shared" si="91"/>
        <v>-86.909921731579871</v>
      </c>
      <c r="AJ182" s="64">
        <f t="shared" si="92"/>
        <v>66.196209685617916</v>
      </c>
      <c r="AK182" s="52"/>
      <c r="AL182" s="52"/>
      <c r="AM182" s="52"/>
      <c r="AN182" s="52"/>
      <c r="AO182" s="52"/>
      <c r="AP182" s="52"/>
      <c r="AQ182" s="95">
        <f t="shared" si="103"/>
        <v>1259.6211951986309</v>
      </c>
      <c r="AR182" s="96">
        <f t="shared" si="104"/>
        <v>-169.89542765196785</v>
      </c>
      <c r="AS182" s="52"/>
      <c r="AT182" s="96"/>
      <c r="AU182" s="52"/>
      <c r="AV182" s="95">
        <f t="shared" si="88"/>
        <v>59.46570340869048</v>
      </c>
      <c r="AW182" s="96">
        <f t="shared" si="87"/>
        <v>-169.89542765196785</v>
      </c>
      <c r="AX182" s="52"/>
      <c r="AY182" s="52"/>
      <c r="AZ182" s="96"/>
      <c r="BA182" s="96"/>
      <c r="BC182" s="95"/>
      <c r="BD182" s="176">
        <v>157</v>
      </c>
      <c r="BE182" s="179">
        <f t="shared" si="93"/>
        <v>-86.084240937739693</v>
      </c>
      <c r="BF182" s="178">
        <f t="shared" si="94"/>
        <v>68.459481185842506</v>
      </c>
      <c r="BG182" s="52"/>
      <c r="BH182" s="176">
        <f t="shared" si="69"/>
        <v>14612.223636692157</v>
      </c>
      <c r="BI182" s="178">
        <f t="shared" si="95"/>
        <v>62.105263297778407</v>
      </c>
      <c r="BJ182" s="52"/>
      <c r="BK182" s="52"/>
      <c r="BL182" s="52"/>
      <c r="BM182" s="179">
        <f t="shared" si="71"/>
        <v>47.236361148810921</v>
      </c>
      <c r="BN182" s="178">
        <f t="shared" si="96"/>
        <v>-191.89473670222159</v>
      </c>
      <c r="BO182" s="52"/>
      <c r="BP182" s="52"/>
      <c r="BQ182" s="52"/>
      <c r="BR182" s="52"/>
      <c r="BS182" s="117">
        <f t="shared" si="98"/>
        <v>-48.017574047047951</v>
      </c>
      <c r="BT182" s="124">
        <v>-44</v>
      </c>
      <c r="BU182" s="52"/>
      <c r="BV182" s="52"/>
      <c r="BW182" s="52"/>
      <c r="BX182" s="52"/>
      <c r="BY182" s="52"/>
      <c r="BZ182" s="52"/>
      <c r="CA182" s="96"/>
      <c r="CB182" s="95"/>
      <c r="CC182" s="192">
        <f t="shared" si="100"/>
        <v>-1571.0422713117946</v>
      </c>
      <c r="CD182" s="193">
        <f t="shared" si="101"/>
        <v>92.105263297778407</v>
      </c>
      <c r="CE182" s="52"/>
      <c r="CF182" s="52"/>
      <c r="CG182" s="52"/>
      <c r="CH182" s="187">
        <f t="shared" si="99"/>
        <v>60.835188513047441</v>
      </c>
      <c r="CI182" s="193">
        <f t="shared" si="102"/>
        <v>-221.89473670222159</v>
      </c>
      <c r="CJ182" s="52"/>
      <c r="CK182" s="52"/>
      <c r="CL182" s="52"/>
      <c r="CM182" s="52"/>
      <c r="CN182" s="117">
        <f t="shared" si="97"/>
        <v>-48.017574047047951</v>
      </c>
      <c r="CO182" s="124">
        <v>-44</v>
      </c>
      <c r="CP182" s="52"/>
      <c r="CQ182" s="52"/>
      <c r="CR182" s="52"/>
      <c r="CS182" s="52"/>
      <c r="CT182" s="52"/>
      <c r="CU182" s="52"/>
      <c r="CV182" s="96"/>
      <c r="CW182" s="122"/>
    </row>
    <row r="183" spans="2:101" x14ac:dyDescent="0.3">
      <c r="B183" s="95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95">
        <f t="shared" si="77"/>
        <v>10</v>
      </c>
      <c r="N183" s="96">
        <f t="shared" si="83"/>
        <v>-72</v>
      </c>
      <c r="O183" s="52"/>
      <c r="P183" s="52"/>
      <c r="Q183" s="95">
        <f t="shared" si="78"/>
        <v>65</v>
      </c>
      <c r="R183" s="96">
        <f t="shared" si="84"/>
        <v>-92</v>
      </c>
      <c r="S183" s="52"/>
      <c r="T183" s="52"/>
      <c r="U183" s="52"/>
      <c r="V183" s="52"/>
      <c r="W183" s="52"/>
      <c r="X183" s="52"/>
      <c r="Y183" s="52"/>
      <c r="Z183" s="31">
        <v>166</v>
      </c>
      <c r="AA183" s="34">
        <f t="shared" si="89"/>
        <v>-93.271624032085015</v>
      </c>
      <c r="AB183" s="33">
        <f t="shared" si="90"/>
        <v>70.569132753129651</v>
      </c>
      <c r="AC183" s="52"/>
      <c r="AD183" s="40">
        <v>175</v>
      </c>
      <c r="AE183" s="43">
        <f t="shared" si="73"/>
        <v>-64.752655375963457</v>
      </c>
      <c r="AF183" s="42">
        <f t="shared" si="74"/>
        <v>5.6651232785978118</v>
      </c>
      <c r="AG183" s="52"/>
      <c r="AH183" s="62">
        <v>164</v>
      </c>
      <c r="AI183" s="65">
        <f t="shared" si="91"/>
        <v>-87.02403234857556</v>
      </c>
      <c r="AJ183" s="64">
        <f t="shared" si="92"/>
        <v>65.810978698723446</v>
      </c>
      <c r="AK183" s="52"/>
      <c r="AL183" s="52"/>
      <c r="AM183" s="52"/>
      <c r="AN183" s="52"/>
      <c r="AO183" s="52"/>
      <c r="AP183" s="52"/>
      <c r="AQ183" s="95">
        <f t="shared" si="103"/>
        <v>1271.0512475013923</v>
      </c>
      <c r="AR183" s="96">
        <f t="shared" si="104"/>
        <v>-170.89542765196785</v>
      </c>
      <c r="AS183" s="52"/>
      <c r="AT183" s="96"/>
      <c r="AU183" s="52"/>
      <c r="AV183" s="95">
        <f t="shared" si="88"/>
        <v>59.46570340869048</v>
      </c>
      <c r="AW183" s="96">
        <f t="shared" si="87"/>
        <v>-170.89542765196785</v>
      </c>
      <c r="AX183" s="52"/>
      <c r="AY183" s="52"/>
      <c r="AZ183" s="96"/>
      <c r="BA183" s="96"/>
      <c r="BC183" s="95"/>
      <c r="BD183" s="176">
        <v>158</v>
      </c>
      <c r="BE183" s="179">
        <f t="shared" si="93"/>
        <v>-86.237987788579957</v>
      </c>
      <c r="BF183" s="178">
        <f t="shared" si="94"/>
        <v>68.088303453371793</v>
      </c>
      <c r="BG183" s="52"/>
      <c r="BH183" s="176">
        <f t="shared" si="69"/>
        <v>14726.812286821467</v>
      </c>
      <c r="BI183" s="178">
        <f t="shared" si="95"/>
        <v>63.105263297778407</v>
      </c>
      <c r="BJ183" s="52"/>
      <c r="BK183" s="52"/>
      <c r="BL183" s="52"/>
      <c r="BM183" s="179">
        <f t="shared" si="71"/>
        <v>47.140072100613381</v>
      </c>
      <c r="BN183" s="178">
        <f t="shared" si="96"/>
        <v>-192.89473670222159</v>
      </c>
      <c r="BO183" s="52"/>
      <c r="BP183" s="52"/>
      <c r="BQ183" s="52"/>
      <c r="BR183" s="52"/>
      <c r="BS183" s="117">
        <f t="shared" si="98"/>
        <v>-46.92626554597868</v>
      </c>
      <c r="BT183" s="124">
        <v>-43</v>
      </c>
      <c r="BU183" s="52"/>
      <c r="BV183" s="52"/>
      <c r="BW183" s="52"/>
      <c r="BX183" s="52"/>
      <c r="BY183" s="52"/>
      <c r="BZ183" s="52"/>
      <c r="CA183" s="96"/>
      <c r="CB183" s="95"/>
      <c r="CC183" s="192">
        <f t="shared" si="100"/>
        <v>-1581.4276683919329</v>
      </c>
      <c r="CD183" s="193">
        <f t="shared" si="101"/>
        <v>93.105263297778407</v>
      </c>
      <c r="CE183" s="52"/>
      <c r="CF183" s="52"/>
      <c r="CG183" s="52"/>
      <c r="CH183" s="187">
        <f t="shared" si="99"/>
        <v>60.843915380838197</v>
      </c>
      <c r="CI183" s="193">
        <f t="shared" si="102"/>
        <v>-222.89473670222159</v>
      </c>
      <c r="CJ183" s="52"/>
      <c r="CK183" s="52"/>
      <c r="CL183" s="52"/>
      <c r="CM183" s="52"/>
      <c r="CN183" s="117">
        <f t="shared" si="97"/>
        <v>-46.92626554597868</v>
      </c>
      <c r="CO183" s="124">
        <v>-43</v>
      </c>
      <c r="CP183" s="52"/>
      <c r="CQ183" s="52"/>
      <c r="CR183" s="52"/>
      <c r="CS183" s="52"/>
      <c r="CT183" s="52"/>
      <c r="CU183" s="52"/>
      <c r="CV183" s="96"/>
      <c r="CW183" s="122"/>
    </row>
    <row r="184" spans="2:101" x14ac:dyDescent="0.3">
      <c r="B184" s="95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95">
        <f t="shared" si="77"/>
        <v>10</v>
      </c>
      <c r="N184" s="96">
        <f t="shared" si="83"/>
        <v>-73</v>
      </c>
      <c r="O184" s="52"/>
      <c r="P184" s="52"/>
      <c r="Q184" s="95">
        <f t="shared" si="78"/>
        <v>65</v>
      </c>
      <c r="R184" s="96">
        <f t="shared" si="84"/>
        <v>-93</v>
      </c>
      <c r="S184" s="52"/>
      <c r="T184" s="52"/>
      <c r="U184" s="52"/>
      <c r="V184" s="52"/>
      <c r="W184" s="52"/>
      <c r="X184" s="52"/>
      <c r="Y184" s="52"/>
      <c r="Z184" s="31">
        <v>167</v>
      </c>
      <c r="AA184" s="34">
        <f t="shared" si="89"/>
        <v>-93.36541683237246</v>
      </c>
      <c r="AB184" s="33">
        <f t="shared" si="90"/>
        <v>70.178457623656229</v>
      </c>
      <c r="AC184" s="52"/>
      <c r="AD184" s="40">
        <v>176</v>
      </c>
      <c r="AE184" s="43">
        <f t="shared" si="73"/>
        <v>-64.841663266888574</v>
      </c>
      <c r="AF184" s="42">
        <f t="shared" si="74"/>
        <v>4.5341707933681592</v>
      </c>
      <c r="AG184" s="52"/>
      <c r="AH184" s="62">
        <v>165</v>
      </c>
      <c r="AI184" s="65">
        <f t="shared" si="91"/>
        <v>-87.13140237821608</v>
      </c>
      <c r="AJ184" s="64">
        <f t="shared" si="92"/>
        <v>65.42381487950756</v>
      </c>
      <c r="AK184" s="52"/>
      <c r="AL184" s="52"/>
      <c r="AM184" s="52"/>
      <c r="AN184" s="52"/>
      <c r="AO184" s="52"/>
      <c r="AP184" s="52"/>
      <c r="AQ184" s="95">
        <f t="shared" si="103"/>
        <v>1282.4812998041534</v>
      </c>
      <c r="AR184" s="96">
        <f t="shared" si="104"/>
        <v>-171.89542765196785</v>
      </c>
      <c r="AS184" s="52"/>
      <c r="AT184" s="96"/>
      <c r="AU184" s="52"/>
      <c r="AV184" s="95">
        <f t="shared" si="88"/>
        <v>59.46570340869048</v>
      </c>
      <c r="AW184" s="96">
        <f t="shared" si="87"/>
        <v>-171.89542765196785</v>
      </c>
      <c r="AX184" s="52"/>
      <c r="AY184" s="52"/>
      <c r="AZ184" s="96"/>
      <c r="BA184" s="96"/>
      <c r="BC184" s="95"/>
      <c r="BD184" s="176">
        <v>159</v>
      </c>
      <c r="BE184" s="179">
        <f t="shared" si="93"/>
        <v>-86.3852332783826</v>
      </c>
      <c r="BF184" s="178">
        <f t="shared" si="94"/>
        <v>67.714499000538254</v>
      </c>
      <c r="BG184" s="52"/>
      <c r="BH184" s="176">
        <f t="shared" ref="BH184:BH216" si="105">$BI$19*BI184+$BK$19</f>
        <v>14841.400936950775</v>
      </c>
      <c r="BI184" s="178">
        <f t="shared" si="95"/>
        <v>64.105263297778407</v>
      </c>
      <c r="BJ184" s="52"/>
      <c r="BK184" s="52"/>
      <c r="BL184" s="52"/>
      <c r="BM184" s="179">
        <f t="shared" ref="BM184:BM216" si="106">$BN$19*BN184+$BQ$19</f>
        <v>47.043783052415847</v>
      </c>
      <c r="BN184" s="178">
        <f t="shared" si="96"/>
        <v>-193.89473670222159</v>
      </c>
      <c r="BO184" s="52"/>
      <c r="BP184" s="52"/>
      <c r="BQ184" s="52"/>
      <c r="BR184" s="52"/>
      <c r="BS184" s="117">
        <f t="shared" si="98"/>
        <v>-45.834957044909409</v>
      </c>
      <c r="BT184" s="124">
        <v>-42</v>
      </c>
      <c r="BU184" s="52"/>
      <c r="BV184" s="52"/>
      <c r="BW184" s="52"/>
      <c r="BX184" s="52"/>
      <c r="BY184" s="52"/>
      <c r="BZ184" s="52"/>
      <c r="CA184" s="96"/>
      <c r="CB184" s="95"/>
      <c r="CC184" s="192">
        <f t="shared" si="100"/>
        <v>-1591.8130654720712</v>
      </c>
      <c r="CD184" s="193">
        <f t="shared" si="101"/>
        <v>94.105263297778407</v>
      </c>
      <c r="CE184" s="52"/>
      <c r="CF184" s="52"/>
      <c r="CG184" s="52"/>
      <c r="CH184" s="187">
        <f t="shared" si="99"/>
        <v>60.85264224862896</v>
      </c>
      <c r="CI184" s="193">
        <f t="shared" si="102"/>
        <v>-223.89473670222159</v>
      </c>
      <c r="CJ184" s="52"/>
      <c r="CK184" s="52"/>
      <c r="CL184" s="52"/>
      <c r="CM184" s="52"/>
      <c r="CN184" s="117">
        <f t="shared" si="97"/>
        <v>-45.834957044909409</v>
      </c>
      <c r="CO184" s="124">
        <v>-42</v>
      </c>
      <c r="CP184" s="52"/>
      <c r="CQ184" s="52"/>
      <c r="CR184" s="52"/>
      <c r="CS184" s="52"/>
      <c r="CT184" s="52"/>
      <c r="CU184" s="52"/>
      <c r="CV184" s="96"/>
      <c r="CW184" s="122"/>
    </row>
    <row r="185" spans="2:101" x14ac:dyDescent="0.3">
      <c r="B185" s="95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95">
        <f t="shared" si="77"/>
        <v>10</v>
      </c>
      <c r="N185" s="96">
        <f t="shared" si="83"/>
        <v>-74</v>
      </c>
      <c r="O185" s="52"/>
      <c r="P185" s="52"/>
      <c r="Q185" s="95">
        <f t="shared" si="78"/>
        <v>65</v>
      </c>
      <c r="R185" s="96">
        <f t="shared" si="84"/>
        <v>-94</v>
      </c>
      <c r="S185" s="52"/>
      <c r="T185" s="52"/>
      <c r="U185" s="52"/>
      <c r="V185" s="52"/>
      <c r="W185" s="52"/>
      <c r="X185" s="52"/>
      <c r="Y185" s="52"/>
      <c r="Z185" s="31">
        <v>168</v>
      </c>
      <c r="AA185" s="34">
        <f t="shared" si="89"/>
        <v>-93.452377126417616</v>
      </c>
      <c r="AB185" s="33">
        <f t="shared" si="90"/>
        <v>69.786205085825799</v>
      </c>
      <c r="AC185" s="52"/>
      <c r="AD185" s="40">
        <v>177</v>
      </c>
      <c r="AE185" s="43">
        <f t="shared" si="73"/>
        <v>-64.910919759047303</v>
      </c>
      <c r="AF185" s="42">
        <f t="shared" si="74"/>
        <v>3.4018371557913474</v>
      </c>
      <c r="AG185" s="52"/>
      <c r="AH185" s="62">
        <v>166</v>
      </c>
      <c r="AI185" s="65">
        <f t="shared" si="91"/>
        <v>-87.231999114550248</v>
      </c>
      <c r="AJ185" s="64">
        <f t="shared" si="92"/>
        <v>65.034836161820138</v>
      </c>
      <c r="AK185" s="52"/>
      <c r="AL185" s="52"/>
      <c r="AM185" s="52"/>
      <c r="AN185" s="52"/>
      <c r="AO185" s="52"/>
      <c r="AP185" s="52"/>
      <c r="AQ185" s="95">
        <f t="shared" si="103"/>
        <v>1293.9113521069148</v>
      </c>
      <c r="AR185" s="96">
        <f t="shared" si="104"/>
        <v>-172.89542765196785</v>
      </c>
      <c r="AS185" s="52"/>
      <c r="AT185" s="96"/>
      <c r="AU185" s="52"/>
      <c r="AV185" s="95">
        <f t="shared" si="88"/>
        <v>59.46570340869048</v>
      </c>
      <c r="AW185" s="96">
        <f t="shared" si="87"/>
        <v>-172.89542765196785</v>
      </c>
      <c r="AX185" s="52"/>
      <c r="AY185" s="52"/>
      <c r="AZ185" s="96"/>
      <c r="BA185" s="96"/>
      <c r="BC185" s="95"/>
      <c r="BD185" s="176">
        <v>160</v>
      </c>
      <c r="BE185" s="179">
        <f t="shared" si="93"/>
        <v>-86.525932554745026</v>
      </c>
      <c r="BF185" s="178">
        <f t="shared" si="94"/>
        <v>67.338181691799363</v>
      </c>
      <c r="BG185" s="52"/>
      <c r="BH185" s="176">
        <f t="shared" si="105"/>
        <v>14955.989587080083</v>
      </c>
      <c r="BI185" s="178">
        <f t="shared" ref="BI185:BI216" si="107">IF($BI184=$BI183-$A$11,$BI184-$A$11,$BI184+$A$11)</f>
        <v>65.105263297778407</v>
      </c>
      <c r="BJ185" s="52"/>
      <c r="BK185" s="52"/>
      <c r="BL185" s="52"/>
      <c r="BM185" s="179">
        <f t="shared" si="106"/>
        <v>46.947494004218306</v>
      </c>
      <c r="BN185" s="178">
        <f t="shared" ref="BN185:BN216" si="108">IF($BN184=$BN183-$A$11,$BN184-$A$11,$BN184+$A$11)</f>
        <v>-194.89473670222159</v>
      </c>
      <c r="BO185" s="52"/>
      <c r="BP185" s="52"/>
      <c r="BQ185" s="52"/>
      <c r="BR185" s="52"/>
      <c r="BS185" s="117">
        <f t="shared" si="98"/>
        <v>-44.743648543840138</v>
      </c>
      <c r="BT185" s="124">
        <v>-41</v>
      </c>
      <c r="BU185" s="52"/>
      <c r="BV185" s="52"/>
      <c r="BW185" s="52"/>
      <c r="BX185" s="52"/>
      <c r="BY185" s="52"/>
      <c r="BZ185" s="52"/>
      <c r="CA185" s="96"/>
      <c r="CB185" s="95"/>
      <c r="CC185" s="192">
        <f t="shared" si="100"/>
        <v>-1602.1984625522093</v>
      </c>
      <c r="CD185" s="193">
        <f t="shared" si="101"/>
        <v>95.105263297778407</v>
      </c>
      <c r="CE185" s="52"/>
      <c r="CF185" s="52"/>
      <c r="CG185" s="52"/>
      <c r="CH185" s="187">
        <f t="shared" si="99"/>
        <v>60.861369116419716</v>
      </c>
      <c r="CI185" s="193">
        <f t="shared" si="102"/>
        <v>-224.89473670222159</v>
      </c>
      <c r="CJ185" s="52"/>
      <c r="CK185" s="52"/>
      <c r="CL185" s="52"/>
      <c r="CM185" s="52"/>
      <c r="CN185" s="117">
        <f t="shared" si="97"/>
        <v>-44.743648543840138</v>
      </c>
      <c r="CO185" s="124">
        <v>-41</v>
      </c>
      <c r="CP185" s="52"/>
      <c r="CQ185" s="52"/>
      <c r="CR185" s="52"/>
      <c r="CS185" s="52"/>
      <c r="CT185" s="52"/>
      <c r="CU185" s="52"/>
      <c r="CV185" s="96"/>
      <c r="CW185" s="122"/>
    </row>
    <row r="186" spans="2:101" x14ac:dyDescent="0.3">
      <c r="B186" s="95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95">
        <f t="shared" si="77"/>
        <v>10</v>
      </c>
      <c r="N186" s="96">
        <f t="shared" si="83"/>
        <v>-75</v>
      </c>
      <c r="O186" s="52"/>
      <c r="P186" s="52"/>
      <c r="Q186" s="95">
        <f t="shared" si="78"/>
        <v>65</v>
      </c>
      <c r="R186" s="96">
        <f t="shared" si="84"/>
        <v>-95</v>
      </c>
      <c r="S186" s="52"/>
      <c r="T186" s="52"/>
      <c r="U186" s="52"/>
      <c r="V186" s="52"/>
      <c r="W186" s="52"/>
      <c r="X186" s="52"/>
      <c r="Y186" s="52"/>
      <c r="Z186" s="31">
        <v>169</v>
      </c>
      <c r="AA186" s="34">
        <f t="shared" si="89"/>
        <v>-93.532478425272515</v>
      </c>
      <c r="AB186" s="33">
        <f t="shared" si="90"/>
        <v>69.392494623561234</v>
      </c>
      <c r="AC186" s="52"/>
      <c r="AD186" s="40">
        <v>178</v>
      </c>
      <c r="AE186" s="43">
        <f t="shared" si="73"/>
        <v>-64.96040375624122</v>
      </c>
      <c r="AF186" s="42">
        <f t="shared" si="74"/>
        <v>2.2684672856625454</v>
      </c>
      <c r="AG186" s="52"/>
      <c r="AH186" s="62">
        <v>167</v>
      </c>
      <c r="AI186" s="65">
        <f t="shared" si="91"/>
        <v>-87.325791914837694</v>
      </c>
      <c r="AJ186" s="64">
        <f t="shared" si="92"/>
        <v>64.644161032346716</v>
      </c>
      <c r="AK186" s="52"/>
      <c r="AL186" s="52"/>
      <c r="AM186" s="52"/>
      <c r="AN186" s="52"/>
      <c r="AO186" s="52"/>
      <c r="AP186" s="52"/>
      <c r="AQ186" s="95">
        <f t="shared" si="103"/>
        <v>1305.3414044096762</v>
      </c>
      <c r="AR186" s="96">
        <f t="shared" si="104"/>
        <v>-173.89542765196785</v>
      </c>
      <c r="AS186" s="52"/>
      <c r="AT186" s="96"/>
      <c r="AU186" s="52"/>
      <c r="AV186" s="95">
        <f t="shared" si="88"/>
        <v>59.46570340869048</v>
      </c>
      <c r="AW186" s="96">
        <f t="shared" si="87"/>
        <v>-173.89542765196785</v>
      </c>
      <c r="AX186" s="52"/>
      <c r="AY186" s="52"/>
      <c r="AZ186" s="96"/>
      <c r="BA186" s="96"/>
      <c r="BC186" s="95"/>
      <c r="BD186" s="176">
        <v>161</v>
      </c>
      <c r="BE186" s="179">
        <f t="shared" si="93"/>
        <v>-86.660042759304673</v>
      </c>
      <c r="BF186" s="178">
        <f t="shared" si="94"/>
        <v>66.959466157052816</v>
      </c>
      <c r="BG186" s="52"/>
      <c r="BH186" s="176">
        <f t="shared" si="105"/>
        <v>15070.578237209393</v>
      </c>
      <c r="BI186" s="178">
        <f t="shared" si="107"/>
        <v>66.105263297778407</v>
      </c>
      <c r="BJ186" s="52"/>
      <c r="BK186" s="52"/>
      <c r="BL186" s="52"/>
      <c r="BM186" s="179">
        <f t="shared" si="106"/>
        <v>46.851204956020766</v>
      </c>
      <c r="BN186" s="178">
        <f t="shared" si="108"/>
        <v>-195.89473670222159</v>
      </c>
      <c r="BO186" s="52"/>
      <c r="BP186" s="52"/>
      <c r="BQ186" s="52"/>
      <c r="BR186" s="52"/>
      <c r="BS186" s="117">
        <f t="shared" si="98"/>
        <v>-43.652340042770859</v>
      </c>
      <c r="BT186" s="124">
        <v>-40</v>
      </c>
      <c r="BU186" s="52"/>
      <c r="BV186" s="52"/>
      <c r="BW186" s="52"/>
      <c r="BX186" s="52"/>
      <c r="BY186" s="52"/>
      <c r="BZ186" s="52"/>
      <c r="CA186" s="96"/>
      <c r="CB186" s="95"/>
      <c r="CC186" s="192">
        <f t="shared" si="100"/>
        <v>-1612.5838596323474</v>
      </c>
      <c r="CD186" s="193">
        <f t="shared" si="101"/>
        <v>96.105263297778407</v>
      </c>
      <c r="CE186" s="52"/>
      <c r="CF186" s="52"/>
      <c r="CG186" s="52"/>
      <c r="CH186" s="187">
        <f t="shared" si="99"/>
        <v>60.870095984210479</v>
      </c>
      <c r="CI186" s="193">
        <f t="shared" si="102"/>
        <v>-225.89473670222159</v>
      </c>
      <c r="CJ186" s="52"/>
      <c r="CK186" s="52"/>
      <c r="CL186" s="52"/>
      <c r="CM186" s="52"/>
      <c r="CN186" s="117">
        <f t="shared" si="97"/>
        <v>-43.652340042770859</v>
      </c>
      <c r="CO186" s="124">
        <v>-40</v>
      </c>
      <c r="CP186" s="52"/>
      <c r="CQ186" s="52"/>
      <c r="CR186" s="52"/>
      <c r="CS186" s="52"/>
      <c r="CT186" s="52"/>
      <c r="CU186" s="52"/>
      <c r="CV186" s="96"/>
      <c r="CW186" s="122"/>
    </row>
    <row r="187" spans="2:101" x14ac:dyDescent="0.3">
      <c r="B187" s="95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95">
        <f t="shared" si="77"/>
        <v>10</v>
      </c>
      <c r="N187" s="96">
        <f t="shared" si="83"/>
        <v>-76</v>
      </c>
      <c r="O187" s="52"/>
      <c r="P187" s="52"/>
      <c r="Q187" s="95">
        <f t="shared" si="78"/>
        <v>65</v>
      </c>
      <c r="R187" s="96">
        <f t="shared" si="84"/>
        <v>-96</v>
      </c>
      <c r="S187" s="52"/>
      <c r="T187" s="52"/>
      <c r="U187" s="52"/>
      <c r="V187" s="52"/>
      <c r="W187" s="52"/>
      <c r="X187" s="52"/>
      <c r="Y187" s="52"/>
      <c r="Z187" s="31">
        <v>170</v>
      </c>
      <c r="AA187" s="34">
        <f t="shared" si="89"/>
        <v>-93.605696329305559</v>
      </c>
      <c r="AB187" s="33">
        <f t="shared" si="90"/>
        <v>68.997446164883257</v>
      </c>
      <c r="AC187" s="52"/>
      <c r="AD187" s="40">
        <v>179</v>
      </c>
      <c r="AE187" s="43">
        <f t="shared" si="73"/>
        <v>-64.990100185165431</v>
      </c>
      <c r="AF187" s="42">
        <f t="shared" si="74"/>
        <v>1.1344064184234235</v>
      </c>
      <c r="AG187" s="52"/>
      <c r="AH187" s="62">
        <v>168</v>
      </c>
      <c r="AI187" s="65">
        <f t="shared" si="91"/>
        <v>-87.41275220888285</v>
      </c>
      <c r="AJ187" s="64">
        <f t="shared" si="92"/>
        <v>64.251908494516286</v>
      </c>
      <c r="AK187" s="52"/>
      <c r="AL187" s="52"/>
      <c r="AM187" s="52"/>
      <c r="AN187" s="52"/>
      <c r="AO187" s="52"/>
      <c r="AP187" s="52"/>
      <c r="AQ187" s="95">
        <f t="shared" si="103"/>
        <v>1316.7714567124376</v>
      </c>
      <c r="AR187" s="96">
        <f t="shared" si="104"/>
        <v>-174.89542765196785</v>
      </c>
      <c r="AS187" s="52"/>
      <c r="AT187" s="96"/>
      <c r="AU187" s="52"/>
      <c r="AV187" s="95">
        <f t="shared" si="88"/>
        <v>59.46570340869048</v>
      </c>
      <c r="AW187" s="96">
        <f t="shared" si="87"/>
        <v>-174.89542765196785</v>
      </c>
      <c r="AX187" s="52"/>
      <c r="AY187" s="52"/>
      <c r="AZ187" s="96"/>
      <c r="BA187" s="96"/>
      <c r="BC187" s="95"/>
      <c r="BD187" s="176">
        <v>162</v>
      </c>
      <c r="BE187" s="179">
        <f t="shared" si="93"/>
        <v>-86.787523040794071</v>
      </c>
      <c r="BF187" s="178">
        <f t="shared" si="94"/>
        <v>66.578467756719192</v>
      </c>
      <c r="BG187" s="52"/>
      <c r="BH187" s="176">
        <f t="shared" si="105"/>
        <v>15185.166887338703</v>
      </c>
      <c r="BI187" s="178">
        <f t="shared" si="107"/>
        <v>67.105263297778407</v>
      </c>
      <c r="BJ187" s="52"/>
      <c r="BK187" s="52"/>
      <c r="BL187" s="52"/>
      <c r="BM187" s="179">
        <f t="shared" si="106"/>
        <v>46.754915907823232</v>
      </c>
      <c r="BN187" s="178">
        <f t="shared" si="108"/>
        <v>-196.89473670222159</v>
      </c>
      <c r="BO187" s="52"/>
      <c r="BP187" s="52"/>
      <c r="BQ187" s="52"/>
      <c r="BR187" s="52"/>
      <c r="BS187" s="117">
        <f t="shared" si="98"/>
        <v>-42.561031541701588</v>
      </c>
      <c r="BT187" s="124">
        <v>-39</v>
      </c>
      <c r="BU187" s="52"/>
      <c r="BV187" s="52"/>
      <c r="BW187" s="52"/>
      <c r="BX187" s="52"/>
      <c r="BY187" s="52"/>
      <c r="BZ187" s="52"/>
      <c r="CA187" s="96"/>
      <c r="CB187" s="95"/>
      <c r="CC187" s="52"/>
      <c r="CD187" s="52"/>
      <c r="CE187" s="52"/>
      <c r="CF187" s="52"/>
      <c r="CG187" s="52"/>
      <c r="CH187" s="52"/>
      <c r="CI187" s="52"/>
      <c r="CJ187" s="52"/>
      <c r="CK187" s="52"/>
      <c r="CL187" s="52"/>
      <c r="CM187" s="52"/>
      <c r="CN187" s="117">
        <f t="shared" si="97"/>
        <v>-42.561031541701588</v>
      </c>
      <c r="CO187" s="124">
        <v>-39</v>
      </c>
      <c r="CP187" s="52"/>
      <c r="CQ187" s="52"/>
      <c r="CR187" s="52"/>
      <c r="CS187" s="52"/>
      <c r="CT187" s="52"/>
      <c r="CU187" s="52"/>
      <c r="CV187" s="96"/>
      <c r="CW187" s="122"/>
    </row>
    <row r="188" spans="2:101" x14ac:dyDescent="0.3">
      <c r="B188" s="95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95">
        <f t="shared" si="77"/>
        <v>10</v>
      </c>
      <c r="N188" s="96">
        <f t="shared" si="83"/>
        <v>-77</v>
      </c>
      <c r="O188" s="52"/>
      <c r="P188" s="52"/>
      <c r="Q188" s="95">
        <f t="shared" si="78"/>
        <v>65</v>
      </c>
      <c r="R188" s="96">
        <f t="shared" si="84"/>
        <v>-97</v>
      </c>
      <c r="S188" s="52"/>
      <c r="T188" s="52"/>
      <c r="U188" s="52"/>
      <c r="V188" s="52"/>
      <c r="W188" s="52"/>
      <c r="X188" s="52"/>
      <c r="Y188" s="52"/>
      <c r="Z188" s="31">
        <v>171</v>
      </c>
      <c r="AA188" s="34">
        <f t="shared" si="89"/>
        <v>-93.672008535633921</v>
      </c>
      <c r="AB188" s="33">
        <f t="shared" si="90"/>
        <v>68.601180045379337</v>
      </c>
      <c r="AC188" s="52"/>
      <c r="AD188" s="40">
        <v>180</v>
      </c>
      <c r="AE188" s="43">
        <f t="shared" si="73"/>
        <v>-65</v>
      </c>
      <c r="AF188" s="42">
        <f t="shared" si="74"/>
        <v>7.9634649569060301E-15</v>
      </c>
      <c r="AG188" s="52"/>
      <c r="AH188" s="62">
        <v>169</v>
      </c>
      <c r="AI188" s="65">
        <f t="shared" si="91"/>
        <v>-87.492853507737749</v>
      </c>
      <c r="AJ188" s="64">
        <f t="shared" si="92"/>
        <v>63.858198032251707</v>
      </c>
      <c r="AK188" s="52"/>
      <c r="AL188" s="52"/>
      <c r="AM188" s="52"/>
      <c r="AN188" s="52"/>
      <c r="AO188" s="52"/>
      <c r="AP188" s="52"/>
      <c r="AQ188" s="95">
        <f t="shared" si="103"/>
        <v>1328.2015090151988</v>
      </c>
      <c r="AR188" s="96">
        <f t="shared" si="104"/>
        <v>-175.89542765196785</v>
      </c>
      <c r="AS188" s="52"/>
      <c r="AT188" s="96"/>
      <c r="AU188" s="52"/>
      <c r="AV188" s="95">
        <f t="shared" si="88"/>
        <v>59.46570340869048</v>
      </c>
      <c r="AW188" s="96">
        <f t="shared" si="87"/>
        <v>-175.89542765196785</v>
      </c>
      <c r="AX188" s="52"/>
      <c r="AY188" s="52"/>
      <c r="AZ188" s="96"/>
      <c r="BA188" s="96"/>
      <c r="BC188" s="95"/>
      <c r="BD188" s="176">
        <v>163</v>
      </c>
      <c r="BE188" s="179">
        <f t="shared" si="93"/>
        <v>-86.908334567484559</v>
      </c>
      <c r="BF188" s="178">
        <f t="shared" si="94"/>
        <v>66.195302546602079</v>
      </c>
      <c r="BG188" s="52"/>
      <c r="BH188" s="176">
        <f t="shared" si="105"/>
        <v>15299.755537468012</v>
      </c>
      <c r="BI188" s="178">
        <f t="shared" si="107"/>
        <v>68.105263297778407</v>
      </c>
      <c r="BJ188" s="52"/>
      <c r="BK188" s="52"/>
      <c r="BL188" s="52"/>
      <c r="BM188" s="179">
        <f t="shared" si="106"/>
        <v>46.658626859625691</v>
      </c>
      <c r="BN188" s="178">
        <f t="shared" si="108"/>
        <v>-197.89473670222159</v>
      </c>
      <c r="BO188" s="52"/>
      <c r="BP188" s="52"/>
      <c r="BQ188" s="52"/>
      <c r="BR188" s="52"/>
      <c r="BS188" s="117">
        <f t="shared" si="98"/>
        <v>-41.469723040632317</v>
      </c>
      <c r="BT188" s="124">
        <v>-38</v>
      </c>
      <c r="BU188" s="52"/>
      <c r="BV188" s="52"/>
      <c r="BW188" s="52"/>
      <c r="BX188" s="52"/>
      <c r="BY188" s="52"/>
      <c r="BZ188" s="52"/>
      <c r="CA188" s="96"/>
      <c r="CB188" s="95"/>
      <c r="CC188" s="52"/>
      <c r="CD188" s="52"/>
      <c r="CE188" s="52"/>
      <c r="CF188" s="52"/>
      <c r="CG188" s="52"/>
      <c r="CH188" s="52"/>
      <c r="CI188" s="52"/>
      <c r="CJ188" s="52"/>
      <c r="CK188" s="52"/>
      <c r="CL188" s="52"/>
      <c r="CM188" s="52"/>
      <c r="CN188" s="117">
        <f t="shared" si="97"/>
        <v>-41.469723040632317</v>
      </c>
      <c r="CO188" s="124">
        <v>-38</v>
      </c>
      <c r="CP188" s="52"/>
      <c r="CQ188" s="52"/>
      <c r="CR188" s="52"/>
      <c r="CS188" s="52"/>
      <c r="CT188" s="52"/>
      <c r="CU188" s="52"/>
      <c r="CV188" s="96"/>
      <c r="CW188" s="122"/>
    </row>
    <row r="189" spans="2:101" x14ac:dyDescent="0.3">
      <c r="B189" s="95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95">
        <f t="shared" si="77"/>
        <v>10</v>
      </c>
      <c r="N189" s="96">
        <f t="shared" si="83"/>
        <v>-78</v>
      </c>
      <c r="O189" s="52"/>
      <c r="P189" s="52"/>
      <c r="Q189" s="95">
        <f t="shared" si="78"/>
        <v>65</v>
      </c>
      <c r="R189" s="96">
        <f t="shared" si="84"/>
        <v>-98</v>
      </c>
      <c r="S189" s="52"/>
      <c r="T189" s="52"/>
      <c r="U189" s="52"/>
      <c r="V189" s="52"/>
      <c r="W189" s="52"/>
      <c r="X189" s="52"/>
      <c r="Y189" s="52"/>
      <c r="Z189" s="31">
        <v>172</v>
      </c>
      <c r="AA189" s="34">
        <f t="shared" si="89"/>
        <v>-93.731394844917148</v>
      </c>
      <c r="AB189" s="33">
        <f t="shared" si="90"/>
        <v>68.203816971548179</v>
      </c>
      <c r="AC189" s="52"/>
      <c r="AD189" s="40">
        <v>181</v>
      </c>
      <c r="AE189" s="43">
        <f t="shared" si="73"/>
        <v>-64.990100185165431</v>
      </c>
      <c r="AF189" s="42">
        <f t="shared" si="74"/>
        <v>-1.1344064184234075</v>
      </c>
      <c r="AG189" s="52"/>
      <c r="AH189" s="62">
        <v>170</v>
      </c>
      <c r="AI189" s="65">
        <f t="shared" si="91"/>
        <v>-87.566071411770793</v>
      </c>
      <c r="AJ189" s="64">
        <f t="shared" si="92"/>
        <v>63.46314957357373</v>
      </c>
      <c r="AK189" s="52"/>
      <c r="AL189" s="52"/>
      <c r="AM189" s="52"/>
      <c r="AN189" s="52"/>
      <c r="AO189" s="52"/>
      <c r="AP189" s="52"/>
      <c r="AQ189" s="95">
        <f t="shared" si="103"/>
        <v>1339.6315613179602</v>
      </c>
      <c r="AR189" s="96">
        <f t="shared" si="104"/>
        <v>-176.89542765196785</v>
      </c>
      <c r="AS189" s="52"/>
      <c r="AT189" s="96"/>
      <c r="AU189" s="52"/>
      <c r="AV189" s="95">
        <f t="shared" si="88"/>
        <v>59.46570340869048</v>
      </c>
      <c r="AW189" s="96">
        <f t="shared" si="87"/>
        <v>-176.89542765196785</v>
      </c>
      <c r="AX189" s="52"/>
      <c r="AY189" s="52"/>
      <c r="AZ189" s="96"/>
      <c r="BA189" s="96"/>
      <c r="BC189" s="95"/>
      <c r="BD189" s="176">
        <v>164</v>
      </c>
      <c r="BE189" s="179">
        <f t="shared" si="93"/>
        <v>-87.022440539014781</v>
      </c>
      <c r="BF189" s="178">
        <f t="shared" si="94"/>
        <v>65.810087242536241</v>
      </c>
      <c r="BG189" s="52"/>
      <c r="BH189" s="176">
        <f t="shared" si="105"/>
        <v>15414.34418759732</v>
      </c>
      <c r="BI189" s="178">
        <f t="shared" si="107"/>
        <v>69.105263297778407</v>
      </c>
      <c r="BJ189" s="52"/>
      <c r="BK189" s="52"/>
      <c r="BL189" s="52"/>
      <c r="BM189" s="179">
        <f t="shared" si="106"/>
        <v>46.562337811428151</v>
      </c>
      <c r="BN189" s="178">
        <f t="shared" si="108"/>
        <v>-198.89473670222159</v>
      </c>
      <c r="BO189" s="52"/>
      <c r="BP189" s="52"/>
      <c r="BQ189" s="52"/>
      <c r="BR189" s="52"/>
      <c r="BS189" s="117">
        <f t="shared" si="98"/>
        <v>-40.378414539563046</v>
      </c>
      <c r="BT189" s="124">
        <v>-37</v>
      </c>
      <c r="BU189" s="52"/>
      <c r="BV189" s="52"/>
      <c r="BW189" s="52"/>
      <c r="BX189" s="52"/>
      <c r="BY189" s="52"/>
      <c r="BZ189" s="52"/>
      <c r="CA189" s="96"/>
      <c r="CB189" s="95"/>
      <c r="CC189" s="52"/>
      <c r="CD189" s="52"/>
      <c r="CE189" s="52"/>
      <c r="CF189" s="52"/>
      <c r="CG189" s="52"/>
      <c r="CH189" s="52"/>
      <c r="CI189" s="52"/>
      <c r="CJ189" s="52"/>
      <c r="CK189" s="52"/>
      <c r="CL189" s="52"/>
      <c r="CM189" s="52"/>
      <c r="CN189" s="117">
        <f t="shared" si="97"/>
        <v>-40.378414539563046</v>
      </c>
      <c r="CO189" s="124">
        <v>-37</v>
      </c>
      <c r="CP189" s="52"/>
      <c r="CQ189" s="52"/>
      <c r="CR189" s="52"/>
      <c r="CS189" s="52"/>
      <c r="CT189" s="52"/>
      <c r="CU189" s="52"/>
      <c r="CV189" s="96"/>
      <c r="CW189" s="122"/>
    </row>
    <row r="190" spans="2:101" x14ac:dyDescent="0.3">
      <c r="B190" s="95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95">
        <f t="shared" si="77"/>
        <v>10</v>
      </c>
      <c r="N190" s="96">
        <f t="shared" si="83"/>
        <v>-79</v>
      </c>
      <c r="O190" s="52"/>
      <c r="P190" s="52"/>
      <c r="Q190" s="95">
        <f t="shared" si="78"/>
        <v>65</v>
      </c>
      <c r="R190" s="96">
        <f t="shared" si="84"/>
        <v>-99</v>
      </c>
      <c r="S190" s="52"/>
      <c r="T190" s="52"/>
      <c r="U190" s="52"/>
      <c r="V190" s="52"/>
      <c r="W190" s="52"/>
      <c r="X190" s="52"/>
      <c r="Y190" s="52"/>
      <c r="Z190" s="31">
        <v>173</v>
      </c>
      <c r="AA190" s="34">
        <f t="shared" si="89"/>
        <v>-93.783837167510171</v>
      </c>
      <c r="AB190" s="33">
        <f t="shared" si="90"/>
        <v>67.805477984031413</v>
      </c>
      <c r="AC190" s="52"/>
      <c r="AD190" s="40">
        <v>182</v>
      </c>
      <c r="AE190" s="43">
        <f t="shared" si="73"/>
        <v>-64.96040375624122</v>
      </c>
      <c r="AF190" s="42">
        <f t="shared" si="74"/>
        <v>-2.2684672856625583</v>
      </c>
      <c r="AG190" s="52"/>
      <c r="AH190" s="62">
        <v>171</v>
      </c>
      <c r="AI190" s="65">
        <f t="shared" si="91"/>
        <v>-87.632383618099141</v>
      </c>
      <c r="AJ190" s="64">
        <f t="shared" si="92"/>
        <v>63.066883454069817</v>
      </c>
      <c r="AK190" s="52"/>
      <c r="AL190" s="52"/>
      <c r="AM190" s="52"/>
      <c r="AN190" s="52"/>
      <c r="AO190" s="52"/>
      <c r="AP190" s="52"/>
      <c r="AQ190" s="95">
        <f t="shared" si="103"/>
        <v>1351.0616136207216</v>
      </c>
      <c r="AR190" s="96">
        <f t="shared" si="104"/>
        <v>-177.89542765196785</v>
      </c>
      <c r="AS190" s="52"/>
      <c r="AT190" s="96"/>
      <c r="AU190" s="52"/>
      <c r="AV190" s="95">
        <f t="shared" si="88"/>
        <v>59.46570340869048</v>
      </c>
      <c r="AW190" s="96">
        <f t="shared" si="87"/>
        <v>-177.89542765196785</v>
      </c>
      <c r="AX190" s="52"/>
      <c r="AY190" s="52"/>
      <c r="AZ190" s="96"/>
      <c r="BA190" s="96"/>
      <c r="BC190" s="95"/>
      <c r="BD190" s="176">
        <v>165</v>
      </c>
      <c r="BE190" s="179">
        <f t="shared" si="93"/>
        <v>-87.129806197600445</v>
      </c>
      <c r="BF190" s="178">
        <f t="shared" si="94"/>
        <v>65.422939184834959</v>
      </c>
      <c r="BG190" s="52"/>
      <c r="BH190" s="176">
        <f t="shared" si="105"/>
        <v>15528.932837726628</v>
      </c>
      <c r="BI190" s="178">
        <f t="shared" si="107"/>
        <v>70.105263297778407</v>
      </c>
      <c r="BJ190" s="52"/>
      <c r="BK190" s="52"/>
      <c r="BL190" s="52"/>
      <c r="BM190" s="179">
        <f t="shared" si="106"/>
        <v>46.466048763230617</v>
      </c>
      <c r="BN190" s="178">
        <f t="shared" si="108"/>
        <v>-199.89473670222159</v>
      </c>
      <c r="BO190" s="52"/>
      <c r="BP190" s="52"/>
      <c r="BQ190" s="52"/>
      <c r="BR190" s="52"/>
      <c r="BS190" s="117">
        <f t="shared" si="98"/>
        <v>-39.287106038493775</v>
      </c>
      <c r="BT190" s="124">
        <v>-36</v>
      </c>
      <c r="BU190" s="52"/>
      <c r="BV190" s="52"/>
      <c r="BW190" s="52"/>
      <c r="BX190" s="52"/>
      <c r="BY190" s="52"/>
      <c r="BZ190" s="52"/>
      <c r="CA190" s="96"/>
      <c r="CB190" s="95"/>
      <c r="CC190" s="52"/>
      <c r="CD190" s="52"/>
      <c r="CE190" s="52"/>
      <c r="CF190" s="52"/>
      <c r="CG190" s="52"/>
      <c r="CH190" s="52"/>
      <c r="CI190" s="52"/>
      <c r="CJ190" s="52"/>
      <c r="CK190" s="52"/>
      <c r="CL190" s="52"/>
      <c r="CM190" s="52"/>
      <c r="CN190" s="117">
        <f t="shared" si="97"/>
        <v>-39.287106038493775</v>
      </c>
      <c r="CO190" s="124">
        <v>-36</v>
      </c>
      <c r="CP190" s="52"/>
      <c r="CQ190" s="52"/>
      <c r="CR190" s="52"/>
      <c r="CS190" s="52"/>
      <c r="CT190" s="52"/>
      <c r="CU190" s="52"/>
      <c r="CV190" s="96"/>
      <c r="CW190" s="122"/>
    </row>
    <row r="191" spans="2:101" x14ac:dyDescent="0.3">
      <c r="B191" s="95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95">
        <f t="shared" si="77"/>
        <v>10</v>
      </c>
      <c r="N191" s="96">
        <f t="shared" si="83"/>
        <v>-80</v>
      </c>
      <c r="O191" s="52"/>
      <c r="P191" s="52"/>
      <c r="Q191" s="95">
        <f t="shared" si="78"/>
        <v>65</v>
      </c>
      <c r="R191" s="96">
        <f t="shared" si="84"/>
        <v>-100</v>
      </c>
      <c r="S191" s="52"/>
      <c r="T191" s="52"/>
      <c r="U191" s="52"/>
      <c r="V191" s="52"/>
      <c r="W191" s="52"/>
      <c r="X191" s="52"/>
      <c r="Y191" s="52"/>
      <c r="Z191" s="31">
        <v>174</v>
      </c>
      <c r="AA191" s="34">
        <f t="shared" si="89"/>
        <v>-93.829319528973485</v>
      </c>
      <c r="AB191" s="33">
        <f t="shared" si="90"/>
        <v>67.406284420743432</v>
      </c>
      <c r="AC191" s="52"/>
      <c r="AD191" s="40">
        <v>183</v>
      </c>
      <c r="AE191" s="43">
        <f t="shared" si="73"/>
        <v>-64.910919759047303</v>
      </c>
      <c r="AF191" s="42">
        <f t="shared" si="74"/>
        <v>-3.4018371557913314</v>
      </c>
      <c r="AG191" s="52"/>
      <c r="AH191" s="62">
        <v>172</v>
      </c>
      <c r="AI191" s="65">
        <f t="shared" si="91"/>
        <v>-87.691769927382381</v>
      </c>
      <c r="AJ191" s="64">
        <f t="shared" si="92"/>
        <v>62.669520380238659</v>
      </c>
      <c r="AK191" s="52"/>
      <c r="AL191" s="52"/>
      <c r="AM191" s="52"/>
      <c r="AN191" s="52"/>
      <c r="AO191" s="52"/>
      <c r="AP191" s="52"/>
      <c r="AQ191" s="95">
        <f t="shared" si="103"/>
        <v>1362.4916659234827</v>
      </c>
      <c r="AR191" s="96">
        <f t="shared" si="104"/>
        <v>-178.89542765196785</v>
      </c>
      <c r="AS191" s="52"/>
      <c r="AT191" s="96"/>
      <c r="AU191" s="52"/>
      <c r="AV191" s="95">
        <f t="shared" si="88"/>
        <v>59.46570340869048</v>
      </c>
      <c r="AW191" s="96">
        <f t="shared" si="87"/>
        <v>-178.89542765196785</v>
      </c>
      <c r="AX191" s="52"/>
      <c r="AY191" s="52"/>
      <c r="AZ191" s="96"/>
      <c r="BA191" s="96"/>
      <c r="BC191" s="95"/>
      <c r="BD191" s="176">
        <v>166</v>
      </c>
      <c r="BE191" s="179">
        <f t="shared" si="93"/>
        <v>-87.230398838621852</v>
      </c>
      <c r="BF191" s="178">
        <f t="shared" si="94"/>
        <v>65.033976302547032</v>
      </c>
      <c r="BG191" s="52"/>
      <c r="BH191" s="176">
        <f t="shared" si="105"/>
        <v>15643.521487855938</v>
      </c>
      <c r="BI191" s="178">
        <f t="shared" si="107"/>
        <v>71.105263297778407</v>
      </c>
      <c r="BJ191" s="52"/>
      <c r="BK191" s="52"/>
      <c r="BL191" s="52"/>
      <c r="BM191" s="179">
        <f t="shared" si="106"/>
        <v>46.369759715033076</v>
      </c>
      <c r="BN191" s="178">
        <f t="shared" si="108"/>
        <v>-200.89473670222159</v>
      </c>
      <c r="BO191" s="52"/>
      <c r="BP191" s="52"/>
      <c r="BQ191" s="52"/>
      <c r="BR191" s="52"/>
      <c r="BS191" s="117">
        <f t="shared" si="98"/>
        <v>-38.195797537424504</v>
      </c>
      <c r="BT191" s="124">
        <v>-35</v>
      </c>
      <c r="BU191" s="52"/>
      <c r="BV191" s="52"/>
      <c r="BW191" s="52"/>
      <c r="BX191" s="52"/>
      <c r="BY191" s="52"/>
      <c r="BZ191" s="52"/>
      <c r="CA191" s="96"/>
      <c r="CB191" s="95"/>
      <c r="CC191" s="52"/>
      <c r="CD191" s="52"/>
      <c r="CE191" s="52"/>
      <c r="CF191" s="52"/>
      <c r="CG191" s="52"/>
      <c r="CH191" s="52"/>
      <c r="CI191" s="52"/>
      <c r="CJ191" s="52"/>
      <c r="CK191" s="52"/>
      <c r="CL191" s="52"/>
      <c r="CM191" s="52"/>
      <c r="CN191" s="117">
        <f t="shared" si="97"/>
        <v>-38.195797537424504</v>
      </c>
      <c r="CO191" s="124">
        <v>-35</v>
      </c>
      <c r="CP191" s="52"/>
      <c r="CQ191" s="52"/>
      <c r="CR191" s="52"/>
      <c r="CS191" s="52"/>
      <c r="CT191" s="52"/>
      <c r="CU191" s="52"/>
      <c r="CV191" s="96"/>
      <c r="CW191" s="122"/>
    </row>
    <row r="192" spans="2:101" x14ac:dyDescent="0.3">
      <c r="B192" s="95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95">
        <f t="shared" si="77"/>
        <v>10</v>
      </c>
      <c r="N192" s="96">
        <f t="shared" si="83"/>
        <v>-81</v>
      </c>
      <c r="O192" s="52"/>
      <c r="P192" s="52"/>
      <c r="Q192" s="95">
        <f t="shared" si="78"/>
        <v>65</v>
      </c>
      <c r="R192" s="96">
        <f t="shared" si="84"/>
        <v>-101</v>
      </c>
      <c r="S192" s="52"/>
      <c r="T192" s="52"/>
      <c r="U192" s="52"/>
      <c r="V192" s="52"/>
      <c r="W192" s="52"/>
      <c r="X192" s="52"/>
      <c r="Y192" s="52"/>
      <c r="Z192" s="31">
        <v>175</v>
      </c>
      <c r="AA192" s="34">
        <f t="shared" si="89"/>
        <v>-93.867828074939212</v>
      </c>
      <c r="AB192" s="33">
        <f t="shared" si="90"/>
        <v>67.006357879910709</v>
      </c>
      <c r="AC192" s="52"/>
      <c r="AD192" s="40">
        <v>184</v>
      </c>
      <c r="AE192" s="43">
        <f t="shared" si="73"/>
        <v>-64.841663266888574</v>
      </c>
      <c r="AF192" s="42">
        <f t="shared" si="74"/>
        <v>-4.5341707933681139</v>
      </c>
      <c r="AG192" s="52"/>
      <c r="AH192" s="62">
        <v>173</v>
      </c>
      <c r="AI192" s="65">
        <f t="shared" si="91"/>
        <v>-87.744212249975405</v>
      </c>
      <c r="AJ192" s="64">
        <f t="shared" si="92"/>
        <v>62.271181392721886</v>
      </c>
      <c r="AK192" s="52"/>
      <c r="AL192" s="52"/>
      <c r="AM192" s="52"/>
      <c r="AN192" s="52"/>
      <c r="AO192" s="52"/>
      <c r="AP192" s="52"/>
      <c r="AQ192" s="95">
        <f t="shared" si="103"/>
        <v>1373.9217182262441</v>
      </c>
      <c r="AR192" s="96">
        <f t="shared" si="104"/>
        <v>-179.89542765196785</v>
      </c>
      <c r="AS192" s="52"/>
      <c r="AT192" s="96"/>
      <c r="AU192" s="52"/>
      <c r="AV192" s="95">
        <f t="shared" si="88"/>
        <v>59.46570340869048</v>
      </c>
      <c r="AW192" s="96">
        <f t="shared" si="87"/>
        <v>-179.89542765196785</v>
      </c>
      <c r="AX192" s="52"/>
      <c r="AY192" s="52"/>
      <c r="AZ192" s="96"/>
      <c r="BA192" s="96"/>
      <c r="BC192" s="95"/>
      <c r="BD192" s="176">
        <v>167</v>
      </c>
      <c r="BE192" s="179">
        <f t="shared" si="93"/>
        <v>-87.32418782058609</v>
      </c>
      <c r="BF192" s="178">
        <f t="shared" si="94"/>
        <v>64.643317077534348</v>
      </c>
      <c r="BG192" s="52"/>
      <c r="BH192" s="176">
        <f t="shared" si="105"/>
        <v>15758.110137985248</v>
      </c>
      <c r="BI192" s="178">
        <f t="shared" si="107"/>
        <v>72.105263297778407</v>
      </c>
      <c r="BJ192" s="52"/>
      <c r="BK192" s="52"/>
      <c r="BL192" s="52"/>
      <c r="BM192" s="179">
        <f t="shared" si="106"/>
        <v>46.273470666835536</v>
      </c>
      <c r="BN192" s="178">
        <f t="shared" si="108"/>
        <v>-201.89473670222159</v>
      </c>
      <c r="BO192" s="52"/>
      <c r="BP192" s="52"/>
      <c r="BQ192" s="52"/>
      <c r="BR192" s="52"/>
      <c r="BS192" s="117">
        <f t="shared" si="98"/>
        <v>-37.104489036355233</v>
      </c>
      <c r="BT192" s="124">
        <v>-34</v>
      </c>
      <c r="BU192" s="52"/>
      <c r="BV192" s="52"/>
      <c r="BW192" s="52"/>
      <c r="BX192" s="52"/>
      <c r="BY192" s="52"/>
      <c r="BZ192" s="52"/>
      <c r="CA192" s="96"/>
      <c r="CB192" s="95"/>
      <c r="CC192" s="52"/>
      <c r="CD192" s="52"/>
      <c r="CE192" s="52"/>
      <c r="CF192" s="52"/>
      <c r="CG192" s="52"/>
      <c r="CH192" s="52"/>
      <c r="CI192" s="52"/>
      <c r="CJ192" s="52"/>
      <c r="CK192" s="52"/>
      <c r="CL192" s="52"/>
      <c r="CM192" s="52"/>
      <c r="CN192" s="117">
        <f t="shared" si="97"/>
        <v>-37.104489036355233</v>
      </c>
      <c r="CO192" s="124">
        <v>-34</v>
      </c>
      <c r="CP192" s="52"/>
      <c r="CQ192" s="52"/>
      <c r="CR192" s="52"/>
      <c r="CS192" s="52"/>
      <c r="CT192" s="52"/>
      <c r="CU192" s="52"/>
      <c r="CV192" s="96"/>
      <c r="CW192" s="122"/>
    </row>
    <row r="193" spans="2:101" x14ac:dyDescent="0.3">
      <c r="B193" s="95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95">
        <f t="shared" si="77"/>
        <v>10</v>
      </c>
      <c r="N193" s="96">
        <f t="shared" si="83"/>
        <v>-82</v>
      </c>
      <c r="O193" s="52"/>
      <c r="P193" s="52"/>
      <c r="Q193" s="95">
        <f t="shared" si="78"/>
        <v>65</v>
      </c>
      <c r="R193" s="96">
        <f t="shared" si="84"/>
        <v>-102</v>
      </c>
      <c r="S193" s="52"/>
      <c r="T193" s="52"/>
      <c r="U193" s="52"/>
      <c r="V193" s="52"/>
      <c r="W193" s="52"/>
      <c r="X193" s="52"/>
      <c r="Y193" s="52"/>
      <c r="Z193" s="31">
        <v>176</v>
      </c>
      <c r="AA193" s="34">
        <f t="shared" si="89"/>
        <v>-93.899351075331182</v>
      </c>
      <c r="AB193" s="33">
        <f t="shared" si="90"/>
        <v>66.60582018303171</v>
      </c>
      <c r="AC193" s="52"/>
      <c r="AD193" s="40">
        <v>185</v>
      </c>
      <c r="AE193" s="43">
        <f t="shared" si="73"/>
        <v>-64.752655375963457</v>
      </c>
      <c r="AF193" s="42">
        <f t="shared" si="74"/>
        <v>-5.6651232785977665</v>
      </c>
      <c r="AG193" s="52"/>
      <c r="AH193" s="62">
        <v>174</v>
      </c>
      <c r="AI193" s="65">
        <f t="shared" si="91"/>
        <v>-87.789694611438719</v>
      </c>
      <c r="AJ193" s="64">
        <f t="shared" si="92"/>
        <v>61.871987829433913</v>
      </c>
      <c r="AK193" s="52"/>
      <c r="AL193" s="52"/>
      <c r="AM193" s="52"/>
      <c r="AN193" s="52"/>
      <c r="AO193" s="52"/>
      <c r="AP193" s="52"/>
      <c r="AQ193" s="95">
        <f t="shared" si="103"/>
        <v>1385.3517705290055</v>
      </c>
      <c r="AR193" s="96">
        <f t="shared" si="104"/>
        <v>-180.89542765196785</v>
      </c>
      <c r="AS193" s="52"/>
      <c r="AT193" s="96"/>
      <c r="AU193" s="52"/>
      <c r="AV193" s="95">
        <f t="shared" si="88"/>
        <v>59.46570340869048</v>
      </c>
      <c r="AW193" s="96">
        <f t="shared" si="87"/>
        <v>-180.89542765196785</v>
      </c>
      <c r="AX193" s="52"/>
      <c r="AY193" s="52"/>
      <c r="AZ193" s="96"/>
      <c r="BA193" s="96"/>
      <c r="BC193" s="95"/>
      <c r="BD193" s="176">
        <v>168</v>
      </c>
      <c r="BE193" s="179">
        <f t="shared" si="93"/>
        <v>-87.411144574460707</v>
      </c>
      <c r="BF193" s="178">
        <f t="shared" si="94"/>
        <v>64.251080508381278</v>
      </c>
      <c r="BG193" s="52"/>
      <c r="BH193" s="176">
        <f t="shared" si="105"/>
        <v>15872.698788114556</v>
      </c>
      <c r="BI193" s="178">
        <f t="shared" si="107"/>
        <v>73.105263297778407</v>
      </c>
      <c r="BJ193" s="52"/>
      <c r="BK193" s="52"/>
      <c r="BL193" s="52"/>
      <c r="BM193" s="179">
        <f t="shared" si="106"/>
        <v>46.177181618638002</v>
      </c>
      <c r="BN193" s="178">
        <f t="shared" si="108"/>
        <v>-202.89473670222159</v>
      </c>
      <c r="BO193" s="52"/>
      <c r="BP193" s="52"/>
      <c r="BQ193" s="52"/>
      <c r="BR193" s="52"/>
      <c r="BS193" s="117">
        <f t="shared" si="98"/>
        <v>-36.013180535285962</v>
      </c>
      <c r="BT193" s="124">
        <v>-33</v>
      </c>
      <c r="BU193" s="52"/>
      <c r="BV193" s="52"/>
      <c r="BW193" s="52"/>
      <c r="BX193" s="52"/>
      <c r="BY193" s="52"/>
      <c r="BZ193" s="52"/>
      <c r="CA193" s="96"/>
      <c r="CB193" s="95"/>
      <c r="CC193" s="52"/>
      <c r="CD193" s="52"/>
      <c r="CE193" s="52"/>
      <c r="CF193" s="52"/>
      <c r="CG193" s="52"/>
      <c r="CH193" s="52"/>
      <c r="CI193" s="52"/>
      <c r="CJ193" s="52"/>
      <c r="CK193" s="52"/>
      <c r="CL193" s="52"/>
      <c r="CM193" s="52"/>
      <c r="CN193" s="117">
        <f t="shared" si="97"/>
        <v>-36.013180535285962</v>
      </c>
      <c r="CO193" s="124">
        <v>-33</v>
      </c>
      <c r="CP193" s="52"/>
      <c r="CQ193" s="52"/>
      <c r="CR193" s="52"/>
      <c r="CS193" s="52"/>
      <c r="CT193" s="52"/>
      <c r="CU193" s="52"/>
      <c r="CV193" s="96"/>
      <c r="CW193" s="122"/>
    </row>
    <row r="194" spans="2:101" x14ac:dyDescent="0.3">
      <c r="B194" s="95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95">
        <f t="shared" si="77"/>
        <v>10</v>
      </c>
      <c r="N194" s="96">
        <f t="shared" si="83"/>
        <v>-83</v>
      </c>
      <c r="O194" s="52"/>
      <c r="P194" s="52"/>
      <c r="Q194" s="95">
        <f t="shared" si="78"/>
        <v>65</v>
      </c>
      <c r="R194" s="96">
        <f t="shared" si="84"/>
        <v>-103</v>
      </c>
      <c r="S194" s="52"/>
      <c r="T194" s="52"/>
      <c r="U194" s="52"/>
      <c r="V194" s="52"/>
      <c r="W194" s="52"/>
      <c r="X194" s="52"/>
      <c r="Y194" s="52"/>
      <c r="Z194" s="31">
        <v>177</v>
      </c>
      <c r="AA194" s="34">
        <f t="shared" si="89"/>
        <v>-93.923878927938119</v>
      </c>
      <c r="AB194" s="33">
        <f t="shared" si="90"/>
        <v>66.204793337769047</v>
      </c>
      <c r="AC194" s="52"/>
      <c r="AD194" s="40">
        <v>186</v>
      </c>
      <c r="AE194" s="43">
        <f t="shared" si="73"/>
        <v>-64.64392319893777</v>
      </c>
      <c r="AF194" s="42">
        <f t="shared" si="74"/>
        <v>-6.7943501123974483</v>
      </c>
      <c r="AG194" s="52"/>
      <c r="AH194" s="62">
        <v>175</v>
      </c>
      <c r="AI194" s="65">
        <f t="shared" si="91"/>
        <v>-87.828203157404431</v>
      </c>
      <c r="AJ194" s="64">
        <f t="shared" si="92"/>
        <v>61.472061288601182</v>
      </c>
      <c r="AK194" s="52"/>
      <c r="AL194" s="52"/>
      <c r="AM194" s="52"/>
      <c r="AN194" s="52"/>
      <c r="AO194" s="52"/>
      <c r="AP194" s="52"/>
      <c r="AQ194" s="95">
        <f t="shared" si="103"/>
        <v>1396.7818228317669</v>
      </c>
      <c r="AR194" s="96">
        <f t="shared" si="104"/>
        <v>-181.89542765196785</v>
      </c>
      <c r="AS194" s="52"/>
      <c r="AT194" s="96"/>
      <c r="AU194" s="52"/>
      <c r="AV194" s="95">
        <f t="shared" si="88"/>
        <v>59.46570340869048</v>
      </c>
      <c r="AW194" s="96">
        <f t="shared" si="87"/>
        <v>-181.89542765196785</v>
      </c>
      <c r="AX194" s="52"/>
      <c r="AY194" s="52"/>
      <c r="AZ194" s="96"/>
      <c r="BA194" s="96"/>
      <c r="BC194" s="95"/>
      <c r="BD194" s="176">
        <v>169</v>
      </c>
      <c r="BE194" s="179">
        <f t="shared" si="93"/>
        <v>-87.491242612376112</v>
      </c>
      <c r="BF194" s="178">
        <f t="shared" si="94"/>
        <v>63.857386074146426</v>
      </c>
      <c r="BG194" s="52"/>
      <c r="BH194" s="176">
        <f t="shared" si="105"/>
        <v>15987.287438243866</v>
      </c>
      <c r="BI194" s="178">
        <f t="shared" si="107"/>
        <v>74.105263297778407</v>
      </c>
      <c r="BJ194" s="52"/>
      <c r="BK194" s="52"/>
      <c r="BL194" s="52"/>
      <c r="BM194" s="179">
        <f t="shared" si="106"/>
        <v>46.080892570440461</v>
      </c>
      <c r="BN194" s="178">
        <f t="shared" si="108"/>
        <v>-203.89473670222159</v>
      </c>
      <c r="BO194" s="52"/>
      <c r="BP194" s="52"/>
      <c r="BQ194" s="52"/>
      <c r="BR194" s="52"/>
      <c r="BS194" s="117">
        <f t="shared" si="98"/>
        <v>-34.92187203421669</v>
      </c>
      <c r="BT194" s="124">
        <v>-32</v>
      </c>
      <c r="BU194" s="52"/>
      <c r="BV194" s="52"/>
      <c r="BW194" s="52"/>
      <c r="BX194" s="52"/>
      <c r="BY194" s="52"/>
      <c r="BZ194" s="52"/>
      <c r="CA194" s="96"/>
      <c r="CB194" s="95"/>
      <c r="CC194" s="52"/>
      <c r="CD194" s="52"/>
      <c r="CE194" s="52"/>
      <c r="CF194" s="52"/>
      <c r="CG194" s="52"/>
      <c r="CH194" s="52"/>
      <c r="CI194" s="52"/>
      <c r="CJ194" s="52"/>
      <c r="CK194" s="52"/>
      <c r="CL194" s="52"/>
      <c r="CM194" s="52"/>
      <c r="CN194" s="117">
        <f t="shared" si="97"/>
        <v>-34.92187203421669</v>
      </c>
      <c r="CO194" s="124">
        <v>-32</v>
      </c>
      <c r="CP194" s="52"/>
      <c r="CQ194" s="52"/>
      <c r="CR194" s="52"/>
      <c r="CS194" s="52"/>
      <c r="CT194" s="52"/>
      <c r="CU194" s="52"/>
      <c r="CV194" s="96"/>
      <c r="CW194" s="122"/>
    </row>
    <row r="195" spans="2:101" x14ac:dyDescent="0.3">
      <c r="B195" s="95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95">
        <f t="shared" si="77"/>
        <v>10</v>
      </c>
      <c r="N195" s="96">
        <f t="shared" si="83"/>
        <v>-84</v>
      </c>
      <c r="O195" s="52"/>
      <c r="P195" s="52"/>
      <c r="Q195" s="95">
        <f t="shared" si="78"/>
        <v>65</v>
      </c>
      <c r="R195" s="96">
        <f t="shared" si="84"/>
        <v>-104</v>
      </c>
      <c r="S195" s="52"/>
      <c r="T195" s="52"/>
      <c r="U195" s="52"/>
      <c r="V195" s="52"/>
      <c r="W195" s="52"/>
      <c r="X195" s="52"/>
      <c r="Y195" s="52"/>
      <c r="Z195" s="31">
        <v>178</v>
      </c>
      <c r="AA195" s="34">
        <f t="shared" si="89"/>
        <v>-93.941404161338539</v>
      </c>
      <c r="AB195" s="33">
        <f t="shared" si="90"/>
        <v>65.803399500784593</v>
      </c>
      <c r="AC195" s="52"/>
      <c r="AD195" s="40">
        <v>187</v>
      </c>
      <c r="AE195" s="43">
        <f t="shared" si="73"/>
        <v>-64.515499856685935</v>
      </c>
      <c r="AF195" s="42">
        <f t="shared" si="74"/>
        <v>-7.9215073213346034</v>
      </c>
      <c r="AG195" s="52"/>
      <c r="AH195" s="62">
        <v>176</v>
      </c>
      <c r="AI195" s="65">
        <f t="shared" si="91"/>
        <v>-87.859726157796416</v>
      </c>
      <c r="AJ195" s="64">
        <f t="shared" si="92"/>
        <v>61.071523591722197</v>
      </c>
      <c r="AK195" s="52"/>
      <c r="AL195" s="52"/>
      <c r="AM195" s="52"/>
      <c r="AN195" s="52"/>
      <c r="AO195" s="52"/>
      <c r="AP195" s="52"/>
      <c r="AQ195" s="95">
        <f t="shared" si="103"/>
        <v>1408.2118751345283</v>
      </c>
      <c r="AR195" s="96">
        <f t="shared" si="104"/>
        <v>-182.89542765196785</v>
      </c>
      <c r="AS195" s="52"/>
      <c r="AT195" s="96"/>
      <c r="AU195" s="52"/>
      <c r="AV195" s="95">
        <f t="shared" si="88"/>
        <v>59.46570340869048</v>
      </c>
      <c r="AW195" s="96">
        <f t="shared" si="87"/>
        <v>-182.89542765196785</v>
      </c>
      <c r="AX195" s="52"/>
      <c r="AY195" s="52"/>
      <c r="AZ195" s="96"/>
      <c r="BA195" s="96"/>
      <c r="BC195" s="95"/>
      <c r="BD195" s="176">
        <v>170</v>
      </c>
      <c r="BE195" s="179">
        <f t="shared" si="93"/>
        <v>-87.564457535694004</v>
      </c>
      <c r="BF195" s="178">
        <f t="shared" si="94"/>
        <v>63.462353697968275</v>
      </c>
      <c r="BG195" s="52"/>
      <c r="BH195" s="176">
        <f t="shared" si="105"/>
        <v>16101.876088373176</v>
      </c>
      <c r="BI195" s="178">
        <f t="shared" si="107"/>
        <v>75.105263297778407</v>
      </c>
      <c r="BJ195" s="52"/>
      <c r="BK195" s="52"/>
      <c r="BL195" s="52"/>
      <c r="BM195" s="179">
        <f t="shared" si="106"/>
        <v>45.984603522242921</v>
      </c>
      <c r="BN195" s="178">
        <f t="shared" si="108"/>
        <v>-204.89473670222159</v>
      </c>
      <c r="BO195" s="52"/>
      <c r="BP195" s="52"/>
      <c r="BQ195" s="52"/>
      <c r="BR195" s="52"/>
      <c r="BS195" s="117">
        <f t="shared" si="98"/>
        <v>-33.830563533147419</v>
      </c>
      <c r="BT195" s="124">
        <v>-31</v>
      </c>
      <c r="BU195" s="52"/>
      <c r="BV195" s="52"/>
      <c r="BW195" s="52"/>
      <c r="BX195" s="52"/>
      <c r="BY195" s="52"/>
      <c r="BZ195" s="52"/>
      <c r="CA195" s="96"/>
      <c r="CB195" s="95"/>
      <c r="CC195" s="52"/>
      <c r="CD195" s="52"/>
      <c r="CE195" s="52"/>
      <c r="CF195" s="52"/>
      <c r="CG195" s="52"/>
      <c r="CH195" s="52"/>
      <c r="CI195" s="52"/>
      <c r="CJ195" s="52"/>
      <c r="CK195" s="52"/>
      <c r="CL195" s="52"/>
      <c r="CM195" s="52"/>
      <c r="CN195" s="117">
        <f t="shared" si="97"/>
        <v>-33.830563533147419</v>
      </c>
      <c r="CO195" s="124">
        <v>-31</v>
      </c>
      <c r="CP195" s="52"/>
      <c r="CQ195" s="52"/>
      <c r="CR195" s="52"/>
      <c r="CS195" s="52"/>
      <c r="CT195" s="52"/>
      <c r="CU195" s="52"/>
      <c r="CV195" s="96"/>
      <c r="CW195" s="122"/>
    </row>
    <row r="196" spans="2:101" x14ac:dyDescent="0.3">
      <c r="B196" s="95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95">
        <f t="shared" si="77"/>
        <v>10</v>
      </c>
      <c r="N196" s="96">
        <f t="shared" si="83"/>
        <v>-85</v>
      </c>
      <c r="O196" s="52"/>
      <c r="P196" s="52"/>
      <c r="Q196" s="95">
        <f t="shared" si="78"/>
        <v>65</v>
      </c>
      <c r="R196" s="96">
        <f t="shared" si="84"/>
        <v>-105</v>
      </c>
      <c r="S196" s="52"/>
      <c r="T196" s="52"/>
      <c r="U196" s="52"/>
      <c r="V196" s="52"/>
      <c r="W196" s="52"/>
      <c r="X196" s="52"/>
      <c r="Y196" s="52"/>
      <c r="Z196" s="31">
        <v>179</v>
      </c>
      <c r="AA196" s="34">
        <f t="shared" si="89"/>
        <v>-93.951921437176537</v>
      </c>
      <c r="AB196" s="33">
        <f t="shared" si="90"/>
        <v>65.401760940529513</v>
      </c>
      <c r="AC196" s="52"/>
      <c r="AD196" s="40">
        <v>188</v>
      </c>
      <c r="AE196" s="43">
        <f t="shared" si="73"/>
        <v>-64.36742446820206</v>
      </c>
      <c r="AF196" s="42">
        <f t="shared" si="74"/>
        <v>-9.0462515624042581</v>
      </c>
      <c r="AG196" s="52"/>
      <c r="AH196" s="62">
        <v>177</v>
      </c>
      <c r="AI196" s="65">
        <f t="shared" si="91"/>
        <v>-87.884254010403367</v>
      </c>
      <c r="AJ196" s="64">
        <f t="shared" si="92"/>
        <v>60.670496746459527</v>
      </c>
      <c r="AK196" s="52"/>
      <c r="AL196" s="52"/>
      <c r="AM196" s="52"/>
      <c r="AN196" s="52"/>
      <c r="AO196" s="52"/>
      <c r="AP196" s="52"/>
      <c r="AQ196" s="95">
        <f t="shared" si="103"/>
        <v>1419.6419274372897</v>
      </c>
      <c r="AR196" s="96">
        <f t="shared" si="104"/>
        <v>-183.89542765196785</v>
      </c>
      <c r="AS196" s="52"/>
      <c r="AT196" s="96"/>
      <c r="AU196" s="52"/>
      <c r="AV196" s="95">
        <f t="shared" si="88"/>
        <v>59.46570340869048</v>
      </c>
      <c r="AW196" s="96">
        <f t="shared" si="87"/>
        <v>-183.89542765196785</v>
      </c>
      <c r="AX196" s="52"/>
      <c r="AY196" s="52"/>
      <c r="AZ196" s="96"/>
      <c r="BA196" s="96"/>
      <c r="BC196" s="95"/>
      <c r="BD196" s="176">
        <v>171</v>
      </c>
      <c r="BE196" s="179">
        <f t="shared" si="93"/>
        <v>-87.630767042439487</v>
      </c>
      <c r="BF196" s="178">
        <f t="shared" si="94"/>
        <v>63.066103710535394</v>
      </c>
      <c r="BG196" s="52"/>
      <c r="BH196" s="176">
        <f t="shared" si="105"/>
        <v>16216.464738502484</v>
      </c>
      <c r="BI196" s="178">
        <f t="shared" si="107"/>
        <v>76.105263297778407</v>
      </c>
      <c r="BJ196" s="52"/>
      <c r="BK196" s="52"/>
      <c r="BL196" s="52"/>
      <c r="BM196" s="179">
        <f t="shared" si="106"/>
        <v>45.888314474045387</v>
      </c>
      <c r="BN196" s="178">
        <f t="shared" si="108"/>
        <v>-205.89473670222159</v>
      </c>
      <c r="BO196" s="52"/>
      <c r="BP196" s="52"/>
      <c r="BQ196" s="52"/>
      <c r="BR196" s="52"/>
      <c r="BS196" s="117">
        <f t="shared" si="98"/>
        <v>-32.739255032078148</v>
      </c>
      <c r="BT196" s="124">
        <v>-30</v>
      </c>
      <c r="BU196" s="52"/>
      <c r="BV196" s="52"/>
      <c r="BW196" s="52"/>
      <c r="BX196" s="52"/>
      <c r="BY196" s="52"/>
      <c r="BZ196" s="52"/>
      <c r="CA196" s="96"/>
      <c r="CB196" s="95"/>
      <c r="CC196" s="52"/>
      <c r="CD196" s="52"/>
      <c r="CE196" s="52"/>
      <c r="CF196" s="52"/>
      <c r="CG196" s="52"/>
      <c r="CH196" s="52"/>
      <c r="CI196" s="52"/>
      <c r="CJ196" s="52"/>
      <c r="CK196" s="52"/>
      <c r="CL196" s="52"/>
      <c r="CM196" s="52"/>
      <c r="CN196" s="117">
        <f t="shared" si="97"/>
        <v>-32.739255032078148</v>
      </c>
      <c r="CO196" s="124">
        <v>-30</v>
      </c>
      <c r="CP196" s="52"/>
      <c r="CQ196" s="52"/>
      <c r="CR196" s="52"/>
      <c r="CS196" s="52"/>
      <c r="CT196" s="52"/>
      <c r="CU196" s="52"/>
      <c r="CV196" s="96"/>
      <c r="CW196" s="122"/>
    </row>
    <row r="197" spans="2:101" x14ac:dyDescent="0.3">
      <c r="B197" s="95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95">
        <f t="shared" si="77"/>
        <v>10</v>
      </c>
      <c r="N197" s="96">
        <f t="shared" si="83"/>
        <v>-86</v>
      </c>
      <c r="O197" s="52"/>
      <c r="P197" s="52"/>
      <c r="Q197" s="95">
        <f t="shared" si="78"/>
        <v>65</v>
      </c>
      <c r="R197" s="96">
        <f t="shared" si="84"/>
        <v>-106</v>
      </c>
      <c r="S197" s="52"/>
      <c r="T197" s="52"/>
      <c r="U197" s="52"/>
      <c r="V197" s="52"/>
      <c r="W197" s="52"/>
      <c r="X197" s="52"/>
      <c r="Y197" s="52"/>
      <c r="Z197" s="31">
        <v>180</v>
      </c>
      <c r="AA197" s="34">
        <f t="shared" si="89"/>
        <v>-93.955427551788034</v>
      </c>
      <c r="AB197" s="33">
        <f t="shared" si="90"/>
        <v>65</v>
      </c>
      <c r="AC197" s="52"/>
      <c r="AD197" s="40">
        <v>189</v>
      </c>
      <c r="AE197" s="43">
        <f t="shared" si="73"/>
        <v>-64.199742138683959</v>
      </c>
      <c r="AF197" s="42">
        <f t="shared" si="74"/>
        <v>-10.168240227614998</v>
      </c>
      <c r="AG197" s="52"/>
      <c r="AH197" s="62">
        <v>178</v>
      </c>
      <c r="AI197" s="65">
        <f t="shared" si="91"/>
        <v>-87.901779243803773</v>
      </c>
      <c r="AJ197" s="64">
        <f t="shared" si="92"/>
        <v>60.26910290947508</v>
      </c>
      <c r="AK197" s="52"/>
      <c r="AL197" s="52"/>
      <c r="AM197" s="52"/>
      <c r="AN197" s="52"/>
      <c r="AO197" s="52"/>
      <c r="AP197" s="52"/>
      <c r="AQ197" s="95">
        <f t="shared" si="103"/>
        <v>1431.0719797400507</v>
      </c>
      <c r="AR197" s="96">
        <f t="shared" si="104"/>
        <v>-184.89542765196785</v>
      </c>
      <c r="AS197" s="52"/>
      <c r="AT197" s="96"/>
      <c r="AU197" s="52"/>
      <c r="AV197" s="95">
        <f t="shared" si="88"/>
        <v>59.46570340869048</v>
      </c>
      <c r="AW197" s="96">
        <f t="shared" si="87"/>
        <v>-184.89542765196785</v>
      </c>
      <c r="AX197" s="52"/>
      <c r="AY197" s="52"/>
      <c r="AZ197" s="96"/>
      <c r="BA197" s="96"/>
      <c r="BC197" s="95"/>
      <c r="BD197" s="176">
        <v>172</v>
      </c>
      <c r="BE197" s="179">
        <f t="shared" si="93"/>
        <v>-87.69015093409449</v>
      </c>
      <c r="BF197" s="178">
        <f t="shared" si="94"/>
        <v>62.668756813432502</v>
      </c>
      <c r="BG197" s="52"/>
      <c r="BH197" s="176">
        <f t="shared" si="105"/>
        <v>16331.053388631793</v>
      </c>
      <c r="BI197" s="178">
        <f t="shared" si="107"/>
        <v>77.105263297778407</v>
      </c>
      <c r="BJ197" s="52"/>
      <c r="BK197" s="52"/>
      <c r="BL197" s="52"/>
      <c r="BM197" s="179">
        <f t="shared" si="106"/>
        <v>45.792025425847847</v>
      </c>
      <c r="BN197" s="178">
        <f t="shared" si="108"/>
        <v>-206.89473670222159</v>
      </c>
      <c r="BO197" s="52"/>
      <c r="BP197" s="52"/>
      <c r="BQ197" s="52"/>
      <c r="BR197" s="52"/>
      <c r="BS197" s="117">
        <f t="shared" si="98"/>
        <v>-31.647946531008877</v>
      </c>
      <c r="BT197" s="124">
        <v>-29</v>
      </c>
      <c r="BU197" s="52"/>
      <c r="BV197" s="52"/>
      <c r="BW197" s="52"/>
      <c r="BX197" s="52"/>
      <c r="BY197" s="52"/>
      <c r="BZ197" s="52"/>
      <c r="CA197" s="96"/>
      <c r="CB197" s="95"/>
      <c r="CC197" s="52"/>
      <c r="CD197" s="52"/>
      <c r="CE197" s="52"/>
      <c r="CF197" s="52"/>
      <c r="CG197" s="52"/>
      <c r="CH197" s="52"/>
      <c r="CI197" s="52"/>
      <c r="CJ197" s="52"/>
      <c r="CK197" s="52"/>
      <c r="CL197" s="52"/>
      <c r="CM197" s="52"/>
      <c r="CN197" s="117">
        <f t="shared" si="97"/>
        <v>-31.647946531008877</v>
      </c>
      <c r="CO197" s="124">
        <v>-29</v>
      </c>
      <c r="CP197" s="52"/>
      <c r="CQ197" s="52"/>
      <c r="CR197" s="52"/>
      <c r="CS197" s="52"/>
      <c r="CT197" s="52"/>
      <c r="CU197" s="52"/>
      <c r="CV197" s="96"/>
      <c r="CW197" s="122"/>
    </row>
    <row r="198" spans="2:101" x14ac:dyDescent="0.3">
      <c r="B198" s="95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95">
        <f t="shared" si="77"/>
        <v>10</v>
      </c>
      <c r="N198" s="96">
        <f t="shared" si="83"/>
        <v>-87</v>
      </c>
      <c r="O198" s="52"/>
      <c r="P198" s="52"/>
      <c r="Q198" s="95">
        <f t="shared" si="78"/>
        <v>65</v>
      </c>
      <c r="R198" s="96">
        <f t="shared" si="84"/>
        <v>-107</v>
      </c>
      <c r="S198" s="52"/>
      <c r="T198" s="52"/>
      <c r="U198" s="52"/>
      <c r="V198" s="52"/>
      <c r="W198" s="52"/>
      <c r="X198" s="52"/>
      <c r="Y198" s="52"/>
      <c r="Z198" s="31">
        <v>181</v>
      </c>
      <c r="AA198" s="34">
        <f t="shared" si="89"/>
        <v>-93.951921437176537</v>
      </c>
      <c r="AB198" s="33">
        <f t="shared" si="90"/>
        <v>64.598239059470487</v>
      </c>
      <c r="AC198" s="52"/>
      <c r="AD198" s="40">
        <v>190</v>
      </c>
      <c r="AE198" s="43">
        <f t="shared" si="73"/>
        <v>-64.012503945793526</v>
      </c>
      <c r="AF198" s="42">
        <f t="shared" si="74"/>
        <v>-11.28713154835048</v>
      </c>
      <c r="AG198" s="52"/>
      <c r="AH198" s="62">
        <v>179</v>
      </c>
      <c r="AI198" s="65">
        <f t="shared" si="91"/>
        <v>-87.912296519641771</v>
      </c>
      <c r="AJ198" s="64">
        <f t="shared" si="92"/>
        <v>59.867464349219993</v>
      </c>
      <c r="AK198" s="52"/>
      <c r="AL198" s="52"/>
      <c r="AM198" s="52"/>
      <c r="AN198" s="52"/>
      <c r="AO198" s="52"/>
      <c r="AP198" s="52"/>
      <c r="AQ198" s="95">
        <f t="shared" si="103"/>
        <v>1442.5020320428121</v>
      </c>
      <c r="AR198" s="96">
        <f t="shared" si="104"/>
        <v>-185.89542765196785</v>
      </c>
      <c r="AS198" s="52"/>
      <c r="AT198" s="96"/>
      <c r="AU198" s="52"/>
      <c r="AV198" s="95">
        <f t="shared" si="88"/>
        <v>59.46570340869048</v>
      </c>
      <c r="AW198" s="96">
        <f t="shared" si="87"/>
        <v>-185.89542765196785</v>
      </c>
      <c r="AX198" s="52"/>
      <c r="AY198" s="52"/>
      <c r="AZ198" s="96"/>
      <c r="BA198" s="96"/>
      <c r="BC198" s="95"/>
      <c r="BD198" s="176">
        <v>173</v>
      </c>
      <c r="BE198" s="179">
        <f t="shared" si="93"/>
        <v>-87.742591121750323</v>
      </c>
      <c r="BF198" s="178">
        <f t="shared" si="94"/>
        <v>62.27043404237363</v>
      </c>
      <c r="BG198" s="52"/>
      <c r="BH198" s="176">
        <f t="shared" si="105"/>
        <v>16445.6420387611</v>
      </c>
      <c r="BI198" s="178">
        <f t="shared" si="107"/>
        <v>78.105263297778407</v>
      </c>
      <c r="BJ198" s="52"/>
      <c r="BK198" s="52"/>
      <c r="BL198" s="52"/>
      <c r="BM198" s="179">
        <f t="shared" si="106"/>
        <v>45.695736377650306</v>
      </c>
      <c r="BN198" s="178">
        <f t="shared" si="108"/>
        <v>-207.89473670222159</v>
      </c>
      <c r="BO198" s="52"/>
      <c r="BP198" s="52"/>
      <c r="BQ198" s="52"/>
      <c r="BR198" s="52"/>
      <c r="BS198" s="117">
        <f t="shared" si="98"/>
        <v>-30.556638029939606</v>
      </c>
      <c r="BT198" s="124">
        <v>-28</v>
      </c>
      <c r="BU198" s="52"/>
      <c r="BV198" s="52"/>
      <c r="BW198" s="52"/>
      <c r="BX198" s="52"/>
      <c r="BY198" s="52"/>
      <c r="BZ198" s="52"/>
      <c r="CA198" s="96"/>
      <c r="CB198" s="95"/>
      <c r="CC198" s="52"/>
      <c r="CD198" s="52"/>
      <c r="CE198" s="52"/>
      <c r="CF198" s="52"/>
      <c r="CG198" s="52"/>
      <c r="CH198" s="52"/>
      <c r="CI198" s="52"/>
      <c r="CJ198" s="52"/>
      <c r="CK198" s="52"/>
      <c r="CL198" s="52"/>
      <c r="CM198" s="52"/>
      <c r="CN198" s="117">
        <f t="shared" si="97"/>
        <v>-30.556638029939606</v>
      </c>
      <c r="CO198" s="124">
        <v>-28</v>
      </c>
      <c r="CP198" s="52"/>
      <c r="CQ198" s="52"/>
      <c r="CR198" s="52"/>
      <c r="CS198" s="52"/>
      <c r="CT198" s="52"/>
      <c r="CU198" s="52"/>
      <c r="CV198" s="96"/>
      <c r="CW198" s="122"/>
    </row>
    <row r="199" spans="2:101" x14ac:dyDescent="0.3">
      <c r="B199" s="95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95">
        <f t="shared" si="77"/>
        <v>10</v>
      </c>
      <c r="N199" s="96">
        <f t="shared" si="83"/>
        <v>-88</v>
      </c>
      <c r="O199" s="52"/>
      <c r="P199" s="52"/>
      <c r="Q199" s="95">
        <f t="shared" si="78"/>
        <v>65</v>
      </c>
      <c r="R199" s="96">
        <f t="shared" si="84"/>
        <v>-108</v>
      </c>
      <c r="S199" s="52"/>
      <c r="T199" s="52"/>
      <c r="U199" s="52"/>
      <c r="V199" s="52"/>
      <c r="W199" s="52"/>
      <c r="X199" s="52"/>
      <c r="Y199" s="52"/>
      <c r="Z199" s="31">
        <v>182</v>
      </c>
      <c r="AA199" s="34">
        <f t="shared" si="89"/>
        <v>-93.941404161338539</v>
      </c>
      <c r="AB199" s="33">
        <f t="shared" si="90"/>
        <v>64.196600499215393</v>
      </c>
      <c r="AC199" s="52"/>
      <c r="AD199" s="40">
        <v>191</v>
      </c>
      <c r="AE199" s="43">
        <f t="shared" si="73"/>
        <v>-63.805766924098158</v>
      </c>
      <c r="AF199" s="42">
        <f t="shared" si="74"/>
        <v>-12.402584699475407</v>
      </c>
      <c r="AG199" s="52"/>
      <c r="AH199" s="62">
        <v>180</v>
      </c>
      <c r="AI199" s="65">
        <f t="shared" si="91"/>
        <v>-87.915802634253254</v>
      </c>
      <c r="AJ199" s="64">
        <f t="shared" si="92"/>
        <v>59.46570340869048</v>
      </c>
      <c r="AK199" s="52"/>
      <c r="AL199" s="52"/>
      <c r="AM199" s="52"/>
      <c r="AN199" s="52"/>
      <c r="AO199" s="52"/>
      <c r="AP199" s="52"/>
      <c r="AQ199" s="95">
        <f t="shared" si="103"/>
        <v>1453.9320843455735</v>
      </c>
      <c r="AR199" s="96">
        <f t="shared" si="104"/>
        <v>-186.89542765196785</v>
      </c>
      <c r="AS199" s="52"/>
      <c r="AT199" s="96"/>
      <c r="AU199" s="52"/>
      <c r="AV199" s="95">
        <f t="shared" si="88"/>
        <v>59.46570340869048</v>
      </c>
      <c r="AW199" s="96">
        <f t="shared" si="87"/>
        <v>-186.89542765196785</v>
      </c>
      <c r="AX199" s="52"/>
      <c r="AY199" s="52"/>
      <c r="AZ199" s="96"/>
      <c r="BA199" s="96"/>
      <c r="BC199" s="95"/>
      <c r="BD199" s="176">
        <v>174</v>
      </c>
      <c r="BE199" s="179">
        <f t="shared" si="93"/>
        <v>-87.788071631617839</v>
      </c>
      <c r="BF199" s="178">
        <f t="shared" si="94"/>
        <v>61.871256730333499</v>
      </c>
      <c r="BG199" s="52"/>
      <c r="BH199" s="176">
        <f t="shared" si="105"/>
        <v>16560.230688890413</v>
      </c>
      <c r="BI199" s="178">
        <f t="shared" si="107"/>
        <v>79.105263297778407</v>
      </c>
      <c r="BJ199" s="52"/>
      <c r="BK199" s="52"/>
      <c r="BL199" s="52"/>
      <c r="BM199" s="179">
        <f t="shared" si="106"/>
        <v>45.599447329452772</v>
      </c>
      <c r="BN199" s="178">
        <f t="shared" si="108"/>
        <v>-208.89473670222159</v>
      </c>
      <c r="BO199" s="52"/>
      <c r="BP199" s="52"/>
      <c r="BQ199" s="52"/>
      <c r="BR199" s="52"/>
      <c r="BS199" s="117">
        <f t="shared" si="98"/>
        <v>-29.465329528870331</v>
      </c>
      <c r="BT199" s="124">
        <v>-27</v>
      </c>
      <c r="BU199" s="52"/>
      <c r="BV199" s="52"/>
      <c r="BW199" s="52"/>
      <c r="BX199" s="52"/>
      <c r="BY199" s="52"/>
      <c r="BZ199" s="52"/>
      <c r="CA199" s="96"/>
      <c r="CB199" s="95"/>
      <c r="CC199" s="52"/>
      <c r="CD199" s="52"/>
      <c r="CE199" s="52"/>
      <c r="CF199" s="52"/>
      <c r="CG199" s="52"/>
      <c r="CH199" s="52"/>
      <c r="CI199" s="52"/>
      <c r="CJ199" s="52"/>
      <c r="CK199" s="52"/>
      <c r="CL199" s="52"/>
      <c r="CM199" s="52"/>
      <c r="CN199" s="117">
        <f t="shared" si="97"/>
        <v>-29.465329528870331</v>
      </c>
      <c r="CO199" s="124">
        <v>-27</v>
      </c>
      <c r="CP199" s="52"/>
      <c r="CQ199" s="52"/>
      <c r="CR199" s="52"/>
      <c r="CS199" s="52"/>
      <c r="CT199" s="52"/>
      <c r="CU199" s="52"/>
      <c r="CV199" s="96"/>
      <c r="CW199" s="122"/>
    </row>
    <row r="200" spans="2:101" x14ac:dyDescent="0.3">
      <c r="B200" s="95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95">
        <f t="shared" si="77"/>
        <v>10</v>
      </c>
      <c r="N200" s="96">
        <f t="shared" si="83"/>
        <v>-89</v>
      </c>
      <c r="O200" s="52"/>
      <c r="P200" s="52"/>
      <c r="Q200" s="95">
        <f t="shared" si="78"/>
        <v>65</v>
      </c>
      <c r="R200" s="96">
        <f t="shared" si="84"/>
        <v>-109</v>
      </c>
      <c r="S200" s="52"/>
      <c r="T200" s="52"/>
      <c r="U200" s="52"/>
      <c r="V200" s="52"/>
      <c r="W200" s="52"/>
      <c r="X200" s="52"/>
      <c r="Y200" s="52"/>
      <c r="Z200" s="31">
        <v>183</v>
      </c>
      <c r="AA200" s="34">
        <f t="shared" si="89"/>
        <v>-93.923878927938119</v>
      </c>
      <c r="AB200" s="33">
        <f t="shared" si="90"/>
        <v>63.79520666223096</v>
      </c>
      <c r="AC200" s="52"/>
      <c r="AD200" s="40">
        <v>192</v>
      </c>
      <c r="AE200" s="43">
        <f t="shared" si="73"/>
        <v>-63.57959404769737</v>
      </c>
      <c r="AF200" s="42">
        <f t="shared" si="74"/>
        <v>-13.51425990315434</v>
      </c>
      <c r="AG200" s="52"/>
      <c r="AH200" s="62">
        <v>181</v>
      </c>
      <c r="AI200" s="65">
        <f t="shared" si="91"/>
        <v>-87.912296519641771</v>
      </c>
      <c r="AJ200" s="64">
        <f t="shared" si="92"/>
        <v>59.063942468160967</v>
      </c>
      <c r="AK200" s="52"/>
      <c r="AL200" s="52"/>
      <c r="AM200" s="52"/>
      <c r="AN200" s="52"/>
      <c r="AO200" s="52"/>
      <c r="AP200" s="52"/>
      <c r="AQ200" s="95">
        <f t="shared" si="103"/>
        <v>1465.3621366483349</v>
      </c>
      <c r="AR200" s="96">
        <f t="shared" si="104"/>
        <v>-187.89542765196785</v>
      </c>
      <c r="AS200" s="52"/>
      <c r="AT200" s="96"/>
      <c r="AU200" s="52"/>
      <c r="AV200" s="95">
        <f t="shared" si="88"/>
        <v>59.46570340869048</v>
      </c>
      <c r="AW200" s="96">
        <f t="shared" si="87"/>
        <v>-187.89542765196785</v>
      </c>
      <c r="AX200" s="52"/>
      <c r="AY200" s="52"/>
      <c r="AZ200" s="96"/>
      <c r="BA200" s="96"/>
      <c r="BC200" s="95"/>
      <c r="BD200" s="176">
        <v>175</v>
      </c>
      <c r="BE200" s="179">
        <f t="shared" si="93"/>
        <v>-87.826578609893133</v>
      </c>
      <c r="BF200" s="178">
        <f t="shared" si="94"/>
        <v>61.471346470588273</v>
      </c>
      <c r="BG200" s="52"/>
      <c r="BH200" s="176">
        <f t="shared" si="105"/>
        <v>16674.819339019719</v>
      </c>
      <c r="BI200" s="178">
        <f t="shared" si="107"/>
        <v>80.105263297778407</v>
      </c>
      <c r="BJ200" s="52"/>
      <c r="BK200" s="52"/>
      <c r="BL200" s="52"/>
      <c r="BM200" s="179">
        <f t="shared" si="106"/>
        <v>45.503158281255224</v>
      </c>
      <c r="BN200" s="178">
        <f t="shared" si="108"/>
        <v>-209.89473670222159</v>
      </c>
      <c r="BO200" s="52"/>
      <c r="BP200" s="52"/>
      <c r="BQ200" s="52"/>
      <c r="BR200" s="52"/>
      <c r="BS200" s="117">
        <f t="shared" si="98"/>
        <v>-28.37402102780106</v>
      </c>
      <c r="BT200" s="124">
        <v>-26</v>
      </c>
      <c r="BU200" s="52"/>
      <c r="BV200" s="52"/>
      <c r="BW200" s="52"/>
      <c r="BX200" s="52"/>
      <c r="BY200" s="52"/>
      <c r="BZ200" s="52"/>
      <c r="CA200" s="96"/>
      <c r="CB200" s="95"/>
      <c r="CC200" s="52"/>
      <c r="CD200" s="52"/>
      <c r="CE200" s="52"/>
      <c r="CF200" s="52"/>
      <c r="CG200" s="52"/>
      <c r="CH200" s="52"/>
      <c r="CI200" s="52"/>
      <c r="CJ200" s="52"/>
      <c r="CK200" s="52"/>
      <c r="CL200" s="52"/>
      <c r="CM200" s="52"/>
      <c r="CN200" s="117">
        <f t="shared" si="97"/>
        <v>-28.37402102780106</v>
      </c>
      <c r="CO200" s="124">
        <v>-26</v>
      </c>
      <c r="CP200" s="52"/>
      <c r="CQ200" s="52"/>
      <c r="CR200" s="52"/>
      <c r="CS200" s="52"/>
      <c r="CT200" s="52"/>
      <c r="CU200" s="52"/>
      <c r="CV200" s="96"/>
      <c r="CW200" s="122"/>
    </row>
    <row r="201" spans="2:101" x14ac:dyDescent="0.3">
      <c r="B201" s="95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95">
        <f t="shared" si="77"/>
        <v>10</v>
      </c>
      <c r="N201" s="96">
        <f t="shared" si="83"/>
        <v>-90</v>
      </c>
      <c r="O201" s="52"/>
      <c r="P201" s="52"/>
      <c r="Q201" s="95">
        <f t="shared" si="78"/>
        <v>65</v>
      </c>
      <c r="R201" s="96">
        <f t="shared" si="84"/>
        <v>-110</v>
      </c>
      <c r="S201" s="52"/>
      <c r="T201" s="52"/>
      <c r="U201" s="52"/>
      <c r="V201" s="52"/>
      <c r="W201" s="52"/>
      <c r="X201" s="52"/>
      <c r="Y201" s="52"/>
      <c r="Z201" s="31">
        <v>184</v>
      </c>
      <c r="AA201" s="34">
        <f t="shared" si="89"/>
        <v>-93.899351075331182</v>
      </c>
      <c r="AB201" s="33">
        <f t="shared" si="90"/>
        <v>63.394179816968297</v>
      </c>
      <c r="AC201" s="52"/>
      <c r="AD201" s="40">
        <v>193</v>
      </c>
      <c r="AE201" s="43">
        <f t="shared" ref="AE201:AE264" si="109">$AF$2*COS($AD201*PI()/180)+$AF$3</f>
        <v>-63.334054211040289</v>
      </c>
      <c r="AF201" s="42">
        <f t="shared" ref="AF201:AF264" si="110">$AF$2*SIN($AD201*PI()/180)+$AF$4</f>
        <v>-14.621818532351224</v>
      </c>
      <c r="AG201" s="52"/>
      <c r="AH201" s="62">
        <v>182</v>
      </c>
      <c r="AI201" s="65">
        <f t="shared" si="91"/>
        <v>-87.901779243803773</v>
      </c>
      <c r="AJ201" s="64">
        <f t="shared" si="92"/>
        <v>58.662303907905873</v>
      </c>
      <c r="AK201" s="52"/>
      <c r="AL201" s="52"/>
      <c r="AM201" s="52"/>
      <c r="AN201" s="52"/>
      <c r="AO201" s="52"/>
      <c r="AP201" s="52"/>
      <c r="AQ201" s="95">
        <f t="shared" si="103"/>
        <v>1476.7921889510963</v>
      </c>
      <c r="AR201" s="96">
        <f t="shared" si="104"/>
        <v>-188.89542765196785</v>
      </c>
      <c r="AS201" s="52"/>
      <c r="AT201" s="96"/>
      <c r="AU201" s="52"/>
      <c r="AV201" s="95">
        <f t="shared" si="88"/>
        <v>59.46570340869048</v>
      </c>
      <c r="AW201" s="96">
        <f t="shared" si="87"/>
        <v>-188.89542765196785</v>
      </c>
      <c r="AX201" s="52"/>
      <c r="AY201" s="52"/>
      <c r="AZ201" s="96"/>
      <c r="BA201" s="96"/>
      <c r="BC201" s="95"/>
      <c r="BD201" s="176">
        <v>176</v>
      </c>
      <c r="BE201" s="179">
        <f t="shared" si="93"/>
        <v>-87.85810032697762</v>
      </c>
      <c r="BF201" s="178">
        <f t="shared" si="94"/>
        <v>61.070825079677071</v>
      </c>
      <c r="BG201" s="52"/>
      <c r="BH201" s="176">
        <f t="shared" si="105"/>
        <v>16789.407989149029</v>
      </c>
      <c r="BI201" s="178">
        <f t="shared" si="107"/>
        <v>81.105263297778407</v>
      </c>
      <c r="BJ201" s="52"/>
      <c r="BK201" s="52"/>
      <c r="BL201" s="52"/>
      <c r="BM201" s="179">
        <f t="shared" si="106"/>
        <v>45.406869233057691</v>
      </c>
      <c r="BN201" s="178">
        <f t="shared" si="108"/>
        <v>-210.89473670222159</v>
      </c>
      <c r="BO201" s="52"/>
      <c r="BP201" s="52"/>
      <c r="BQ201" s="52"/>
      <c r="BR201" s="52"/>
      <c r="BS201" s="117">
        <f t="shared" si="98"/>
        <v>-27.282712526731789</v>
      </c>
      <c r="BT201" s="124">
        <v>-25</v>
      </c>
      <c r="BU201" s="52"/>
      <c r="BV201" s="52"/>
      <c r="BW201" s="52"/>
      <c r="BX201" s="52"/>
      <c r="BY201" s="52"/>
      <c r="BZ201" s="52"/>
      <c r="CA201" s="96"/>
      <c r="CB201" s="95"/>
      <c r="CC201" s="52"/>
      <c r="CD201" s="52"/>
      <c r="CE201" s="52"/>
      <c r="CF201" s="52"/>
      <c r="CG201" s="52"/>
      <c r="CH201" s="52"/>
      <c r="CI201" s="52"/>
      <c r="CJ201" s="52"/>
      <c r="CK201" s="52"/>
      <c r="CL201" s="52"/>
      <c r="CM201" s="52"/>
      <c r="CN201" s="117">
        <f t="shared" si="97"/>
        <v>-27.282712526731789</v>
      </c>
      <c r="CO201" s="124">
        <v>-25</v>
      </c>
      <c r="CP201" s="52"/>
      <c r="CQ201" s="52"/>
      <c r="CR201" s="52"/>
      <c r="CS201" s="52"/>
      <c r="CT201" s="52"/>
      <c r="CU201" s="52"/>
      <c r="CV201" s="96"/>
      <c r="CW201" s="122"/>
    </row>
    <row r="202" spans="2:101" x14ac:dyDescent="0.3">
      <c r="B202" s="95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95">
        <f t="shared" si="77"/>
        <v>10</v>
      </c>
      <c r="N202" s="96">
        <f t="shared" si="83"/>
        <v>-91</v>
      </c>
      <c r="O202" s="52"/>
      <c r="P202" s="52"/>
      <c r="Q202" s="95">
        <f t="shared" si="78"/>
        <v>65</v>
      </c>
      <c r="R202" s="96">
        <f t="shared" si="84"/>
        <v>-111</v>
      </c>
      <c r="S202" s="52"/>
      <c r="T202" s="52"/>
      <c r="U202" s="52"/>
      <c r="V202" s="52"/>
      <c r="W202" s="52"/>
      <c r="X202" s="52"/>
      <c r="Y202" s="52"/>
      <c r="Z202" s="31">
        <v>185</v>
      </c>
      <c r="AA202" s="34">
        <f t="shared" si="89"/>
        <v>-93.867828074939212</v>
      </c>
      <c r="AB202" s="33">
        <f t="shared" si="90"/>
        <v>62.993642120089312</v>
      </c>
      <c r="AC202" s="52"/>
      <c r="AD202" s="40">
        <v>194</v>
      </c>
      <c r="AE202" s="43">
        <f t="shared" si="109"/>
        <v>-63.069222207939774</v>
      </c>
      <c r="AF202" s="42">
        <f t="shared" si="110"/>
        <v>-15.724923213978387</v>
      </c>
      <c r="AG202" s="52"/>
      <c r="AH202" s="62">
        <v>183</v>
      </c>
      <c r="AI202" s="65">
        <f t="shared" si="91"/>
        <v>-87.884254010403367</v>
      </c>
      <c r="AJ202" s="64">
        <f t="shared" si="92"/>
        <v>58.26091007092144</v>
      </c>
      <c r="AK202" s="52"/>
      <c r="AL202" s="52"/>
      <c r="AM202" s="52"/>
      <c r="AN202" s="52"/>
      <c r="AO202" s="52"/>
      <c r="AP202" s="52"/>
      <c r="AQ202" s="95">
        <f t="shared" si="103"/>
        <v>1488.2222412538576</v>
      </c>
      <c r="AR202" s="96">
        <f t="shared" si="104"/>
        <v>-189.89542765196785</v>
      </c>
      <c r="AS202" s="52"/>
      <c r="AT202" s="96"/>
      <c r="AU202" s="52"/>
      <c r="AV202" s="95">
        <f t="shared" si="88"/>
        <v>59.46570340869048</v>
      </c>
      <c r="AW202" s="96">
        <f t="shared" si="87"/>
        <v>-189.89542765196785</v>
      </c>
      <c r="AX202" s="52"/>
      <c r="AY202" s="52"/>
      <c r="AZ202" s="96"/>
      <c r="BA202" s="96"/>
      <c r="BC202" s="95"/>
      <c r="BD202" s="176">
        <v>177</v>
      </c>
      <c r="BE202" s="179">
        <f t="shared" si="93"/>
        <v>-87.882627181050893</v>
      </c>
      <c r="BF202" s="178">
        <f t="shared" si="94"/>
        <v>60.669814560295514</v>
      </c>
      <c r="BG202" s="52"/>
      <c r="BH202" s="176">
        <f t="shared" si="105"/>
        <v>16903.996639278339</v>
      </c>
      <c r="BI202" s="178">
        <f t="shared" si="107"/>
        <v>82.105263297778407</v>
      </c>
      <c r="BJ202" s="52"/>
      <c r="BK202" s="52"/>
      <c r="BL202" s="52"/>
      <c r="BM202" s="179">
        <f t="shared" si="106"/>
        <v>45.310580184860157</v>
      </c>
      <c r="BN202" s="178">
        <f t="shared" si="108"/>
        <v>-211.89473670222159</v>
      </c>
      <c r="BO202" s="52"/>
      <c r="BP202" s="52"/>
      <c r="BQ202" s="52"/>
      <c r="BR202" s="52"/>
      <c r="BS202" s="117">
        <f t="shared" si="98"/>
        <v>-26.191404025662518</v>
      </c>
      <c r="BT202" s="124">
        <v>-24</v>
      </c>
      <c r="BU202" s="52"/>
      <c r="BV202" s="52"/>
      <c r="BW202" s="52"/>
      <c r="BX202" s="52"/>
      <c r="BY202" s="52"/>
      <c r="BZ202" s="52"/>
      <c r="CA202" s="96"/>
      <c r="CB202" s="95"/>
      <c r="CC202" s="52"/>
      <c r="CD202" s="52"/>
      <c r="CE202" s="52"/>
      <c r="CF202" s="52"/>
      <c r="CG202" s="52"/>
      <c r="CH202" s="52"/>
      <c r="CI202" s="52"/>
      <c r="CJ202" s="52"/>
      <c r="CK202" s="52"/>
      <c r="CL202" s="52"/>
      <c r="CM202" s="52"/>
      <c r="CN202" s="117">
        <f t="shared" si="97"/>
        <v>-26.191404025662518</v>
      </c>
      <c r="CO202" s="124">
        <v>-24</v>
      </c>
      <c r="CP202" s="52"/>
      <c r="CQ202" s="52"/>
      <c r="CR202" s="52"/>
      <c r="CS202" s="52"/>
      <c r="CT202" s="52"/>
      <c r="CU202" s="52"/>
      <c r="CV202" s="96"/>
      <c r="CW202" s="122"/>
    </row>
    <row r="203" spans="2:101" x14ac:dyDescent="0.3">
      <c r="B203" s="95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95">
        <f t="shared" si="77"/>
        <v>10</v>
      </c>
      <c r="N203" s="96">
        <f t="shared" si="83"/>
        <v>-92</v>
      </c>
      <c r="O203" s="52"/>
      <c r="P203" s="52"/>
      <c r="Q203" s="95">
        <f t="shared" si="78"/>
        <v>65</v>
      </c>
      <c r="R203" s="96">
        <f t="shared" si="84"/>
        <v>-112</v>
      </c>
      <c r="S203" s="52"/>
      <c r="T203" s="52"/>
      <c r="U203" s="52"/>
      <c r="V203" s="52"/>
      <c r="W203" s="52"/>
      <c r="X203" s="52"/>
      <c r="Y203" s="52"/>
      <c r="Z203" s="31">
        <v>186</v>
      </c>
      <c r="AA203" s="34">
        <f t="shared" si="89"/>
        <v>-93.829319528973485</v>
      </c>
      <c r="AB203" s="33">
        <f t="shared" si="90"/>
        <v>62.593715579256582</v>
      </c>
      <c r="AC203" s="52"/>
      <c r="AD203" s="40">
        <v>195</v>
      </c>
      <c r="AE203" s="43">
        <f t="shared" si="109"/>
        <v>-62.785178708789445</v>
      </c>
      <c r="AF203" s="42">
        <f t="shared" si="110"/>
        <v>-16.823237931663822</v>
      </c>
      <c r="AG203" s="52"/>
      <c r="AH203" s="62">
        <v>184</v>
      </c>
      <c r="AI203" s="65">
        <f t="shared" si="91"/>
        <v>-87.859726157796416</v>
      </c>
      <c r="AJ203" s="64">
        <f t="shared" si="92"/>
        <v>57.859883225658777</v>
      </c>
      <c r="AK203" s="52"/>
      <c r="AL203" s="52"/>
      <c r="AM203" s="52"/>
      <c r="AN203" s="52"/>
      <c r="AO203" s="52"/>
      <c r="AP203" s="52"/>
      <c r="AQ203" s="95">
        <f t="shared" si="103"/>
        <v>1499.652293556619</v>
      </c>
      <c r="AR203" s="96">
        <f t="shared" si="104"/>
        <v>-190.89542765196785</v>
      </c>
      <c r="AS203" s="52"/>
      <c r="AT203" s="96"/>
      <c r="AU203" s="52"/>
      <c r="AV203" s="95">
        <f t="shared" si="88"/>
        <v>59.46570340869048</v>
      </c>
      <c r="AW203" s="96">
        <f t="shared" si="87"/>
        <v>-190.89542765196785</v>
      </c>
      <c r="AX203" s="52"/>
      <c r="AY203" s="52"/>
      <c r="AZ203" s="96"/>
      <c r="BA203" s="96"/>
      <c r="BC203" s="95"/>
      <c r="BD203" s="176">
        <v>178</v>
      </c>
      <c r="BE203" s="179">
        <f t="shared" si="93"/>
        <v>-87.900151700995636</v>
      </c>
      <c r="BF203" s="178">
        <f t="shared" si="94"/>
        <v>60.268437064132485</v>
      </c>
      <c r="BG203" s="52"/>
      <c r="BH203" s="176">
        <f t="shared" si="105"/>
        <v>17018.585289407649</v>
      </c>
      <c r="BI203" s="178">
        <f t="shared" si="107"/>
        <v>83.105263297778407</v>
      </c>
      <c r="BJ203" s="52"/>
      <c r="BK203" s="52"/>
      <c r="BL203" s="52"/>
      <c r="BM203" s="179">
        <f t="shared" si="106"/>
        <v>45.214291136662609</v>
      </c>
      <c r="BN203" s="178">
        <f t="shared" si="108"/>
        <v>-212.89473670222159</v>
      </c>
      <c r="BO203" s="52"/>
      <c r="BP203" s="52"/>
      <c r="BQ203" s="52"/>
      <c r="BR203" s="52"/>
      <c r="BS203" s="117">
        <f t="shared" si="98"/>
        <v>-25.100095524593247</v>
      </c>
      <c r="BT203" s="124">
        <v>-23</v>
      </c>
      <c r="BU203" s="52"/>
      <c r="BV203" s="52"/>
      <c r="BW203" s="52"/>
      <c r="BX203" s="52"/>
      <c r="BY203" s="52"/>
      <c r="BZ203" s="52"/>
      <c r="CA203" s="96"/>
      <c r="CB203" s="95"/>
      <c r="CC203" s="52"/>
      <c r="CD203" s="52"/>
      <c r="CE203" s="52"/>
      <c r="CF203" s="52"/>
      <c r="CG203" s="52"/>
      <c r="CH203" s="52"/>
      <c r="CI203" s="52"/>
      <c r="CJ203" s="52"/>
      <c r="CK203" s="52"/>
      <c r="CL203" s="52"/>
      <c r="CM203" s="52"/>
      <c r="CN203" s="117">
        <f t="shared" si="97"/>
        <v>-25.100095524593247</v>
      </c>
      <c r="CO203" s="124">
        <v>-23</v>
      </c>
      <c r="CP203" s="52"/>
      <c r="CQ203" s="52"/>
      <c r="CR203" s="52"/>
      <c r="CS203" s="52"/>
      <c r="CT203" s="52"/>
      <c r="CU203" s="52"/>
      <c r="CV203" s="96"/>
      <c r="CW203" s="122"/>
    </row>
    <row r="204" spans="2:101" x14ac:dyDescent="0.3">
      <c r="B204" s="95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95">
        <f t="shared" si="77"/>
        <v>10</v>
      </c>
      <c r="N204" s="96">
        <f t="shared" si="83"/>
        <v>-93</v>
      </c>
      <c r="O204" s="52"/>
      <c r="P204" s="52"/>
      <c r="Q204" s="95">
        <f t="shared" si="78"/>
        <v>65</v>
      </c>
      <c r="R204" s="96">
        <f t="shared" si="84"/>
        <v>-113</v>
      </c>
      <c r="S204" s="52"/>
      <c r="T204" s="52"/>
      <c r="U204" s="52"/>
      <c r="V204" s="52"/>
      <c r="W204" s="52"/>
      <c r="X204" s="52"/>
      <c r="Y204" s="52"/>
      <c r="Z204" s="31">
        <v>187</v>
      </c>
      <c r="AA204" s="34">
        <f t="shared" si="89"/>
        <v>-93.783837167510171</v>
      </c>
      <c r="AB204" s="33">
        <f t="shared" si="90"/>
        <v>62.194522015968587</v>
      </c>
      <c r="AC204" s="52"/>
      <c r="AD204" s="40">
        <v>196</v>
      </c>
      <c r="AE204" s="43">
        <f t="shared" si="109"/>
        <v>-62.482010235990728</v>
      </c>
      <c r="AF204" s="42">
        <f t="shared" si="110"/>
        <v>-17.916428128104936</v>
      </c>
      <c r="AG204" s="52"/>
      <c r="AH204" s="62">
        <v>185</v>
      </c>
      <c r="AI204" s="65">
        <f t="shared" si="91"/>
        <v>-87.828203157404431</v>
      </c>
      <c r="AJ204" s="64">
        <f t="shared" si="92"/>
        <v>57.459345528779792</v>
      </c>
      <c r="AK204" s="52"/>
      <c r="AL204" s="52"/>
      <c r="AM204" s="52"/>
      <c r="AN204" s="52"/>
      <c r="AO204" s="52"/>
      <c r="AP204" s="52"/>
      <c r="AQ204" s="95">
        <f t="shared" si="103"/>
        <v>1511.0823458593804</v>
      </c>
      <c r="AR204" s="96">
        <f t="shared" si="104"/>
        <v>-191.89542765196785</v>
      </c>
      <c r="AS204" s="52"/>
      <c r="AT204" s="96"/>
      <c r="AU204" s="52"/>
      <c r="AV204" s="95">
        <f t="shared" si="88"/>
        <v>59.46570340869048</v>
      </c>
      <c r="AW204" s="96">
        <f t="shared" si="87"/>
        <v>-191.89542765196785</v>
      </c>
      <c r="AX204" s="52"/>
      <c r="AY204" s="52"/>
      <c r="AZ204" s="96"/>
      <c r="BA204" s="96"/>
      <c r="BC204" s="95"/>
      <c r="BD204" s="176">
        <v>179</v>
      </c>
      <c r="BE204" s="179">
        <f t="shared" si="93"/>
        <v>-87.910668548673286</v>
      </c>
      <c r="BF204" s="178">
        <f t="shared" si="94"/>
        <v>59.866814854661548</v>
      </c>
      <c r="BG204" s="52"/>
      <c r="BH204" s="176">
        <f t="shared" si="105"/>
        <v>17133.173939536959</v>
      </c>
      <c r="BI204" s="178">
        <f t="shared" si="107"/>
        <v>84.105263297778407</v>
      </c>
      <c r="BJ204" s="52"/>
      <c r="BK204" s="52"/>
      <c r="BL204" s="52"/>
      <c r="BM204" s="179">
        <f t="shared" si="106"/>
        <v>45.118002088465076</v>
      </c>
      <c r="BN204" s="178">
        <f t="shared" si="108"/>
        <v>-213.89473670222159</v>
      </c>
      <c r="BO204" s="52"/>
      <c r="BP204" s="52"/>
      <c r="BQ204" s="52"/>
      <c r="BR204" s="52"/>
      <c r="BS204" s="117">
        <f t="shared" si="98"/>
        <v>-24.008787023523976</v>
      </c>
      <c r="BT204" s="124">
        <v>-22</v>
      </c>
      <c r="BU204" s="52"/>
      <c r="BV204" s="52"/>
      <c r="BW204" s="52"/>
      <c r="BX204" s="52"/>
      <c r="BY204" s="52"/>
      <c r="BZ204" s="52"/>
      <c r="CA204" s="96"/>
      <c r="CB204" s="95"/>
      <c r="CC204" s="52"/>
      <c r="CD204" s="52"/>
      <c r="CE204" s="52"/>
      <c r="CF204" s="52"/>
      <c r="CG204" s="52"/>
      <c r="CH204" s="52"/>
      <c r="CI204" s="52"/>
      <c r="CJ204" s="52"/>
      <c r="CK204" s="52"/>
      <c r="CL204" s="52"/>
      <c r="CM204" s="52"/>
      <c r="CN204" s="117">
        <f t="shared" si="97"/>
        <v>-24.008787023523976</v>
      </c>
      <c r="CO204" s="124">
        <v>-22</v>
      </c>
      <c r="CP204" s="52"/>
      <c r="CQ204" s="52"/>
      <c r="CR204" s="52"/>
      <c r="CS204" s="52"/>
      <c r="CT204" s="52"/>
      <c r="CU204" s="52"/>
      <c r="CV204" s="96"/>
      <c r="CW204" s="122"/>
    </row>
    <row r="205" spans="2:101" x14ac:dyDescent="0.3">
      <c r="B205" s="95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95">
        <f t="shared" ref="M205:M268" si="111">$M$3</f>
        <v>10</v>
      </c>
      <c r="N205" s="96">
        <f t="shared" si="83"/>
        <v>-94</v>
      </c>
      <c r="O205" s="52"/>
      <c r="P205" s="52"/>
      <c r="Q205" s="95">
        <f t="shared" ref="Q205:Q268" si="112">$Q$3</f>
        <v>65</v>
      </c>
      <c r="R205" s="96">
        <f t="shared" si="84"/>
        <v>-114</v>
      </c>
      <c r="S205" s="52"/>
      <c r="T205" s="52"/>
      <c r="U205" s="52"/>
      <c r="V205" s="52"/>
      <c r="W205" s="52"/>
      <c r="X205" s="52"/>
      <c r="Y205" s="52"/>
      <c r="Z205" s="31">
        <v>188</v>
      </c>
      <c r="AA205" s="34">
        <f t="shared" si="89"/>
        <v>-93.731394844917148</v>
      </c>
      <c r="AB205" s="33">
        <f t="shared" si="90"/>
        <v>61.796183028451829</v>
      </c>
      <c r="AC205" s="52"/>
      <c r="AD205" s="40">
        <v>197</v>
      </c>
      <c r="AE205" s="43">
        <f t="shared" si="109"/>
        <v>-62.159809137597307</v>
      </c>
      <c r="AF205" s="42">
        <f t="shared" si="110"/>
        <v>-19.004160806977865</v>
      </c>
      <c r="AG205" s="52"/>
      <c r="AH205" s="62">
        <v>186</v>
      </c>
      <c r="AI205" s="65">
        <f t="shared" si="91"/>
        <v>-87.789694611438719</v>
      </c>
      <c r="AJ205" s="64">
        <f t="shared" si="92"/>
        <v>57.059418987947062</v>
      </c>
      <c r="AK205" s="52"/>
      <c r="AL205" s="52"/>
      <c r="AM205" s="52"/>
      <c r="AN205" s="52"/>
      <c r="AO205" s="52"/>
      <c r="AP205" s="52"/>
      <c r="AQ205" s="95">
        <f t="shared" ref="AQ205:AQ237" si="113">$AR$19*$AR205+$AT$19</f>
        <v>1522.5123981621414</v>
      </c>
      <c r="AR205" s="96">
        <f t="shared" si="104"/>
        <v>-192.89542765196785</v>
      </c>
      <c r="AS205" s="52"/>
      <c r="AT205" s="96"/>
      <c r="AU205" s="52"/>
      <c r="AV205" s="95">
        <f t="shared" si="88"/>
        <v>59.46570340869048</v>
      </c>
      <c r="AW205" s="96">
        <f t="shared" si="87"/>
        <v>-192.89542765196785</v>
      </c>
      <c r="AX205" s="52"/>
      <c r="AY205" s="52"/>
      <c r="AZ205" s="96"/>
      <c r="BA205" s="96"/>
      <c r="BC205" s="95"/>
      <c r="BD205" s="176">
        <v>180</v>
      </c>
      <c r="BE205" s="179">
        <f t="shared" si="93"/>
        <v>-87.914174520550162</v>
      </c>
      <c r="BF205" s="178">
        <f t="shared" si="94"/>
        <v>59.465070269898305</v>
      </c>
      <c r="BG205" s="52"/>
      <c r="BH205" s="176">
        <f t="shared" si="105"/>
        <v>17247.762589666265</v>
      </c>
      <c r="BI205" s="178">
        <f t="shared" si="107"/>
        <v>85.105263297778407</v>
      </c>
      <c r="BJ205" s="52"/>
      <c r="BK205" s="52"/>
      <c r="BL205" s="52"/>
      <c r="BM205" s="179">
        <f t="shared" si="106"/>
        <v>45.021713040267542</v>
      </c>
      <c r="BN205" s="178">
        <f t="shared" si="108"/>
        <v>-214.89473670222159</v>
      </c>
      <c r="BO205" s="52"/>
      <c r="BP205" s="52"/>
      <c r="BQ205" s="52"/>
      <c r="BR205" s="52"/>
      <c r="BS205" s="117">
        <f t="shared" si="98"/>
        <v>-22.917478522454704</v>
      </c>
      <c r="BT205" s="124">
        <v>-21</v>
      </c>
      <c r="BU205" s="52"/>
      <c r="BV205" s="52"/>
      <c r="BW205" s="52"/>
      <c r="BX205" s="52"/>
      <c r="BY205" s="52"/>
      <c r="BZ205" s="52"/>
      <c r="CA205" s="96"/>
      <c r="CB205" s="95"/>
      <c r="CC205" s="52"/>
      <c r="CD205" s="52"/>
      <c r="CE205" s="52"/>
      <c r="CF205" s="52"/>
      <c r="CG205" s="52"/>
      <c r="CH205" s="52"/>
      <c r="CI205" s="52"/>
      <c r="CJ205" s="52"/>
      <c r="CK205" s="52"/>
      <c r="CL205" s="52"/>
      <c r="CM205" s="52"/>
      <c r="CN205" s="117">
        <f t="shared" si="97"/>
        <v>-22.917478522454704</v>
      </c>
      <c r="CO205" s="124">
        <v>-21</v>
      </c>
      <c r="CP205" s="52"/>
      <c r="CQ205" s="52"/>
      <c r="CR205" s="52"/>
      <c r="CS205" s="52"/>
      <c r="CT205" s="52"/>
      <c r="CU205" s="52"/>
      <c r="CV205" s="96"/>
      <c r="CW205" s="122"/>
    </row>
    <row r="206" spans="2:101" x14ac:dyDescent="0.3">
      <c r="B206" s="95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95">
        <f t="shared" si="111"/>
        <v>10</v>
      </c>
      <c r="N206" s="96">
        <f t="shared" ref="N206:N269" si="114">$N205-$A$11</f>
        <v>-95</v>
      </c>
      <c r="O206" s="52"/>
      <c r="P206" s="52"/>
      <c r="Q206" s="95">
        <f t="shared" si="112"/>
        <v>65</v>
      </c>
      <c r="R206" s="96">
        <f t="shared" ref="R206:R269" si="115">$R205-$A$11</f>
        <v>-115</v>
      </c>
      <c r="S206" s="52"/>
      <c r="T206" s="52"/>
      <c r="U206" s="52"/>
      <c r="V206" s="52"/>
      <c r="W206" s="52"/>
      <c r="X206" s="52"/>
      <c r="Y206" s="52"/>
      <c r="Z206" s="31">
        <v>189</v>
      </c>
      <c r="AA206" s="34">
        <f t="shared" si="89"/>
        <v>-93.672008535633921</v>
      </c>
      <c r="AB206" s="33">
        <f t="shared" si="90"/>
        <v>61.39881995462067</v>
      </c>
      <c r="AC206" s="52"/>
      <c r="AD206" s="40">
        <v>198</v>
      </c>
      <c r="AE206" s="43">
        <f t="shared" si="109"/>
        <v>-61.81867355918498</v>
      </c>
      <c r="AF206" s="42">
        <f t="shared" si="110"/>
        <v>-20.086104634371601</v>
      </c>
      <c r="AG206" s="52"/>
      <c r="AH206" s="62">
        <v>187</v>
      </c>
      <c r="AI206" s="65">
        <f t="shared" si="91"/>
        <v>-87.744212249975405</v>
      </c>
      <c r="AJ206" s="64">
        <f t="shared" si="92"/>
        <v>56.660225424659068</v>
      </c>
      <c r="AK206" s="52"/>
      <c r="AL206" s="52"/>
      <c r="AM206" s="52"/>
      <c r="AN206" s="52"/>
      <c r="AO206" s="52"/>
      <c r="AP206" s="52"/>
      <c r="AQ206" s="95">
        <f t="shared" si="113"/>
        <v>1533.9424504649028</v>
      </c>
      <c r="AR206" s="96">
        <f t="shared" ref="AR206:AR237" si="116">$AR205-$A$11</f>
        <v>-193.89542765196785</v>
      </c>
      <c r="AS206" s="52"/>
      <c r="AT206" s="96"/>
      <c r="AU206" s="52"/>
      <c r="AV206" s="95">
        <f t="shared" si="88"/>
        <v>59.46570340869048</v>
      </c>
      <c r="AW206" s="96">
        <f t="shared" ref="AW206:AW269" si="117">$AW205-$A$11</f>
        <v>-193.89542765196785</v>
      </c>
      <c r="AX206" s="52"/>
      <c r="AY206" s="52"/>
      <c r="AZ206" s="96"/>
      <c r="BA206" s="96"/>
      <c r="BC206" s="95"/>
      <c r="BD206" s="176">
        <v>181</v>
      </c>
      <c r="BE206" s="179">
        <f t="shared" si="93"/>
        <v>-87.910668548673286</v>
      </c>
      <c r="BF206" s="178">
        <f t="shared" si="94"/>
        <v>59.063325685135069</v>
      </c>
      <c r="BG206" s="52"/>
      <c r="BH206" s="176">
        <f t="shared" si="105"/>
        <v>17362.351239795575</v>
      </c>
      <c r="BI206" s="178">
        <f t="shared" si="107"/>
        <v>86.105263297778407</v>
      </c>
      <c r="BJ206" s="52"/>
      <c r="BK206" s="52"/>
      <c r="BL206" s="52"/>
      <c r="BM206" s="179">
        <f t="shared" si="106"/>
        <v>44.925423992069994</v>
      </c>
      <c r="BN206" s="178">
        <f t="shared" si="108"/>
        <v>-215.89473670222159</v>
      </c>
      <c r="BO206" s="52"/>
      <c r="BP206" s="52"/>
      <c r="BQ206" s="52"/>
      <c r="BR206" s="52"/>
      <c r="BS206" s="117">
        <f t="shared" si="98"/>
        <v>-21.82617002138543</v>
      </c>
      <c r="BT206" s="124">
        <v>-20</v>
      </c>
      <c r="BU206" s="52"/>
      <c r="BV206" s="52"/>
      <c r="BW206" s="52"/>
      <c r="BX206" s="52"/>
      <c r="BY206" s="52"/>
      <c r="BZ206" s="52"/>
      <c r="CA206" s="96"/>
      <c r="CB206" s="95"/>
      <c r="CC206" s="52"/>
      <c r="CD206" s="52"/>
      <c r="CE206" s="52"/>
      <c r="CF206" s="52"/>
      <c r="CG206" s="52"/>
      <c r="CH206" s="52"/>
      <c r="CI206" s="52"/>
      <c r="CJ206" s="52"/>
      <c r="CK206" s="52"/>
      <c r="CL206" s="52"/>
      <c r="CM206" s="52"/>
      <c r="CN206" s="117">
        <f t="shared" si="97"/>
        <v>-21.82617002138543</v>
      </c>
      <c r="CO206" s="124">
        <v>-20</v>
      </c>
      <c r="CP206" s="52"/>
      <c r="CQ206" s="52"/>
      <c r="CR206" s="52"/>
      <c r="CS206" s="52"/>
      <c r="CT206" s="52"/>
      <c r="CU206" s="52"/>
      <c r="CV206" s="96"/>
      <c r="CW206" s="122"/>
    </row>
    <row r="207" spans="2:101" x14ac:dyDescent="0.3">
      <c r="B207" s="95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95">
        <f t="shared" si="111"/>
        <v>10</v>
      </c>
      <c r="N207" s="96">
        <f t="shared" si="114"/>
        <v>-96</v>
      </c>
      <c r="O207" s="52"/>
      <c r="P207" s="52"/>
      <c r="Q207" s="95">
        <f t="shared" si="112"/>
        <v>65</v>
      </c>
      <c r="R207" s="96">
        <f t="shared" si="115"/>
        <v>-116</v>
      </c>
      <c r="S207" s="52"/>
      <c r="T207" s="52"/>
      <c r="U207" s="52"/>
      <c r="V207" s="52"/>
      <c r="W207" s="52"/>
      <c r="X207" s="52"/>
      <c r="Y207" s="52"/>
      <c r="Z207" s="31">
        <v>190</v>
      </c>
      <c r="AA207" s="34">
        <f t="shared" si="89"/>
        <v>-93.605696329305559</v>
      </c>
      <c r="AB207" s="33">
        <f t="shared" si="90"/>
        <v>61.002553835116743</v>
      </c>
      <c r="AC207" s="52"/>
      <c r="AD207" s="40">
        <v>199</v>
      </c>
      <c r="AE207" s="43">
        <f t="shared" si="109"/>
        <v>-61.458707413955587</v>
      </c>
      <c r="AF207" s="42">
        <f t="shared" si="110"/>
        <v>-21.161930039715187</v>
      </c>
      <c r="AG207" s="52"/>
      <c r="AH207" s="62">
        <v>188</v>
      </c>
      <c r="AI207" s="65">
        <f t="shared" si="91"/>
        <v>-87.691769927382381</v>
      </c>
      <c r="AJ207" s="64">
        <f t="shared" si="92"/>
        <v>56.261886437142309</v>
      </c>
      <c r="AK207" s="52"/>
      <c r="AL207" s="52"/>
      <c r="AM207" s="52"/>
      <c r="AN207" s="52"/>
      <c r="AO207" s="52"/>
      <c r="AP207" s="52"/>
      <c r="AQ207" s="95">
        <f t="shared" si="113"/>
        <v>1545.3725027676642</v>
      </c>
      <c r="AR207" s="96">
        <f t="shared" si="116"/>
        <v>-194.89542765196785</v>
      </c>
      <c r="AS207" s="52"/>
      <c r="AT207" s="96"/>
      <c r="AU207" s="52"/>
      <c r="AV207" s="95">
        <f t="shared" ref="AV207:AV237" si="118">$AV$19</f>
        <v>59.46570340869048</v>
      </c>
      <c r="AW207" s="96">
        <f t="shared" si="117"/>
        <v>-194.89542765196785</v>
      </c>
      <c r="AX207" s="52"/>
      <c r="AY207" s="52"/>
      <c r="AZ207" s="96"/>
      <c r="BA207" s="96"/>
      <c r="BC207" s="95"/>
      <c r="BD207" s="176">
        <v>182</v>
      </c>
      <c r="BE207" s="179">
        <f t="shared" si="93"/>
        <v>-87.900151700995636</v>
      </c>
      <c r="BF207" s="178">
        <f t="shared" si="94"/>
        <v>58.661703475664126</v>
      </c>
      <c r="BG207" s="52"/>
      <c r="BH207" s="176">
        <f t="shared" si="105"/>
        <v>17476.939889924884</v>
      </c>
      <c r="BI207" s="178">
        <f t="shared" si="107"/>
        <v>87.105263297778407</v>
      </c>
      <c r="BJ207" s="52"/>
      <c r="BK207" s="52"/>
      <c r="BL207" s="52"/>
      <c r="BM207" s="179">
        <f t="shared" si="106"/>
        <v>44.829134943872461</v>
      </c>
      <c r="BN207" s="178">
        <f t="shared" si="108"/>
        <v>-216.89473670222159</v>
      </c>
      <c r="BO207" s="52"/>
      <c r="BP207" s="52"/>
      <c r="BQ207" s="52"/>
      <c r="BR207" s="52"/>
      <c r="BS207" s="117">
        <f t="shared" si="98"/>
        <v>-20.734861520316159</v>
      </c>
      <c r="BT207" s="124">
        <v>-19</v>
      </c>
      <c r="BU207" s="52"/>
      <c r="BV207" s="52"/>
      <c r="BW207" s="52"/>
      <c r="BX207" s="52"/>
      <c r="BY207" s="52"/>
      <c r="BZ207" s="52"/>
      <c r="CA207" s="96"/>
      <c r="CB207" s="95"/>
      <c r="CC207" s="52"/>
      <c r="CD207" s="52"/>
      <c r="CE207" s="52"/>
      <c r="CF207" s="52"/>
      <c r="CG207" s="52"/>
      <c r="CH207" s="52"/>
      <c r="CI207" s="52"/>
      <c r="CJ207" s="52"/>
      <c r="CK207" s="52"/>
      <c r="CL207" s="52"/>
      <c r="CM207" s="52"/>
      <c r="CN207" s="117">
        <f t="shared" si="97"/>
        <v>-20.734861520316159</v>
      </c>
      <c r="CO207" s="124">
        <v>-19</v>
      </c>
      <c r="CP207" s="52"/>
      <c r="CQ207" s="52"/>
      <c r="CR207" s="52"/>
      <c r="CS207" s="52"/>
      <c r="CT207" s="52"/>
      <c r="CU207" s="52"/>
      <c r="CV207" s="96"/>
      <c r="CW207" s="122"/>
    </row>
    <row r="208" spans="2:101" x14ac:dyDescent="0.3">
      <c r="B208" s="95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95">
        <f t="shared" si="111"/>
        <v>10</v>
      </c>
      <c r="N208" s="96">
        <f t="shared" si="114"/>
        <v>-97</v>
      </c>
      <c r="O208" s="52"/>
      <c r="P208" s="52"/>
      <c r="Q208" s="95">
        <f t="shared" si="112"/>
        <v>65</v>
      </c>
      <c r="R208" s="96">
        <f t="shared" si="115"/>
        <v>-117</v>
      </c>
      <c r="S208" s="52"/>
      <c r="T208" s="52"/>
      <c r="U208" s="52"/>
      <c r="V208" s="52"/>
      <c r="W208" s="52"/>
      <c r="X208" s="52"/>
      <c r="Y208" s="52"/>
      <c r="Z208" s="31">
        <v>191</v>
      </c>
      <c r="AA208" s="34">
        <f t="shared" si="89"/>
        <v>-93.532478425272515</v>
      </c>
      <c r="AB208" s="33">
        <f t="shared" si="90"/>
        <v>60.60750537643878</v>
      </c>
      <c r="AC208" s="52"/>
      <c r="AD208" s="40">
        <v>200</v>
      </c>
      <c r="AE208" s="43">
        <f t="shared" si="109"/>
        <v>-61.080020351084045</v>
      </c>
      <c r="AF208" s="42">
        <f t="shared" si="110"/>
        <v>-22.231309316168463</v>
      </c>
      <c r="AG208" s="52"/>
      <c r="AH208" s="62">
        <v>189</v>
      </c>
      <c r="AI208" s="65">
        <f t="shared" si="91"/>
        <v>-87.632383618099155</v>
      </c>
      <c r="AJ208" s="64">
        <f t="shared" si="92"/>
        <v>55.86452336331115</v>
      </c>
      <c r="AK208" s="52"/>
      <c r="AL208" s="52"/>
      <c r="AM208" s="52"/>
      <c r="AN208" s="52"/>
      <c r="AO208" s="52"/>
      <c r="AP208" s="52"/>
      <c r="AQ208" s="95">
        <f t="shared" si="113"/>
        <v>1556.8025550704256</v>
      </c>
      <c r="AR208" s="96">
        <f t="shared" si="116"/>
        <v>-195.89542765196785</v>
      </c>
      <c r="AS208" s="52"/>
      <c r="AT208" s="96"/>
      <c r="AU208" s="52"/>
      <c r="AV208" s="95">
        <f t="shared" si="118"/>
        <v>59.46570340869048</v>
      </c>
      <c r="AW208" s="96">
        <f t="shared" si="117"/>
        <v>-195.89542765196785</v>
      </c>
      <c r="AX208" s="52"/>
      <c r="AY208" s="52"/>
      <c r="AZ208" s="96"/>
      <c r="BA208" s="96"/>
      <c r="BC208" s="95"/>
      <c r="BD208" s="176">
        <v>183</v>
      </c>
      <c r="BE208" s="179">
        <f t="shared" si="93"/>
        <v>-87.882627181050893</v>
      </c>
      <c r="BF208" s="178">
        <f t="shared" si="94"/>
        <v>58.260325979501104</v>
      </c>
      <c r="BG208" s="52"/>
      <c r="BH208" s="176">
        <f t="shared" si="105"/>
        <v>17591.528540054194</v>
      </c>
      <c r="BI208" s="178">
        <f t="shared" si="107"/>
        <v>88.105263297778407</v>
      </c>
      <c r="BJ208" s="52"/>
      <c r="BK208" s="52"/>
      <c r="BL208" s="52"/>
      <c r="BM208" s="179">
        <f t="shared" si="106"/>
        <v>44.73284589567492</v>
      </c>
      <c r="BN208" s="178">
        <f t="shared" si="108"/>
        <v>-217.89473670222159</v>
      </c>
      <c r="BO208" s="52"/>
      <c r="BP208" s="52"/>
      <c r="BQ208" s="52"/>
      <c r="BR208" s="52"/>
      <c r="BS208" s="117">
        <f t="shared" si="98"/>
        <v>-19.643553019246887</v>
      </c>
      <c r="BT208" s="124">
        <v>-18</v>
      </c>
      <c r="BU208" s="52"/>
      <c r="BV208" s="52"/>
      <c r="BW208" s="52"/>
      <c r="BX208" s="52"/>
      <c r="BY208" s="52"/>
      <c r="BZ208" s="52"/>
      <c r="CA208" s="96"/>
      <c r="CB208" s="95"/>
      <c r="CC208" s="52"/>
      <c r="CD208" s="52"/>
      <c r="CE208" s="52"/>
      <c r="CF208" s="52"/>
      <c r="CG208" s="52"/>
      <c r="CH208" s="52"/>
      <c r="CI208" s="52"/>
      <c r="CJ208" s="52"/>
      <c r="CK208" s="52"/>
      <c r="CL208" s="52"/>
      <c r="CM208" s="52"/>
      <c r="CN208" s="117">
        <f t="shared" si="97"/>
        <v>-19.643553019246887</v>
      </c>
      <c r="CO208" s="124">
        <v>-18</v>
      </c>
      <c r="CP208" s="52"/>
      <c r="CQ208" s="52"/>
      <c r="CR208" s="52"/>
      <c r="CS208" s="52"/>
      <c r="CT208" s="52"/>
      <c r="CU208" s="52"/>
      <c r="CV208" s="96"/>
      <c r="CW208" s="122"/>
    </row>
    <row r="209" spans="2:101" x14ac:dyDescent="0.3">
      <c r="B209" s="95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95">
        <f t="shared" si="111"/>
        <v>10</v>
      </c>
      <c r="N209" s="96">
        <f t="shared" si="114"/>
        <v>-98</v>
      </c>
      <c r="O209" s="52"/>
      <c r="P209" s="52"/>
      <c r="Q209" s="95">
        <f t="shared" si="112"/>
        <v>65</v>
      </c>
      <c r="R209" s="96">
        <f t="shared" si="115"/>
        <v>-118</v>
      </c>
      <c r="S209" s="52"/>
      <c r="T209" s="52"/>
      <c r="U209" s="52"/>
      <c r="V209" s="52"/>
      <c r="W209" s="52"/>
      <c r="X209" s="52"/>
      <c r="Y209" s="52"/>
      <c r="Z209" s="31">
        <v>192</v>
      </c>
      <c r="AA209" s="34">
        <f t="shared" si="89"/>
        <v>-93.452377126417616</v>
      </c>
      <c r="AB209" s="33">
        <f t="shared" si="90"/>
        <v>60.213794914174201</v>
      </c>
      <c r="AC209" s="52"/>
      <c r="AD209" s="40">
        <v>201</v>
      </c>
      <c r="AE209" s="43">
        <f t="shared" si="109"/>
        <v>-60.682727722318113</v>
      </c>
      <c r="AF209" s="42">
        <f t="shared" si="110"/>
        <v>-23.293916720444528</v>
      </c>
      <c r="AG209" s="52"/>
      <c r="AH209" s="62">
        <v>190</v>
      </c>
      <c r="AI209" s="65">
        <f t="shared" si="91"/>
        <v>-87.566071411770793</v>
      </c>
      <c r="AJ209" s="64">
        <f t="shared" si="92"/>
        <v>55.468257243807223</v>
      </c>
      <c r="AK209" s="52"/>
      <c r="AL209" s="52"/>
      <c r="AM209" s="52"/>
      <c r="AN209" s="52"/>
      <c r="AO209" s="52"/>
      <c r="AP209" s="52"/>
      <c r="AQ209" s="95">
        <f t="shared" si="113"/>
        <v>1568.232607373187</v>
      </c>
      <c r="AR209" s="96">
        <f t="shared" si="116"/>
        <v>-196.89542765196785</v>
      </c>
      <c r="AS209" s="52"/>
      <c r="AT209" s="96"/>
      <c r="AU209" s="52"/>
      <c r="AV209" s="95">
        <f t="shared" si="118"/>
        <v>59.46570340869048</v>
      </c>
      <c r="AW209" s="96">
        <f t="shared" si="117"/>
        <v>-196.89542765196785</v>
      </c>
      <c r="AX209" s="52"/>
      <c r="AY209" s="52"/>
      <c r="AZ209" s="96"/>
      <c r="BA209" s="96"/>
      <c r="BC209" s="95"/>
      <c r="BD209" s="176">
        <v>184</v>
      </c>
      <c r="BE209" s="179">
        <f t="shared" si="93"/>
        <v>-87.85810032697762</v>
      </c>
      <c r="BF209" s="178">
        <f t="shared" si="94"/>
        <v>57.859315460119554</v>
      </c>
      <c r="BG209" s="52"/>
      <c r="BH209" s="176">
        <f t="shared" si="105"/>
        <v>17706.117190183504</v>
      </c>
      <c r="BI209" s="178">
        <f t="shared" si="107"/>
        <v>89.105263297778407</v>
      </c>
      <c r="BJ209" s="52"/>
      <c r="BK209" s="52"/>
      <c r="BL209" s="52"/>
      <c r="BM209" s="179">
        <f t="shared" si="106"/>
        <v>44.63655684747738</v>
      </c>
      <c r="BN209" s="178">
        <f t="shared" si="108"/>
        <v>-218.89473670222159</v>
      </c>
      <c r="BO209" s="52"/>
      <c r="BP209" s="52"/>
      <c r="BQ209" s="52"/>
      <c r="BR209" s="52"/>
      <c r="BS209" s="117">
        <f t="shared" si="98"/>
        <v>-18.552244518177616</v>
      </c>
      <c r="BT209" s="124">
        <v>-17</v>
      </c>
      <c r="BU209" s="52"/>
      <c r="BV209" s="52"/>
      <c r="BW209" s="52"/>
      <c r="BX209" s="52"/>
      <c r="BY209" s="52"/>
      <c r="BZ209" s="52"/>
      <c r="CA209" s="96"/>
      <c r="CB209" s="95"/>
      <c r="CC209" s="52"/>
      <c r="CD209" s="52"/>
      <c r="CE209" s="52"/>
      <c r="CF209" s="52"/>
      <c r="CG209" s="52"/>
      <c r="CH209" s="52"/>
      <c r="CI209" s="52"/>
      <c r="CJ209" s="52"/>
      <c r="CK209" s="52"/>
      <c r="CL209" s="52"/>
      <c r="CM209" s="52"/>
      <c r="CN209" s="117">
        <f t="shared" si="97"/>
        <v>-18.552244518177616</v>
      </c>
      <c r="CO209" s="124">
        <v>-17</v>
      </c>
      <c r="CP209" s="52"/>
      <c r="CQ209" s="52"/>
      <c r="CR209" s="52"/>
      <c r="CS209" s="52"/>
      <c r="CT209" s="52"/>
      <c r="CU209" s="52"/>
      <c r="CV209" s="96"/>
      <c r="CW209" s="122"/>
    </row>
    <row r="210" spans="2:101" x14ac:dyDescent="0.3">
      <c r="B210" s="95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95">
        <f t="shared" si="111"/>
        <v>10</v>
      </c>
      <c r="N210" s="96">
        <f t="shared" si="114"/>
        <v>-99</v>
      </c>
      <c r="O210" s="52"/>
      <c r="P210" s="52"/>
      <c r="Q210" s="95">
        <f t="shared" si="112"/>
        <v>65</v>
      </c>
      <c r="R210" s="96">
        <f t="shared" si="115"/>
        <v>-119</v>
      </c>
      <c r="S210" s="52"/>
      <c r="T210" s="52"/>
      <c r="U210" s="52"/>
      <c r="V210" s="52"/>
      <c r="W210" s="52"/>
      <c r="X210" s="52"/>
      <c r="Y210" s="52"/>
      <c r="Z210" s="31">
        <v>193</v>
      </c>
      <c r="AA210" s="34">
        <f t="shared" ref="AA210:AA273" si="119">$AB$11*COS($Z210*PI()/180)+$AB$12</f>
        <v>-93.36541683237246</v>
      </c>
      <c r="AB210" s="33">
        <f t="shared" ref="AB210:AB273" si="120">$AB$11*SIN($Z210*PI()/180)+$AB$13</f>
        <v>59.821542376343764</v>
      </c>
      <c r="AC210" s="52"/>
      <c r="AD210" s="40">
        <v>202</v>
      </c>
      <c r="AE210" s="43">
        <f t="shared" si="109"/>
        <v>-60.26695054684118</v>
      </c>
      <c r="AF210" s="42">
        <f t="shared" si="110"/>
        <v>-24.349428572034281</v>
      </c>
      <c r="AG210" s="52"/>
      <c r="AH210" s="62">
        <v>191</v>
      </c>
      <c r="AI210" s="65">
        <f t="shared" si="91"/>
        <v>-87.492853507737749</v>
      </c>
      <c r="AJ210" s="64">
        <f t="shared" si="92"/>
        <v>55.07320878512926</v>
      </c>
      <c r="AK210" s="52"/>
      <c r="AL210" s="52"/>
      <c r="AM210" s="52"/>
      <c r="AN210" s="52"/>
      <c r="AO210" s="52"/>
      <c r="AP210" s="52"/>
      <c r="AQ210" s="95">
        <f t="shared" si="113"/>
        <v>1579.6626596759484</v>
      </c>
      <c r="AR210" s="96">
        <f t="shared" si="116"/>
        <v>-197.89542765196785</v>
      </c>
      <c r="AS210" s="52"/>
      <c r="AT210" s="96"/>
      <c r="AU210" s="52"/>
      <c r="AV210" s="95">
        <f t="shared" si="118"/>
        <v>59.46570340869048</v>
      </c>
      <c r="AW210" s="96">
        <f t="shared" si="117"/>
        <v>-197.89542765196785</v>
      </c>
      <c r="AX210" s="52"/>
      <c r="AY210" s="52"/>
      <c r="AZ210" s="96"/>
      <c r="BA210" s="96"/>
      <c r="BC210" s="95"/>
      <c r="BD210" s="176">
        <v>185</v>
      </c>
      <c r="BE210" s="179">
        <f t="shared" si="93"/>
        <v>-87.826578609893133</v>
      </c>
      <c r="BF210" s="178">
        <f t="shared" si="94"/>
        <v>57.458794069208352</v>
      </c>
      <c r="BG210" s="52"/>
      <c r="BH210" s="176">
        <f t="shared" si="105"/>
        <v>17820.70584031281</v>
      </c>
      <c r="BI210" s="178">
        <f t="shared" si="107"/>
        <v>90.105263297778407</v>
      </c>
      <c r="BJ210" s="52"/>
      <c r="BK210" s="52"/>
      <c r="BL210" s="52"/>
      <c r="BM210" s="179">
        <f t="shared" si="106"/>
        <v>44.540267799279846</v>
      </c>
      <c r="BN210" s="178">
        <f t="shared" si="108"/>
        <v>-219.89473670222159</v>
      </c>
      <c r="BO210" s="52"/>
      <c r="BP210" s="52"/>
      <c r="BQ210" s="52"/>
      <c r="BR210" s="52"/>
      <c r="BS210" s="117">
        <f t="shared" si="98"/>
        <v>-17.460936017108345</v>
      </c>
      <c r="BT210" s="124">
        <v>-16</v>
      </c>
      <c r="BU210" s="52"/>
      <c r="BV210" s="52"/>
      <c r="BW210" s="52"/>
      <c r="BX210" s="52"/>
      <c r="BY210" s="52"/>
      <c r="BZ210" s="52"/>
      <c r="CA210" s="96"/>
      <c r="CB210" s="95"/>
      <c r="CC210" s="52"/>
      <c r="CD210" s="52"/>
      <c r="CE210" s="52"/>
      <c r="CF210" s="52"/>
      <c r="CG210" s="52"/>
      <c r="CH210" s="52"/>
      <c r="CI210" s="52"/>
      <c r="CJ210" s="52"/>
      <c r="CK210" s="52"/>
      <c r="CL210" s="52"/>
      <c r="CM210" s="52"/>
      <c r="CN210" s="117">
        <f t="shared" si="97"/>
        <v>-17.460936017108345</v>
      </c>
      <c r="CO210" s="124">
        <v>-16</v>
      </c>
      <c r="CP210" s="52"/>
      <c r="CQ210" s="52"/>
      <c r="CR210" s="52"/>
      <c r="CS210" s="52"/>
      <c r="CT210" s="52"/>
      <c r="CU210" s="52"/>
      <c r="CV210" s="96"/>
      <c r="CW210" s="122"/>
    </row>
    <row r="211" spans="2:101" x14ac:dyDescent="0.3">
      <c r="B211" s="95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95">
        <f t="shared" si="111"/>
        <v>10</v>
      </c>
      <c r="N211" s="96">
        <f t="shared" si="114"/>
        <v>-100</v>
      </c>
      <c r="O211" s="52"/>
      <c r="P211" s="52"/>
      <c r="Q211" s="95">
        <f t="shared" si="112"/>
        <v>65</v>
      </c>
      <c r="R211" s="96">
        <f t="shared" si="115"/>
        <v>-120</v>
      </c>
      <c r="S211" s="52"/>
      <c r="T211" s="52"/>
      <c r="U211" s="52"/>
      <c r="V211" s="52"/>
      <c r="W211" s="52"/>
      <c r="X211" s="52"/>
      <c r="Y211" s="52"/>
      <c r="Z211" s="31">
        <v>194</v>
      </c>
      <c r="AA211" s="34">
        <f t="shared" si="119"/>
        <v>-93.271624032085015</v>
      </c>
      <c r="AB211" s="33">
        <f t="shared" si="120"/>
        <v>59.430867246870349</v>
      </c>
      <c r="AC211" s="52"/>
      <c r="AD211" s="40">
        <v>203</v>
      </c>
      <c r="AE211" s="43">
        <f t="shared" si="109"/>
        <v>-59.832815474408626</v>
      </c>
      <c r="AF211" s="42">
        <f t="shared" si="110"/>
        <v>-25.397523351802782</v>
      </c>
      <c r="AG211" s="52"/>
      <c r="AH211" s="62">
        <v>192</v>
      </c>
      <c r="AI211" s="65">
        <f t="shared" ref="AI211:AI274" si="121">$AJ$13*COS($AH211*PI()/180)+$AJ$14</f>
        <v>-87.41275220888285</v>
      </c>
      <c r="AJ211" s="64">
        <f t="shared" ref="AJ211:AJ274" si="122">$AJ$13*SIN($AH211*PI()/180)+$AJ$15</f>
        <v>54.679498322864681</v>
      </c>
      <c r="AK211" s="52"/>
      <c r="AL211" s="52"/>
      <c r="AM211" s="52"/>
      <c r="AN211" s="52"/>
      <c r="AO211" s="52"/>
      <c r="AP211" s="52"/>
      <c r="AQ211" s="95">
        <f t="shared" si="113"/>
        <v>1591.0927119787098</v>
      </c>
      <c r="AR211" s="96">
        <f t="shared" si="116"/>
        <v>-198.89542765196785</v>
      </c>
      <c r="AS211" s="52"/>
      <c r="AT211" s="96"/>
      <c r="AU211" s="52"/>
      <c r="AV211" s="95">
        <f t="shared" si="118"/>
        <v>59.46570340869048</v>
      </c>
      <c r="AW211" s="96">
        <f t="shared" si="117"/>
        <v>-198.89542765196785</v>
      </c>
      <c r="AX211" s="52"/>
      <c r="AY211" s="52"/>
      <c r="AZ211" s="96"/>
      <c r="BA211" s="96"/>
      <c r="BC211" s="95"/>
      <c r="BD211" s="176">
        <v>186</v>
      </c>
      <c r="BE211" s="179">
        <f t="shared" si="93"/>
        <v>-87.788071631617839</v>
      </c>
      <c r="BF211" s="178">
        <f t="shared" si="94"/>
        <v>57.058883809463126</v>
      </c>
      <c r="BG211" s="52"/>
      <c r="BH211" s="176">
        <f t="shared" si="105"/>
        <v>17935.29449044212</v>
      </c>
      <c r="BI211" s="178">
        <f t="shared" si="107"/>
        <v>91.105263297778407</v>
      </c>
      <c r="BJ211" s="52"/>
      <c r="BK211" s="52"/>
      <c r="BL211" s="52"/>
      <c r="BM211" s="179">
        <f t="shared" si="106"/>
        <v>44.443978751082305</v>
      </c>
      <c r="BN211" s="178">
        <f t="shared" si="108"/>
        <v>-220.89473670222159</v>
      </c>
      <c r="BO211" s="52"/>
      <c r="BP211" s="52"/>
      <c r="BQ211" s="52"/>
      <c r="BR211" s="52"/>
      <c r="BS211" s="117">
        <f t="shared" si="98"/>
        <v>-16.369627516039074</v>
      </c>
      <c r="BT211" s="124">
        <v>-15</v>
      </c>
      <c r="BU211" s="52"/>
      <c r="BV211" s="52"/>
      <c r="BW211" s="52"/>
      <c r="BX211" s="52"/>
      <c r="BY211" s="52"/>
      <c r="BZ211" s="52"/>
      <c r="CA211" s="96"/>
      <c r="CB211" s="95"/>
      <c r="CC211" s="52"/>
      <c r="CD211" s="52"/>
      <c r="CE211" s="52"/>
      <c r="CF211" s="52"/>
      <c r="CG211" s="52"/>
      <c r="CH211" s="52"/>
      <c r="CI211" s="52"/>
      <c r="CJ211" s="52"/>
      <c r="CK211" s="52"/>
      <c r="CL211" s="52"/>
      <c r="CM211" s="52"/>
      <c r="CN211" s="117">
        <f t="shared" si="97"/>
        <v>-16.369627516039074</v>
      </c>
      <c r="CO211" s="124">
        <v>-15</v>
      </c>
      <c r="CP211" s="52"/>
      <c r="CQ211" s="52"/>
      <c r="CR211" s="52"/>
      <c r="CS211" s="52"/>
      <c r="CT211" s="52"/>
      <c r="CU211" s="52"/>
      <c r="CV211" s="96"/>
      <c r="CW211" s="122"/>
    </row>
    <row r="212" spans="2:101" x14ac:dyDescent="0.3">
      <c r="B212" s="95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95">
        <f t="shared" si="111"/>
        <v>10</v>
      </c>
      <c r="N212" s="96">
        <f t="shared" si="114"/>
        <v>-101</v>
      </c>
      <c r="O212" s="52"/>
      <c r="P212" s="52"/>
      <c r="Q212" s="95">
        <f t="shared" si="112"/>
        <v>65</v>
      </c>
      <c r="R212" s="96">
        <f t="shared" si="115"/>
        <v>-121</v>
      </c>
      <c r="S212" s="52"/>
      <c r="T212" s="52"/>
      <c r="U212" s="52"/>
      <c r="V212" s="52"/>
      <c r="W212" s="52"/>
      <c r="X212" s="52"/>
      <c r="Y212" s="52"/>
      <c r="Z212" s="31">
        <v>195</v>
      </c>
      <c r="AA212" s="34">
        <f t="shared" si="119"/>
        <v>-93.171027295750847</v>
      </c>
      <c r="AB212" s="33">
        <f t="shared" si="120"/>
        <v>59.041888529182941</v>
      </c>
      <c r="AC212" s="52"/>
      <c r="AD212" s="40">
        <v>204</v>
      </c>
      <c r="AE212" s="43">
        <f t="shared" si="109"/>
        <v>-59.380454746769068</v>
      </c>
      <c r="AF212" s="42">
        <f t="shared" si="110"/>
        <v>-26.437881799926988</v>
      </c>
      <c r="AG212" s="52"/>
      <c r="AH212" s="62">
        <v>193</v>
      </c>
      <c r="AI212" s="65">
        <f t="shared" si="121"/>
        <v>-87.325791914837694</v>
      </c>
      <c r="AJ212" s="64">
        <f t="shared" si="122"/>
        <v>54.287245785034244</v>
      </c>
      <c r="AK212" s="52"/>
      <c r="AL212" s="52"/>
      <c r="AM212" s="52"/>
      <c r="AN212" s="52"/>
      <c r="AO212" s="52"/>
      <c r="AP212" s="52"/>
      <c r="AQ212" s="95">
        <f t="shared" si="113"/>
        <v>1602.5227642814707</v>
      </c>
      <c r="AR212" s="96">
        <f t="shared" si="116"/>
        <v>-199.89542765196785</v>
      </c>
      <c r="AS212" s="52"/>
      <c r="AT212" s="96"/>
      <c r="AU212" s="52"/>
      <c r="AV212" s="95">
        <f t="shared" si="118"/>
        <v>59.46570340869048</v>
      </c>
      <c r="AW212" s="96">
        <f t="shared" si="117"/>
        <v>-199.89542765196785</v>
      </c>
      <c r="AX212" s="52"/>
      <c r="AY212" s="52"/>
      <c r="AZ212" s="96"/>
      <c r="BA212" s="96"/>
      <c r="BC212" s="95"/>
      <c r="BD212" s="176">
        <v>187</v>
      </c>
      <c r="BE212" s="179">
        <f t="shared" si="93"/>
        <v>-87.742591121750323</v>
      </c>
      <c r="BF212" s="178">
        <f t="shared" si="94"/>
        <v>56.659706497422974</v>
      </c>
      <c r="BG212" s="52"/>
      <c r="BH212" s="176">
        <f t="shared" si="105"/>
        <v>18049.88314057143</v>
      </c>
      <c r="BI212" s="178">
        <f t="shared" si="107"/>
        <v>92.105263297778407</v>
      </c>
      <c r="BJ212" s="52"/>
      <c r="BK212" s="52"/>
      <c r="BL212" s="52"/>
      <c r="BM212" s="179">
        <f t="shared" si="106"/>
        <v>44.347689702884765</v>
      </c>
      <c r="BN212" s="178">
        <f t="shared" si="108"/>
        <v>-221.89473670222159</v>
      </c>
      <c r="BO212" s="52"/>
      <c r="BP212" s="52"/>
      <c r="BQ212" s="52"/>
      <c r="BR212" s="52"/>
      <c r="BS212" s="117">
        <f t="shared" si="98"/>
        <v>-15.278319014969803</v>
      </c>
      <c r="BT212" s="124">
        <v>-14</v>
      </c>
      <c r="BU212" s="52"/>
      <c r="BV212" s="52"/>
      <c r="BW212" s="52"/>
      <c r="BX212" s="52"/>
      <c r="BY212" s="52"/>
      <c r="BZ212" s="52"/>
      <c r="CA212" s="96"/>
      <c r="CB212" s="95"/>
      <c r="CC212" s="52"/>
      <c r="CD212" s="52"/>
      <c r="CE212" s="52"/>
      <c r="CF212" s="52"/>
      <c r="CG212" s="52"/>
      <c r="CH212" s="52"/>
      <c r="CI212" s="52"/>
      <c r="CJ212" s="52"/>
      <c r="CK212" s="52"/>
      <c r="CL212" s="52"/>
      <c r="CM212" s="52"/>
      <c r="CN212" s="117">
        <f t="shared" si="97"/>
        <v>-15.278319014969803</v>
      </c>
      <c r="CO212" s="124">
        <v>-14</v>
      </c>
      <c r="CP212" s="52"/>
      <c r="CQ212" s="52"/>
      <c r="CR212" s="52"/>
      <c r="CS212" s="52"/>
      <c r="CT212" s="52"/>
      <c r="CU212" s="52"/>
      <c r="CV212" s="96"/>
      <c r="CW212" s="122"/>
    </row>
    <row r="213" spans="2:101" x14ac:dyDescent="0.3">
      <c r="B213" s="95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95">
        <f t="shared" si="111"/>
        <v>10</v>
      </c>
      <c r="N213" s="96">
        <f t="shared" si="114"/>
        <v>-102</v>
      </c>
      <c r="O213" s="52"/>
      <c r="P213" s="52"/>
      <c r="Q213" s="95">
        <f t="shared" si="112"/>
        <v>65</v>
      </c>
      <c r="R213" s="96">
        <f t="shared" si="115"/>
        <v>-122</v>
      </c>
      <c r="S213" s="52"/>
      <c r="T213" s="52"/>
      <c r="U213" s="52"/>
      <c r="V213" s="52"/>
      <c r="W213" s="52"/>
      <c r="X213" s="52"/>
      <c r="Y213" s="52"/>
      <c r="Z213" s="31">
        <v>196</v>
      </c>
      <c r="AA213" s="34">
        <f t="shared" si="119"/>
        <v>-93.06365726611034</v>
      </c>
      <c r="AB213" s="33">
        <f t="shared" si="120"/>
        <v>58.654724709967056</v>
      </c>
      <c r="AC213" s="52"/>
      <c r="AD213" s="40">
        <v>205</v>
      </c>
      <c r="AE213" s="43">
        <f t="shared" si="109"/>
        <v>-58.910006157382256</v>
      </c>
      <c r="AF213" s="42">
        <f t="shared" si="110"/>
        <v>-27.470187013145452</v>
      </c>
      <c r="AG213" s="52"/>
      <c r="AH213" s="62">
        <v>194</v>
      </c>
      <c r="AI213" s="65">
        <f t="shared" si="121"/>
        <v>-87.231999114550248</v>
      </c>
      <c r="AJ213" s="64">
        <f t="shared" si="122"/>
        <v>53.896570655560829</v>
      </c>
      <c r="AK213" s="52"/>
      <c r="AL213" s="52"/>
      <c r="AM213" s="52"/>
      <c r="AN213" s="52"/>
      <c r="AO213" s="52"/>
      <c r="AP213" s="52"/>
      <c r="AQ213" s="95">
        <f t="shared" si="113"/>
        <v>1613.9528165842321</v>
      </c>
      <c r="AR213" s="96">
        <f t="shared" si="116"/>
        <v>-200.89542765196785</v>
      </c>
      <c r="AS213" s="52"/>
      <c r="AT213" s="96"/>
      <c r="AU213" s="52"/>
      <c r="AV213" s="95">
        <f t="shared" si="118"/>
        <v>59.46570340869048</v>
      </c>
      <c r="AW213" s="96">
        <f t="shared" si="117"/>
        <v>-200.89542765196785</v>
      </c>
      <c r="AX213" s="52"/>
      <c r="AY213" s="52"/>
      <c r="AZ213" s="96"/>
      <c r="BA213" s="96"/>
      <c r="BC213" s="95"/>
      <c r="BD213" s="176">
        <v>188</v>
      </c>
      <c r="BE213" s="179">
        <f t="shared" si="93"/>
        <v>-87.69015093409449</v>
      </c>
      <c r="BF213" s="178">
        <f t="shared" si="94"/>
        <v>56.261383726364116</v>
      </c>
      <c r="BG213" s="52"/>
      <c r="BH213" s="176">
        <f t="shared" si="105"/>
        <v>18164.47179070074</v>
      </c>
      <c r="BI213" s="178">
        <f t="shared" si="107"/>
        <v>93.105263297778407</v>
      </c>
      <c r="BJ213" s="52"/>
      <c r="BK213" s="52"/>
      <c r="BL213" s="52"/>
      <c r="BM213" s="179">
        <f t="shared" si="106"/>
        <v>44.251400654687231</v>
      </c>
      <c r="BN213" s="178">
        <f t="shared" si="108"/>
        <v>-222.89473670222159</v>
      </c>
      <c r="BO213" s="52"/>
      <c r="BP213" s="52"/>
      <c r="BQ213" s="52"/>
      <c r="BR213" s="52"/>
      <c r="BS213" s="117">
        <f t="shared" si="98"/>
        <v>-14.18701051390053</v>
      </c>
      <c r="BT213" s="124">
        <v>-13</v>
      </c>
      <c r="BU213" s="52"/>
      <c r="BV213" s="52"/>
      <c r="BW213" s="52"/>
      <c r="BX213" s="52"/>
      <c r="BY213" s="52"/>
      <c r="BZ213" s="52"/>
      <c r="CA213" s="96"/>
      <c r="CB213" s="95"/>
      <c r="CC213" s="52"/>
      <c r="CD213" s="52"/>
      <c r="CE213" s="52"/>
      <c r="CF213" s="52"/>
      <c r="CG213" s="52"/>
      <c r="CH213" s="52"/>
      <c r="CI213" s="52"/>
      <c r="CJ213" s="52"/>
      <c r="CK213" s="52"/>
      <c r="CL213" s="52"/>
      <c r="CM213" s="52"/>
      <c r="CN213" s="117">
        <f t="shared" si="97"/>
        <v>-14.18701051390053</v>
      </c>
      <c r="CO213" s="124">
        <v>-13</v>
      </c>
      <c r="CP213" s="52"/>
      <c r="CQ213" s="52"/>
      <c r="CR213" s="52"/>
      <c r="CS213" s="52"/>
      <c r="CT213" s="52"/>
      <c r="CU213" s="52"/>
      <c r="CV213" s="96"/>
      <c r="CW213" s="122"/>
    </row>
    <row r="214" spans="2:101" x14ac:dyDescent="0.3">
      <c r="B214" s="95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95">
        <f t="shared" si="111"/>
        <v>10</v>
      </c>
      <c r="N214" s="96">
        <f t="shared" si="114"/>
        <v>-103</v>
      </c>
      <c r="O214" s="52"/>
      <c r="P214" s="52"/>
      <c r="Q214" s="95">
        <f t="shared" si="112"/>
        <v>65</v>
      </c>
      <c r="R214" s="96">
        <f t="shared" si="115"/>
        <v>-123</v>
      </c>
      <c r="S214" s="52"/>
      <c r="T214" s="52"/>
      <c r="U214" s="52"/>
      <c r="V214" s="52"/>
      <c r="W214" s="52"/>
      <c r="X214" s="52"/>
      <c r="Y214" s="52"/>
      <c r="Z214" s="31">
        <v>197</v>
      </c>
      <c r="AA214" s="34">
        <f t="shared" si="119"/>
        <v>-92.949546649114637</v>
      </c>
      <c r="AB214" s="33">
        <f t="shared" si="120"/>
        <v>58.269493723072586</v>
      </c>
      <c r="AC214" s="52"/>
      <c r="AD214" s="40">
        <v>206</v>
      </c>
      <c r="AE214" s="43">
        <f t="shared" si="109"/>
        <v>-58.421613009445863</v>
      </c>
      <c r="AF214" s="42">
        <f t="shared" si="110"/>
        <v>-28.494124541290009</v>
      </c>
      <c r="AG214" s="52"/>
      <c r="AH214" s="62">
        <v>195</v>
      </c>
      <c r="AI214" s="65">
        <f t="shared" si="121"/>
        <v>-87.13140237821608</v>
      </c>
      <c r="AJ214" s="64">
        <f t="shared" si="122"/>
        <v>53.507591937873421</v>
      </c>
      <c r="AK214" s="52"/>
      <c r="AL214" s="52"/>
      <c r="AM214" s="52"/>
      <c r="AN214" s="52"/>
      <c r="AO214" s="52"/>
      <c r="AP214" s="52"/>
      <c r="AQ214" s="95">
        <f t="shared" si="113"/>
        <v>1625.3828688869935</v>
      </c>
      <c r="AR214" s="96">
        <f t="shared" si="116"/>
        <v>-201.89542765196785</v>
      </c>
      <c r="AS214" s="52"/>
      <c r="AT214" s="96"/>
      <c r="AU214" s="52"/>
      <c r="AV214" s="95">
        <f t="shared" si="118"/>
        <v>59.46570340869048</v>
      </c>
      <c r="AW214" s="96">
        <f t="shared" si="117"/>
        <v>-201.89542765196785</v>
      </c>
      <c r="AX214" s="52"/>
      <c r="AY214" s="52"/>
      <c r="AZ214" s="96"/>
      <c r="BA214" s="96"/>
      <c r="BC214" s="95"/>
      <c r="BD214" s="176">
        <v>189</v>
      </c>
      <c r="BE214" s="179">
        <f t="shared" si="93"/>
        <v>-87.630767042439487</v>
      </c>
      <c r="BF214" s="178">
        <f t="shared" si="94"/>
        <v>55.864036829261217</v>
      </c>
      <c r="BG214" s="52"/>
      <c r="BH214" s="176">
        <f t="shared" si="105"/>
        <v>18279.06044083005</v>
      </c>
      <c r="BI214" s="178">
        <f t="shared" si="107"/>
        <v>94.105263297778407</v>
      </c>
      <c r="BJ214" s="52"/>
      <c r="BK214" s="52"/>
      <c r="BL214" s="52"/>
      <c r="BM214" s="179">
        <f t="shared" si="106"/>
        <v>44.15511160648969</v>
      </c>
      <c r="BN214" s="178">
        <f t="shared" si="108"/>
        <v>-223.89473670222159</v>
      </c>
      <c r="BO214" s="52"/>
      <c r="BP214" s="52"/>
      <c r="BQ214" s="52"/>
      <c r="BR214" s="52"/>
      <c r="BS214" s="117">
        <f t="shared" si="98"/>
        <v>-13.095702012831259</v>
      </c>
      <c r="BT214" s="124">
        <v>-12</v>
      </c>
      <c r="BU214" s="52"/>
      <c r="BV214" s="52"/>
      <c r="BW214" s="52"/>
      <c r="BX214" s="52"/>
      <c r="BY214" s="52"/>
      <c r="BZ214" s="52"/>
      <c r="CA214" s="96"/>
      <c r="CB214" s="95"/>
      <c r="CC214" s="52"/>
      <c r="CD214" s="52"/>
      <c r="CE214" s="52"/>
      <c r="CF214" s="52"/>
      <c r="CG214" s="52"/>
      <c r="CH214" s="52"/>
      <c r="CI214" s="52"/>
      <c r="CJ214" s="52"/>
      <c r="CK214" s="52"/>
      <c r="CL214" s="52"/>
      <c r="CM214" s="52"/>
      <c r="CN214" s="117">
        <f t="shared" si="97"/>
        <v>-13.095702012831259</v>
      </c>
      <c r="CO214" s="124">
        <v>-12</v>
      </c>
      <c r="CP214" s="52"/>
      <c r="CQ214" s="52"/>
      <c r="CR214" s="52"/>
      <c r="CS214" s="52"/>
      <c r="CT214" s="52"/>
      <c r="CU214" s="52"/>
      <c r="CV214" s="96"/>
      <c r="CW214" s="122"/>
    </row>
    <row r="215" spans="2:101" x14ac:dyDescent="0.3">
      <c r="B215" s="95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95">
        <f t="shared" si="111"/>
        <v>10</v>
      </c>
      <c r="N215" s="96">
        <f t="shared" si="114"/>
        <v>-104</v>
      </c>
      <c r="O215" s="52"/>
      <c r="P215" s="52"/>
      <c r="Q215" s="95">
        <f t="shared" si="112"/>
        <v>65</v>
      </c>
      <c r="R215" s="96">
        <f t="shared" si="115"/>
        <v>-124</v>
      </c>
      <c r="S215" s="52"/>
      <c r="T215" s="52"/>
      <c r="U215" s="52"/>
      <c r="V215" s="52"/>
      <c r="W215" s="52"/>
      <c r="X215" s="52"/>
      <c r="Y215" s="52"/>
      <c r="Z215" s="31">
        <v>198</v>
      </c>
      <c r="AA215" s="34">
        <f t="shared" si="119"/>
        <v>-92.82873020396309</v>
      </c>
      <c r="AB215" s="33">
        <f t="shared" si="120"/>
        <v>57.886312913589919</v>
      </c>
      <c r="AC215" s="52"/>
      <c r="AD215" s="40">
        <v>207</v>
      </c>
      <c r="AE215" s="43">
        <f t="shared" si="109"/>
        <v>-57.91542407224393</v>
      </c>
      <c r="AF215" s="42">
        <f t="shared" si="110"/>
        <v>-29.509382483070507</v>
      </c>
      <c r="AG215" s="52"/>
      <c r="AH215" s="62">
        <v>196</v>
      </c>
      <c r="AI215" s="65">
        <f t="shared" si="121"/>
        <v>-87.024032348575574</v>
      </c>
      <c r="AJ215" s="64">
        <f t="shared" si="122"/>
        <v>53.120428118657536</v>
      </c>
      <c r="AK215" s="52"/>
      <c r="AL215" s="52"/>
      <c r="AM215" s="52"/>
      <c r="AN215" s="52"/>
      <c r="AO215" s="52"/>
      <c r="AP215" s="52"/>
      <c r="AQ215" s="95">
        <f t="shared" si="113"/>
        <v>1636.8129211897549</v>
      </c>
      <c r="AR215" s="96">
        <f t="shared" si="116"/>
        <v>-202.89542765196785</v>
      </c>
      <c r="AS215" s="52"/>
      <c r="AT215" s="96"/>
      <c r="AU215" s="52"/>
      <c r="AV215" s="95">
        <f t="shared" si="118"/>
        <v>59.46570340869048</v>
      </c>
      <c r="AW215" s="96">
        <f t="shared" si="117"/>
        <v>-202.89542765196785</v>
      </c>
      <c r="AX215" s="52"/>
      <c r="AY215" s="52"/>
      <c r="AZ215" s="96"/>
      <c r="BA215" s="96"/>
      <c r="BC215" s="95"/>
      <c r="BD215" s="176">
        <v>190</v>
      </c>
      <c r="BE215" s="179">
        <f t="shared" si="93"/>
        <v>-87.564457535694004</v>
      </c>
      <c r="BF215" s="178">
        <f t="shared" si="94"/>
        <v>55.467786841828328</v>
      </c>
      <c r="BG215" s="52"/>
      <c r="BH215" s="176">
        <f t="shared" si="105"/>
        <v>18393.649090959356</v>
      </c>
      <c r="BI215" s="178">
        <f t="shared" si="107"/>
        <v>95.105263297778407</v>
      </c>
      <c r="BJ215" s="52"/>
      <c r="BK215" s="52"/>
      <c r="BL215" s="52"/>
      <c r="BM215" s="179">
        <f t="shared" si="106"/>
        <v>44.05882255829215</v>
      </c>
      <c r="BN215" s="178">
        <f t="shared" si="108"/>
        <v>-224.89473670222159</v>
      </c>
      <c r="BO215" s="52"/>
      <c r="BP215" s="52"/>
      <c r="BQ215" s="52"/>
      <c r="BR215" s="52"/>
      <c r="BS215" s="117">
        <f t="shared" si="98"/>
        <v>-12.004393511761988</v>
      </c>
      <c r="BT215" s="124">
        <v>-11</v>
      </c>
      <c r="BU215" s="52"/>
      <c r="BV215" s="52"/>
      <c r="BW215" s="52"/>
      <c r="BX215" s="52"/>
      <c r="BY215" s="52"/>
      <c r="BZ215" s="52"/>
      <c r="CA215" s="96"/>
      <c r="CB215" s="95"/>
      <c r="CC215" s="52"/>
      <c r="CD215" s="52"/>
      <c r="CE215" s="52"/>
      <c r="CF215" s="52"/>
      <c r="CG215" s="52"/>
      <c r="CH215" s="52"/>
      <c r="CI215" s="52"/>
      <c r="CJ215" s="52"/>
      <c r="CK215" s="52"/>
      <c r="CL215" s="52"/>
      <c r="CM215" s="52"/>
      <c r="CN215" s="117">
        <f t="shared" si="97"/>
        <v>-12.004393511761988</v>
      </c>
      <c r="CO215" s="124">
        <v>-11</v>
      </c>
      <c r="CP215" s="52"/>
      <c r="CQ215" s="52"/>
      <c r="CR215" s="52"/>
      <c r="CS215" s="52"/>
      <c r="CT215" s="52"/>
      <c r="CU215" s="52"/>
      <c r="CV215" s="96"/>
      <c r="CW215" s="122"/>
    </row>
    <row r="216" spans="2:101" x14ac:dyDescent="0.3">
      <c r="B216" s="95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95">
        <f t="shared" si="111"/>
        <v>10</v>
      </c>
      <c r="N216" s="96">
        <f t="shared" si="114"/>
        <v>-105</v>
      </c>
      <c r="O216" s="52"/>
      <c r="P216" s="52"/>
      <c r="Q216" s="95">
        <f t="shared" si="112"/>
        <v>65</v>
      </c>
      <c r="R216" s="96">
        <f t="shared" si="115"/>
        <v>-125</v>
      </c>
      <c r="S216" s="52"/>
      <c r="T216" s="52"/>
      <c r="U216" s="52"/>
      <c r="V216" s="52"/>
      <c r="W216" s="52"/>
      <c r="X216" s="52"/>
      <c r="Y216" s="52"/>
      <c r="Z216" s="31">
        <v>199</v>
      </c>
      <c r="AA216" s="34">
        <f t="shared" si="119"/>
        <v>-92.701244732515264</v>
      </c>
      <c r="AB216" s="33">
        <f t="shared" si="120"/>
        <v>57.505299002105637</v>
      </c>
      <c r="AC216" s="52"/>
      <c r="AD216" s="40">
        <v>208</v>
      </c>
      <c r="AE216" s="43">
        <f t="shared" si="109"/>
        <v>-57.391593535830246</v>
      </c>
      <c r="AF216" s="42">
        <f t="shared" si="110"/>
        <v>-30.515651581082906</v>
      </c>
      <c r="AG216" s="52"/>
      <c r="AH216" s="62">
        <v>197</v>
      </c>
      <c r="AI216" s="65">
        <f t="shared" si="121"/>
        <v>-86.909921731579871</v>
      </c>
      <c r="AJ216" s="64">
        <f t="shared" si="122"/>
        <v>52.735197131763059</v>
      </c>
      <c r="AK216" s="52"/>
      <c r="AL216" s="52"/>
      <c r="AM216" s="52"/>
      <c r="AN216" s="52"/>
      <c r="AO216" s="52"/>
      <c r="AP216" s="52"/>
      <c r="AQ216" s="95">
        <f t="shared" si="113"/>
        <v>1648.2429734925163</v>
      </c>
      <c r="AR216" s="96">
        <f t="shared" si="116"/>
        <v>-203.89542765196785</v>
      </c>
      <c r="AS216" s="52"/>
      <c r="AT216" s="96"/>
      <c r="AU216" s="52"/>
      <c r="AV216" s="95">
        <f t="shared" si="118"/>
        <v>59.46570340869048</v>
      </c>
      <c r="AW216" s="96">
        <f t="shared" si="117"/>
        <v>-203.89542765196785</v>
      </c>
      <c r="AX216" s="52"/>
      <c r="AY216" s="52"/>
      <c r="AZ216" s="96"/>
      <c r="BA216" s="96"/>
      <c r="BC216" s="95"/>
      <c r="BD216" s="176">
        <v>191</v>
      </c>
      <c r="BE216" s="179">
        <f t="shared" si="93"/>
        <v>-87.491242612376112</v>
      </c>
      <c r="BF216" s="178">
        <f t="shared" si="94"/>
        <v>55.072754465650192</v>
      </c>
      <c r="BG216" s="52"/>
      <c r="BH216" s="176">
        <f t="shared" si="105"/>
        <v>18508.237741088666</v>
      </c>
      <c r="BI216" s="178">
        <f t="shared" si="107"/>
        <v>96.105263297778407</v>
      </c>
      <c r="BJ216" s="52"/>
      <c r="BK216" s="52"/>
      <c r="BL216" s="52"/>
      <c r="BM216" s="179">
        <f t="shared" si="106"/>
        <v>43.962533510094616</v>
      </c>
      <c r="BN216" s="178">
        <f t="shared" si="108"/>
        <v>-225.89473670222159</v>
      </c>
      <c r="BO216" s="52"/>
      <c r="BP216" s="52"/>
      <c r="BQ216" s="52"/>
      <c r="BR216" s="52"/>
      <c r="BS216" s="117">
        <f t="shared" si="98"/>
        <v>-10.913085010692715</v>
      </c>
      <c r="BT216" s="124">
        <v>-10</v>
      </c>
      <c r="BU216" s="52"/>
      <c r="BV216" s="52"/>
      <c r="BW216" s="52"/>
      <c r="BX216" s="52"/>
      <c r="BY216" s="52"/>
      <c r="BZ216" s="52"/>
      <c r="CA216" s="96"/>
      <c r="CB216" s="95"/>
      <c r="CC216" s="52"/>
      <c r="CD216" s="52"/>
      <c r="CE216" s="52"/>
      <c r="CF216" s="52"/>
      <c r="CG216" s="52"/>
      <c r="CH216" s="52"/>
      <c r="CI216" s="52"/>
      <c r="CJ216" s="52"/>
      <c r="CK216" s="52"/>
      <c r="CL216" s="52"/>
      <c r="CM216" s="52"/>
      <c r="CN216" s="117">
        <f t="shared" si="97"/>
        <v>-10.913085010692715</v>
      </c>
      <c r="CO216" s="124">
        <v>-10</v>
      </c>
      <c r="CP216" s="52"/>
      <c r="CQ216" s="52"/>
      <c r="CR216" s="52"/>
      <c r="CS216" s="52"/>
      <c r="CT216" s="52"/>
      <c r="CU216" s="52"/>
      <c r="CV216" s="96"/>
      <c r="CW216" s="122"/>
    </row>
    <row r="217" spans="2:101" x14ac:dyDescent="0.3">
      <c r="B217" s="95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95">
        <f t="shared" si="111"/>
        <v>10</v>
      </c>
      <c r="N217" s="96">
        <f t="shared" si="114"/>
        <v>-106</v>
      </c>
      <c r="O217" s="52"/>
      <c r="P217" s="52"/>
      <c r="Q217" s="95">
        <f t="shared" si="112"/>
        <v>65</v>
      </c>
      <c r="R217" s="96">
        <f t="shared" si="115"/>
        <v>-126</v>
      </c>
      <c r="S217" s="52"/>
      <c r="T217" s="52"/>
      <c r="U217" s="52"/>
      <c r="V217" s="52"/>
      <c r="W217" s="52"/>
      <c r="X217" s="52"/>
      <c r="Y217" s="52"/>
      <c r="Z217" s="31">
        <v>200</v>
      </c>
      <c r="AA217" s="34">
        <f t="shared" si="119"/>
        <v>-92.56712906808076</v>
      </c>
      <c r="AB217" s="33">
        <f t="shared" si="120"/>
        <v>57.126568049148105</v>
      </c>
      <c r="AC217" s="52"/>
      <c r="AD217" s="40">
        <v>209</v>
      </c>
      <c r="AE217" s="43">
        <f t="shared" si="109"/>
        <v>-56.85028096406073</v>
      </c>
      <c r="AF217" s="42">
        <f t="shared" si="110"/>
        <v>-31.512625316011903</v>
      </c>
      <c r="AG217" s="52"/>
      <c r="AH217" s="62">
        <v>198</v>
      </c>
      <c r="AI217" s="65">
        <f t="shared" si="121"/>
        <v>-86.789105286428324</v>
      </c>
      <c r="AJ217" s="64">
        <f t="shared" si="122"/>
        <v>52.352016322280406</v>
      </c>
      <c r="AK217" s="52"/>
      <c r="AL217" s="52"/>
      <c r="AM217" s="52"/>
      <c r="AN217" s="52"/>
      <c r="AO217" s="52"/>
      <c r="AP217" s="52"/>
      <c r="AQ217" s="95">
        <f t="shared" si="113"/>
        <v>1659.6730257952777</v>
      </c>
      <c r="AR217" s="96">
        <f t="shared" si="116"/>
        <v>-204.89542765196785</v>
      </c>
      <c r="AS217" s="52"/>
      <c r="AT217" s="96"/>
      <c r="AU217" s="52"/>
      <c r="AV217" s="95">
        <f t="shared" si="118"/>
        <v>59.46570340869048</v>
      </c>
      <c r="AW217" s="96">
        <f t="shared" si="117"/>
        <v>-204.89542765196785</v>
      </c>
      <c r="AX217" s="52"/>
      <c r="AY217" s="52"/>
      <c r="AZ217" s="96"/>
      <c r="BA217" s="96"/>
      <c r="BC217" s="95"/>
      <c r="BD217" s="176">
        <v>192</v>
      </c>
      <c r="BE217" s="179">
        <f t="shared" ref="BE217:BE280" si="123">$BF$19*COS($BD217*PI()/180)+$BF$20</f>
        <v>-87.411144574460707</v>
      </c>
      <c r="BF217" s="178">
        <f t="shared" ref="BF217:BF280" si="124">$BF$19*SIN($BD217*PI()/180)+$BF$21</f>
        <v>54.679060031415347</v>
      </c>
      <c r="BG217" s="52"/>
      <c r="BH217" s="52"/>
      <c r="BI217" s="52"/>
      <c r="BJ217" s="52"/>
      <c r="BK217" s="52"/>
      <c r="BL217" s="52"/>
      <c r="BM217" s="52"/>
      <c r="BN217" s="52"/>
      <c r="BO217" s="52"/>
      <c r="BP217" s="52"/>
      <c r="BQ217" s="52"/>
      <c r="BR217" s="52"/>
      <c r="BS217" s="117">
        <f t="shared" si="98"/>
        <v>-9.8217765096234437</v>
      </c>
      <c r="BT217" s="124">
        <v>-9</v>
      </c>
      <c r="BU217" s="52"/>
      <c r="BV217" s="52"/>
      <c r="BW217" s="52"/>
      <c r="BX217" s="52"/>
      <c r="BY217" s="52"/>
      <c r="BZ217" s="52"/>
      <c r="CA217" s="96"/>
      <c r="CB217" s="95"/>
      <c r="CC217" s="52"/>
      <c r="CD217" s="52"/>
      <c r="CE217" s="52"/>
      <c r="CF217" s="52"/>
      <c r="CG217" s="52"/>
      <c r="CH217" s="52"/>
      <c r="CI217" s="52"/>
      <c r="CJ217" s="52"/>
      <c r="CK217" s="52"/>
      <c r="CL217" s="52"/>
      <c r="CM217" s="52"/>
      <c r="CN217" s="117">
        <f t="shared" si="97"/>
        <v>-9.8217765096234437</v>
      </c>
      <c r="CO217" s="124">
        <v>-9</v>
      </c>
      <c r="CP217" s="52"/>
      <c r="CQ217" s="52"/>
      <c r="CR217" s="52"/>
      <c r="CS217" s="52"/>
      <c r="CT217" s="52"/>
      <c r="CU217" s="52"/>
      <c r="CV217" s="96"/>
      <c r="CW217" s="122"/>
    </row>
    <row r="218" spans="2:101" x14ac:dyDescent="0.3">
      <c r="B218" s="95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95">
        <f t="shared" si="111"/>
        <v>10</v>
      </c>
      <c r="N218" s="96">
        <f t="shared" si="114"/>
        <v>-107</v>
      </c>
      <c r="O218" s="52"/>
      <c r="P218" s="52"/>
      <c r="Q218" s="95">
        <f t="shared" si="112"/>
        <v>65</v>
      </c>
      <c r="R218" s="96">
        <f t="shared" si="115"/>
        <v>-127</v>
      </c>
      <c r="S218" s="52"/>
      <c r="T218" s="52"/>
      <c r="U218" s="52"/>
      <c r="V218" s="52"/>
      <c r="W218" s="52"/>
      <c r="X218" s="52"/>
      <c r="Y218" s="52"/>
      <c r="Z218" s="31">
        <v>201</v>
      </c>
      <c r="AA218" s="34">
        <f t="shared" si="119"/>
        <v>-92.426424063590147</v>
      </c>
      <c r="AB218" s="33">
        <f t="shared" si="120"/>
        <v>56.750235419834446</v>
      </c>
      <c r="AC218" s="52"/>
      <c r="AD218" s="40">
        <v>210</v>
      </c>
      <c r="AE218" s="43">
        <f t="shared" si="109"/>
        <v>-56.291651245988511</v>
      </c>
      <c r="AF218" s="42">
        <f t="shared" si="110"/>
        <v>-32.500000000000007</v>
      </c>
      <c r="AG218" s="52"/>
      <c r="AH218" s="62">
        <v>199</v>
      </c>
      <c r="AI218" s="65">
        <f t="shared" si="121"/>
        <v>-86.661619814980497</v>
      </c>
      <c r="AJ218" s="64">
        <f t="shared" si="122"/>
        <v>51.971002410796117</v>
      </c>
      <c r="AK218" s="52"/>
      <c r="AL218" s="52"/>
      <c r="AM218" s="52"/>
      <c r="AN218" s="52"/>
      <c r="AO218" s="52"/>
      <c r="AP218" s="52"/>
      <c r="AQ218" s="95">
        <f t="shared" si="113"/>
        <v>1671.1030780980391</v>
      </c>
      <c r="AR218" s="96">
        <f t="shared" si="116"/>
        <v>-205.89542765196785</v>
      </c>
      <c r="AS218" s="52"/>
      <c r="AT218" s="96"/>
      <c r="AU218" s="52"/>
      <c r="AV218" s="95">
        <f t="shared" si="118"/>
        <v>59.46570340869048</v>
      </c>
      <c r="AW218" s="96">
        <f t="shared" si="117"/>
        <v>-205.89542765196785</v>
      </c>
      <c r="AX218" s="52"/>
      <c r="AY218" s="52"/>
      <c r="AZ218" s="96"/>
      <c r="BA218" s="96"/>
      <c r="BC218" s="95"/>
      <c r="BD218" s="176">
        <v>193</v>
      </c>
      <c r="BE218" s="179">
        <f t="shared" si="123"/>
        <v>-87.32418782058609</v>
      </c>
      <c r="BF218" s="178">
        <f t="shared" si="124"/>
        <v>54.286823462262255</v>
      </c>
      <c r="BG218" s="52"/>
      <c r="BH218" s="52"/>
      <c r="BI218" s="52"/>
      <c r="BJ218" s="52"/>
      <c r="BK218" s="52"/>
      <c r="BL218" s="52"/>
      <c r="BM218" s="52"/>
      <c r="BN218" s="52"/>
      <c r="BO218" s="52"/>
      <c r="BP218" s="52"/>
      <c r="BQ218" s="52"/>
      <c r="BR218" s="52"/>
      <c r="BS218" s="117">
        <f t="shared" si="98"/>
        <v>-8.7304680085541726</v>
      </c>
      <c r="BT218" s="124">
        <v>-8</v>
      </c>
      <c r="BU218" s="52"/>
      <c r="BV218" s="52"/>
      <c r="BW218" s="52"/>
      <c r="BX218" s="52"/>
      <c r="BY218" s="52"/>
      <c r="BZ218" s="52"/>
      <c r="CA218" s="96"/>
      <c r="CB218" s="95"/>
      <c r="CC218" s="52"/>
      <c r="CD218" s="52"/>
      <c r="CE218" s="52"/>
      <c r="CF218" s="52"/>
      <c r="CG218" s="52"/>
      <c r="CH218" s="52"/>
      <c r="CI218" s="52"/>
      <c r="CJ218" s="52"/>
      <c r="CK218" s="52"/>
      <c r="CL218" s="52"/>
      <c r="CM218" s="52"/>
      <c r="CN218" s="117">
        <f t="shared" ref="CN218:CN223" si="125">$CO$19*$CO218+$CQ$19</f>
        <v>-8.7304680085541726</v>
      </c>
      <c r="CO218" s="124">
        <v>-8</v>
      </c>
      <c r="CP218" s="52"/>
      <c r="CQ218" s="52"/>
      <c r="CR218" s="52"/>
      <c r="CS218" s="52"/>
      <c r="CT218" s="52"/>
      <c r="CU218" s="52"/>
      <c r="CV218" s="96"/>
      <c r="CW218" s="122"/>
    </row>
    <row r="219" spans="2:101" x14ac:dyDescent="0.3">
      <c r="B219" s="95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95">
        <f t="shared" si="111"/>
        <v>10</v>
      </c>
      <c r="N219" s="96">
        <f t="shared" si="114"/>
        <v>-108</v>
      </c>
      <c r="O219" s="52"/>
      <c r="P219" s="52"/>
      <c r="Q219" s="95">
        <f t="shared" si="112"/>
        <v>65</v>
      </c>
      <c r="R219" s="96">
        <f t="shared" si="115"/>
        <v>-128</v>
      </c>
      <c r="S219" s="52"/>
      <c r="T219" s="52"/>
      <c r="U219" s="52"/>
      <c r="V219" s="52"/>
      <c r="W219" s="52"/>
      <c r="X219" s="52"/>
      <c r="Y219" s="52"/>
      <c r="Z219" s="31">
        <v>202</v>
      </c>
      <c r="AA219" s="34">
        <f t="shared" si="119"/>
        <v>-92.279172579150838</v>
      </c>
      <c r="AB219" s="33">
        <f t="shared" si="120"/>
        <v>56.376415748729173</v>
      </c>
      <c r="AC219" s="52"/>
      <c r="AD219" s="40">
        <v>211</v>
      </c>
      <c r="AE219" s="43">
        <f t="shared" si="109"/>
        <v>-55.715874545637298</v>
      </c>
      <c r="AF219" s="42">
        <f t="shared" si="110"/>
        <v>-33.477474869153518</v>
      </c>
      <c r="AG219" s="52"/>
      <c r="AH219" s="62">
        <v>200</v>
      </c>
      <c r="AI219" s="65">
        <f t="shared" si="121"/>
        <v>-86.52750415054598</v>
      </c>
      <c r="AJ219" s="64">
        <f t="shared" si="122"/>
        <v>51.592271457838585</v>
      </c>
      <c r="AK219" s="52"/>
      <c r="AL219" s="52"/>
      <c r="AM219" s="52"/>
      <c r="AN219" s="52"/>
      <c r="AO219" s="52"/>
      <c r="AP219" s="52"/>
      <c r="AQ219" s="95">
        <f t="shared" si="113"/>
        <v>1682.5331304008005</v>
      </c>
      <c r="AR219" s="96">
        <f t="shared" si="116"/>
        <v>-206.89542765196785</v>
      </c>
      <c r="AS219" s="52"/>
      <c r="AT219" s="96"/>
      <c r="AU219" s="52"/>
      <c r="AV219" s="95">
        <f t="shared" si="118"/>
        <v>59.46570340869048</v>
      </c>
      <c r="AW219" s="96">
        <f t="shared" si="117"/>
        <v>-206.89542765196785</v>
      </c>
      <c r="AX219" s="52"/>
      <c r="AY219" s="52"/>
      <c r="AZ219" s="96"/>
      <c r="BA219" s="96"/>
      <c r="BC219" s="95"/>
      <c r="BD219" s="176">
        <v>194</v>
      </c>
      <c r="BE219" s="179">
        <f t="shared" si="123"/>
        <v>-87.230398838621852</v>
      </c>
      <c r="BF219" s="178">
        <f t="shared" si="124"/>
        <v>53.896164237249586</v>
      </c>
      <c r="BG219" s="52"/>
      <c r="BH219" s="52"/>
      <c r="BI219" s="52"/>
      <c r="BJ219" s="52"/>
      <c r="BK219" s="52"/>
      <c r="BL219" s="52"/>
      <c r="BM219" s="52"/>
      <c r="BN219" s="52"/>
      <c r="BO219" s="52"/>
      <c r="BP219" s="52"/>
      <c r="BQ219" s="52"/>
      <c r="BR219" s="52"/>
      <c r="BS219" s="117">
        <f t="shared" ref="BS219:BS225" si="126">$BT$19*$BT219+$BV$19</f>
        <v>-7.6391595074849015</v>
      </c>
      <c r="BT219" s="124">
        <v>-7</v>
      </c>
      <c r="BU219" s="52"/>
      <c r="BV219" s="52"/>
      <c r="BW219" s="52"/>
      <c r="BX219" s="52"/>
      <c r="BY219" s="52"/>
      <c r="BZ219" s="52"/>
      <c r="CA219" s="96"/>
      <c r="CB219" s="95"/>
      <c r="CC219" s="52"/>
      <c r="CD219" s="52"/>
      <c r="CE219" s="52"/>
      <c r="CF219" s="52"/>
      <c r="CG219" s="52"/>
      <c r="CH219" s="52"/>
      <c r="CI219" s="52"/>
      <c r="CJ219" s="52"/>
      <c r="CK219" s="52"/>
      <c r="CL219" s="52"/>
      <c r="CM219" s="52"/>
      <c r="CN219" s="117">
        <f t="shared" si="125"/>
        <v>-7.6391595074849015</v>
      </c>
      <c r="CO219" s="124">
        <v>-7</v>
      </c>
      <c r="CP219" s="52"/>
      <c r="CQ219" s="52"/>
      <c r="CR219" s="52"/>
      <c r="CS219" s="52"/>
      <c r="CT219" s="52"/>
      <c r="CU219" s="52"/>
      <c r="CV219" s="96"/>
      <c r="CW219" s="122"/>
    </row>
    <row r="220" spans="2:101" x14ac:dyDescent="0.3">
      <c r="B220" s="95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95">
        <f t="shared" si="111"/>
        <v>10</v>
      </c>
      <c r="N220" s="96">
        <f t="shared" si="114"/>
        <v>-109</v>
      </c>
      <c r="O220" s="52"/>
      <c r="P220" s="52"/>
      <c r="Q220" s="95">
        <f t="shared" si="112"/>
        <v>65</v>
      </c>
      <c r="R220" s="96">
        <f t="shared" si="115"/>
        <v>-129</v>
      </c>
      <c r="S220" s="52"/>
      <c r="T220" s="52"/>
      <c r="U220" s="52"/>
      <c r="V220" s="52"/>
      <c r="W220" s="52"/>
      <c r="X220" s="52"/>
      <c r="Y220" s="52"/>
      <c r="Z220" s="31">
        <v>203</v>
      </c>
      <c r="AA220" s="34">
        <f t="shared" si="119"/>
        <v>-92.125419468991481</v>
      </c>
      <c r="AB220" s="33">
        <f t="shared" si="120"/>
        <v>56.005222904925382</v>
      </c>
      <c r="AC220" s="52"/>
      <c r="AD220" s="40">
        <v>212</v>
      </c>
      <c r="AE220" s="43">
        <f t="shared" si="109"/>
        <v>-55.123126250167694</v>
      </c>
      <c r="AF220" s="42">
        <f t="shared" si="110"/>
        <v>-34.444752175158314</v>
      </c>
      <c r="AG220" s="52"/>
      <c r="AH220" s="62">
        <v>201</v>
      </c>
      <c r="AI220" s="65">
        <f t="shared" si="121"/>
        <v>-86.386799146055381</v>
      </c>
      <c r="AJ220" s="64">
        <f t="shared" si="122"/>
        <v>51.215938828524926</v>
      </c>
      <c r="AK220" s="52"/>
      <c r="AL220" s="52"/>
      <c r="AM220" s="52"/>
      <c r="AN220" s="52"/>
      <c r="AO220" s="52"/>
      <c r="AP220" s="52"/>
      <c r="AQ220" s="95">
        <f t="shared" si="113"/>
        <v>1693.9631827035614</v>
      </c>
      <c r="AR220" s="96">
        <f t="shared" si="116"/>
        <v>-207.89542765196785</v>
      </c>
      <c r="AS220" s="52"/>
      <c r="AT220" s="96"/>
      <c r="AU220" s="52"/>
      <c r="AV220" s="95">
        <f t="shared" si="118"/>
        <v>59.46570340869048</v>
      </c>
      <c r="AW220" s="96">
        <f t="shared" si="117"/>
        <v>-207.89542765196785</v>
      </c>
      <c r="AX220" s="52"/>
      <c r="AY220" s="52"/>
      <c r="AZ220" s="96"/>
      <c r="BA220" s="96"/>
      <c r="BC220" s="95"/>
      <c r="BD220" s="176">
        <v>195</v>
      </c>
      <c r="BE220" s="179">
        <f t="shared" si="123"/>
        <v>-87.129806197600445</v>
      </c>
      <c r="BF220" s="178">
        <f t="shared" si="124"/>
        <v>53.507201354961659</v>
      </c>
      <c r="BG220" s="52"/>
      <c r="BH220" s="52"/>
      <c r="BI220" s="52"/>
      <c r="BJ220" s="52"/>
      <c r="BK220" s="52"/>
      <c r="BL220" s="52"/>
      <c r="BM220" s="52"/>
      <c r="BN220" s="52"/>
      <c r="BO220" s="52"/>
      <c r="BP220" s="52"/>
      <c r="BQ220" s="52"/>
      <c r="BR220" s="52"/>
      <c r="BS220" s="117">
        <f t="shared" si="126"/>
        <v>-6.5478510064156294</v>
      </c>
      <c r="BT220" s="124">
        <v>-6</v>
      </c>
      <c r="BU220" s="52"/>
      <c r="BV220" s="52"/>
      <c r="BW220" s="52"/>
      <c r="BX220" s="52"/>
      <c r="BY220" s="52"/>
      <c r="BZ220" s="52"/>
      <c r="CA220" s="96"/>
      <c r="CB220" s="95"/>
      <c r="CC220" s="52"/>
      <c r="CD220" s="52"/>
      <c r="CE220" s="52"/>
      <c r="CF220" s="52"/>
      <c r="CG220" s="52"/>
      <c r="CH220" s="52"/>
      <c r="CI220" s="52"/>
      <c r="CJ220" s="52"/>
      <c r="CK220" s="52"/>
      <c r="CL220" s="52"/>
      <c r="CM220" s="52"/>
      <c r="CN220" s="117">
        <f t="shared" si="125"/>
        <v>-6.5478510064156294</v>
      </c>
      <c r="CO220" s="124">
        <v>-6</v>
      </c>
      <c r="CP220" s="52"/>
      <c r="CQ220" s="52"/>
      <c r="CR220" s="52"/>
      <c r="CS220" s="52"/>
      <c r="CT220" s="52"/>
      <c r="CU220" s="52"/>
      <c r="CV220" s="96"/>
      <c r="CW220" s="122"/>
    </row>
    <row r="221" spans="2:101" x14ac:dyDescent="0.3">
      <c r="B221" s="95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95">
        <f t="shared" si="111"/>
        <v>10</v>
      </c>
      <c r="N221" s="96">
        <f t="shared" si="114"/>
        <v>-110</v>
      </c>
      <c r="O221" s="52"/>
      <c r="P221" s="52"/>
      <c r="Q221" s="95">
        <f t="shared" si="112"/>
        <v>65</v>
      </c>
      <c r="R221" s="96">
        <f t="shared" si="115"/>
        <v>-130</v>
      </c>
      <c r="S221" s="52"/>
      <c r="T221" s="52"/>
      <c r="U221" s="52"/>
      <c r="V221" s="52"/>
      <c r="W221" s="52"/>
      <c r="X221" s="52"/>
      <c r="Y221" s="52"/>
      <c r="Z221" s="31">
        <v>204</v>
      </c>
      <c r="AA221" s="34">
        <f t="shared" si="119"/>
        <v>-91.965211567798832</v>
      </c>
      <c r="AB221" s="33">
        <f t="shared" si="120"/>
        <v>55.636769957359107</v>
      </c>
      <c r="AC221" s="52"/>
      <c r="AD221" s="40">
        <v>213</v>
      </c>
      <c r="AE221" s="43">
        <f t="shared" si="109"/>
        <v>-54.51358691645256</v>
      </c>
      <c r="AF221" s="42">
        <f t="shared" si="110"/>
        <v>-35.401537275976757</v>
      </c>
      <c r="AG221" s="52"/>
      <c r="AH221" s="62">
        <v>202</v>
      </c>
      <c r="AI221" s="65">
        <f t="shared" si="121"/>
        <v>-86.239547661616086</v>
      </c>
      <c r="AJ221" s="64">
        <f t="shared" si="122"/>
        <v>50.84211915741966</v>
      </c>
      <c r="AK221" s="52"/>
      <c r="AL221" s="52"/>
      <c r="AM221" s="52"/>
      <c r="AN221" s="52"/>
      <c r="AO221" s="52"/>
      <c r="AP221" s="52"/>
      <c r="AQ221" s="95">
        <f t="shared" si="113"/>
        <v>1705.3932350063228</v>
      </c>
      <c r="AR221" s="96">
        <f t="shared" si="116"/>
        <v>-208.89542765196785</v>
      </c>
      <c r="AS221" s="52"/>
      <c r="AT221" s="96"/>
      <c r="AU221" s="52"/>
      <c r="AV221" s="95">
        <f t="shared" si="118"/>
        <v>59.46570340869048</v>
      </c>
      <c r="AW221" s="96">
        <f t="shared" si="117"/>
        <v>-208.89542765196785</v>
      </c>
      <c r="AX221" s="52"/>
      <c r="AY221" s="52"/>
      <c r="AZ221" s="96"/>
      <c r="BA221" s="96"/>
      <c r="BC221" s="95"/>
      <c r="BD221" s="176">
        <v>196</v>
      </c>
      <c r="BE221" s="179">
        <f t="shared" si="123"/>
        <v>-87.022440539014781</v>
      </c>
      <c r="BF221" s="178">
        <f t="shared" si="124"/>
        <v>53.120053297260391</v>
      </c>
      <c r="BG221" s="52"/>
      <c r="BH221" s="52"/>
      <c r="BI221" s="52"/>
      <c r="BJ221" s="52"/>
      <c r="BK221" s="52"/>
      <c r="BL221" s="52"/>
      <c r="BM221" s="52"/>
      <c r="BN221" s="52"/>
      <c r="BO221" s="52"/>
      <c r="BP221" s="52"/>
      <c r="BQ221" s="52"/>
      <c r="BR221" s="52"/>
      <c r="BS221" s="117">
        <f t="shared" si="126"/>
        <v>-5.4565425053463574</v>
      </c>
      <c r="BT221" s="124">
        <v>-5</v>
      </c>
      <c r="BU221" s="52"/>
      <c r="BV221" s="52"/>
      <c r="BW221" s="52"/>
      <c r="BX221" s="52"/>
      <c r="BY221" s="52"/>
      <c r="BZ221" s="52"/>
      <c r="CA221" s="96"/>
      <c r="CB221" s="95"/>
      <c r="CC221" s="52"/>
      <c r="CD221" s="52"/>
      <c r="CE221" s="52"/>
      <c r="CF221" s="52"/>
      <c r="CG221" s="52"/>
      <c r="CH221" s="52"/>
      <c r="CI221" s="52"/>
      <c r="CJ221" s="52"/>
      <c r="CK221" s="52"/>
      <c r="CL221" s="52"/>
      <c r="CM221" s="52"/>
      <c r="CN221" s="117">
        <f t="shared" si="125"/>
        <v>-5.4565425053463574</v>
      </c>
      <c r="CO221" s="124">
        <v>-5</v>
      </c>
      <c r="CP221" s="52"/>
      <c r="CQ221" s="52"/>
      <c r="CR221" s="52"/>
      <c r="CS221" s="52"/>
      <c r="CT221" s="52"/>
      <c r="CU221" s="52"/>
      <c r="CV221" s="96"/>
      <c r="CW221" s="122"/>
    </row>
    <row r="222" spans="2:101" x14ac:dyDescent="0.3">
      <c r="B222" s="95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95">
        <f t="shared" si="111"/>
        <v>10</v>
      </c>
      <c r="N222" s="96">
        <f t="shared" si="114"/>
        <v>-111</v>
      </c>
      <c r="O222" s="52"/>
      <c r="P222" s="52"/>
      <c r="Q222" s="95">
        <f t="shared" si="112"/>
        <v>65</v>
      </c>
      <c r="R222" s="96">
        <f t="shared" si="115"/>
        <v>-131</v>
      </c>
      <c r="S222" s="52"/>
      <c r="T222" s="52"/>
      <c r="U222" s="52"/>
      <c r="V222" s="52"/>
      <c r="W222" s="52"/>
      <c r="X222" s="52"/>
      <c r="Y222" s="52"/>
      <c r="Z222" s="31">
        <v>205</v>
      </c>
      <c r="AA222" s="34">
        <f t="shared" si="119"/>
        <v>-91.798597676451564</v>
      </c>
      <c r="AB222" s="33">
        <f t="shared" si="120"/>
        <v>55.271169140367462</v>
      </c>
      <c r="AC222" s="52"/>
      <c r="AD222" s="40">
        <v>214</v>
      </c>
      <c r="AE222" s="43">
        <f t="shared" si="109"/>
        <v>-53.887442216077723</v>
      </c>
      <c r="AF222" s="42">
        <f t="shared" si="110"/>
        <v>-36.347538725598532</v>
      </c>
      <c r="AG222" s="52"/>
      <c r="AH222" s="62">
        <v>203</v>
      </c>
      <c r="AI222" s="65">
        <f t="shared" si="121"/>
        <v>-86.085794551456701</v>
      </c>
      <c r="AJ222" s="64">
        <f t="shared" si="122"/>
        <v>50.470926313615863</v>
      </c>
      <c r="AK222" s="52"/>
      <c r="AL222" s="52"/>
      <c r="AM222" s="52"/>
      <c r="AN222" s="52"/>
      <c r="AO222" s="52"/>
      <c r="AP222" s="52"/>
      <c r="AQ222" s="95">
        <f t="shared" si="113"/>
        <v>1716.8232873090842</v>
      </c>
      <c r="AR222" s="96">
        <f t="shared" si="116"/>
        <v>-209.89542765196785</v>
      </c>
      <c r="AS222" s="52"/>
      <c r="AT222" s="96"/>
      <c r="AU222" s="52"/>
      <c r="AV222" s="95">
        <f t="shared" si="118"/>
        <v>59.46570340869048</v>
      </c>
      <c r="AW222" s="96">
        <f t="shared" si="117"/>
        <v>-209.89542765196785</v>
      </c>
      <c r="AX222" s="52"/>
      <c r="AY222" s="52"/>
      <c r="AZ222" s="96"/>
      <c r="BA222" s="96"/>
      <c r="BC222" s="95"/>
      <c r="BD222" s="176">
        <v>197</v>
      </c>
      <c r="BE222" s="179">
        <f t="shared" si="123"/>
        <v>-86.908334567484559</v>
      </c>
      <c r="BF222" s="178">
        <f t="shared" si="124"/>
        <v>52.734837993194553</v>
      </c>
      <c r="BG222" s="52"/>
      <c r="BH222" s="52"/>
      <c r="BI222" s="52"/>
      <c r="BJ222" s="52"/>
      <c r="BK222" s="52"/>
      <c r="BL222" s="52"/>
      <c r="BM222" s="52"/>
      <c r="BN222" s="52"/>
      <c r="BO222" s="52"/>
      <c r="BP222" s="52"/>
      <c r="BQ222" s="52"/>
      <c r="BR222" s="52"/>
      <c r="BS222" s="117">
        <f t="shared" si="126"/>
        <v>-4.3652340042770863</v>
      </c>
      <c r="BT222" s="124">
        <v>-4</v>
      </c>
      <c r="BU222" s="52"/>
      <c r="BV222" s="52"/>
      <c r="BW222" s="52"/>
      <c r="BX222" s="52"/>
      <c r="BY222" s="52"/>
      <c r="BZ222" s="52"/>
      <c r="CA222" s="96"/>
      <c r="CB222" s="95"/>
      <c r="CC222" s="52"/>
      <c r="CD222" s="52"/>
      <c r="CE222" s="52"/>
      <c r="CF222" s="52"/>
      <c r="CG222" s="52"/>
      <c r="CH222" s="52"/>
      <c r="CI222" s="52"/>
      <c r="CJ222" s="52"/>
      <c r="CK222" s="52"/>
      <c r="CL222" s="52"/>
      <c r="CM222" s="52"/>
      <c r="CN222" s="117">
        <f t="shared" si="125"/>
        <v>-4.3652340042770863</v>
      </c>
      <c r="CO222" s="124">
        <v>-4</v>
      </c>
      <c r="CP222" s="52"/>
      <c r="CQ222" s="52"/>
      <c r="CR222" s="52"/>
      <c r="CS222" s="52"/>
      <c r="CT222" s="52"/>
      <c r="CU222" s="52"/>
      <c r="CV222" s="96"/>
      <c r="CW222" s="122"/>
    </row>
    <row r="223" spans="2:101" x14ac:dyDescent="0.3">
      <c r="B223" s="95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95">
        <f t="shared" si="111"/>
        <v>10</v>
      </c>
      <c r="N223" s="96">
        <f t="shared" si="114"/>
        <v>-112</v>
      </c>
      <c r="O223" s="52"/>
      <c r="P223" s="52"/>
      <c r="Q223" s="95">
        <f t="shared" si="112"/>
        <v>65</v>
      </c>
      <c r="R223" s="96">
        <f t="shared" si="115"/>
        <v>-132</v>
      </c>
      <c r="S223" s="52"/>
      <c r="T223" s="52"/>
      <c r="U223" s="52"/>
      <c r="V223" s="52"/>
      <c r="W223" s="52"/>
      <c r="X223" s="52"/>
      <c r="Y223" s="52"/>
      <c r="Z223" s="31">
        <v>206</v>
      </c>
      <c r="AA223" s="34">
        <f t="shared" si="119"/>
        <v>-91.625628547155031</v>
      </c>
      <c r="AB223" s="33">
        <f t="shared" si="120"/>
        <v>54.908531819500965</v>
      </c>
      <c r="AC223" s="52"/>
      <c r="AD223" s="40">
        <v>215</v>
      </c>
      <c r="AE223" s="43">
        <f t="shared" si="109"/>
        <v>-53.24488287878448</v>
      </c>
      <c r="AF223" s="42">
        <f t="shared" si="110"/>
        <v>-37.28246836281798</v>
      </c>
      <c r="AG223" s="52"/>
      <c r="AH223" s="62">
        <v>204</v>
      </c>
      <c r="AI223" s="65">
        <f t="shared" si="121"/>
        <v>-85.925586650264066</v>
      </c>
      <c r="AJ223" s="64">
        <f t="shared" si="122"/>
        <v>50.102473366049587</v>
      </c>
      <c r="AK223" s="52"/>
      <c r="AL223" s="52"/>
      <c r="AM223" s="52"/>
      <c r="AN223" s="52"/>
      <c r="AO223" s="52"/>
      <c r="AP223" s="52"/>
      <c r="AQ223" s="95">
        <f t="shared" si="113"/>
        <v>1728.2533396118456</v>
      </c>
      <c r="AR223" s="96">
        <f t="shared" si="116"/>
        <v>-210.89542765196785</v>
      </c>
      <c r="AS223" s="52"/>
      <c r="AT223" s="96"/>
      <c r="AU223" s="52"/>
      <c r="AV223" s="95">
        <f t="shared" si="118"/>
        <v>59.46570340869048</v>
      </c>
      <c r="AW223" s="96">
        <f t="shared" si="117"/>
        <v>-210.89542765196785</v>
      </c>
      <c r="AX223" s="52"/>
      <c r="AY223" s="52"/>
      <c r="AZ223" s="96"/>
      <c r="BA223" s="96"/>
      <c r="BC223" s="95"/>
      <c r="BD223" s="176">
        <v>198</v>
      </c>
      <c r="BE223" s="179">
        <f t="shared" si="123"/>
        <v>-86.787523040794071</v>
      </c>
      <c r="BF223" s="178">
        <f t="shared" si="124"/>
        <v>52.351672783077404</v>
      </c>
      <c r="BG223" s="52"/>
      <c r="BH223" s="52"/>
      <c r="BI223" s="52"/>
      <c r="BJ223" s="52"/>
      <c r="BK223" s="52"/>
      <c r="BL223" s="52"/>
      <c r="BM223" s="52"/>
      <c r="BN223" s="52"/>
      <c r="BO223" s="52"/>
      <c r="BP223" s="52"/>
      <c r="BQ223" s="52"/>
      <c r="BR223" s="52"/>
      <c r="BS223" s="117">
        <f t="shared" si="126"/>
        <v>-3.2739255032078147</v>
      </c>
      <c r="BT223" s="124">
        <v>-3</v>
      </c>
      <c r="BU223" s="52"/>
      <c r="BV223" s="52"/>
      <c r="BW223" s="52"/>
      <c r="BX223" s="52"/>
      <c r="BY223" s="52"/>
      <c r="BZ223" s="52"/>
      <c r="CA223" s="96"/>
      <c r="CB223" s="95"/>
      <c r="CC223" s="52"/>
      <c r="CD223" s="52"/>
      <c r="CE223" s="52"/>
      <c r="CF223" s="52"/>
      <c r="CG223" s="52"/>
      <c r="CH223" s="52"/>
      <c r="CI223" s="52"/>
      <c r="CJ223" s="52"/>
      <c r="CK223" s="52"/>
      <c r="CL223" s="52"/>
      <c r="CM223" s="52"/>
      <c r="CN223" s="117">
        <f t="shared" si="125"/>
        <v>-3.2739255032078147</v>
      </c>
      <c r="CO223" s="124">
        <v>-3</v>
      </c>
      <c r="CP223" s="52"/>
      <c r="CQ223" s="52"/>
      <c r="CR223" s="52"/>
      <c r="CS223" s="52"/>
      <c r="CT223" s="52"/>
      <c r="CU223" s="52"/>
      <c r="CV223" s="96"/>
      <c r="CW223" s="122"/>
    </row>
    <row r="224" spans="2:101" x14ac:dyDescent="0.3">
      <c r="B224" s="95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95">
        <f t="shared" si="111"/>
        <v>10</v>
      </c>
      <c r="N224" s="96">
        <f t="shared" si="114"/>
        <v>-113</v>
      </c>
      <c r="O224" s="52"/>
      <c r="P224" s="52"/>
      <c r="Q224" s="95">
        <f t="shared" si="112"/>
        <v>65</v>
      </c>
      <c r="R224" s="96">
        <f t="shared" si="115"/>
        <v>-133</v>
      </c>
      <c r="S224" s="52"/>
      <c r="T224" s="52"/>
      <c r="U224" s="52"/>
      <c r="V224" s="52"/>
      <c r="W224" s="52"/>
      <c r="X224" s="52"/>
      <c r="Y224" s="52"/>
      <c r="Z224" s="31">
        <v>207</v>
      </c>
      <c r="AA224" s="34">
        <f t="shared" si="119"/>
        <v>-91.446356867981606</v>
      </c>
      <c r="AB224" s="33">
        <f t="shared" si="120"/>
        <v>54.548968457600495</v>
      </c>
      <c r="AC224" s="52"/>
      <c r="AD224" s="40">
        <v>216</v>
      </c>
      <c r="AE224" s="43">
        <f t="shared" si="109"/>
        <v>-52.586104634371594</v>
      </c>
      <c r="AF224" s="42">
        <f t="shared" si="110"/>
        <v>-38.206041399010743</v>
      </c>
      <c r="AG224" s="52"/>
      <c r="AH224" s="62">
        <v>205</v>
      </c>
      <c r="AI224" s="65">
        <f t="shared" si="121"/>
        <v>-85.758972758916798</v>
      </c>
      <c r="AJ224" s="64">
        <f t="shared" si="122"/>
        <v>49.736872549057935</v>
      </c>
      <c r="AK224" s="52"/>
      <c r="AL224" s="52"/>
      <c r="AM224" s="52"/>
      <c r="AN224" s="52"/>
      <c r="AO224" s="52"/>
      <c r="AP224" s="52"/>
      <c r="AQ224" s="95">
        <f t="shared" si="113"/>
        <v>1739.683391914607</v>
      </c>
      <c r="AR224" s="96">
        <f t="shared" si="116"/>
        <v>-211.89542765196785</v>
      </c>
      <c r="AS224" s="52"/>
      <c r="AT224" s="96"/>
      <c r="AU224" s="52"/>
      <c r="AV224" s="95">
        <f t="shared" si="118"/>
        <v>59.46570340869048</v>
      </c>
      <c r="AW224" s="96">
        <f t="shared" si="117"/>
        <v>-211.89542765196785</v>
      </c>
      <c r="AX224" s="52"/>
      <c r="AY224" s="52"/>
      <c r="AZ224" s="96"/>
      <c r="BA224" s="96"/>
      <c r="BC224" s="95"/>
      <c r="BD224" s="176">
        <v>199</v>
      </c>
      <c r="BE224" s="179">
        <f t="shared" si="123"/>
        <v>-86.660042759304673</v>
      </c>
      <c r="BF224" s="178">
        <f t="shared" si="124"/>
        <v>51.970674382743795</v>
      </c>
      <c r="BG224" s="52"/>
      <c r="BH224" s="52"/>
      <c r="BI224" s="52"/>
      <c r="BJ224" s="52"/>
      <c r="BK224" s="52"/>
      <c r="BL224" s="52"/>
      <c r="BM224" s="52"/>
      <c r="BN224" s="52"/>
      <c r="BO224" s="52"/>
      <c r="BP224" s="52"/>
      <c r="BQ224" s="52"/>
      <c r="BR224" s="52"/>
      <c r="BS224" s="117">
        <f t="shared" si="126"/>
        <v>-2.1826170021385431</v>
      </c>
      <c r="BT224" s="124">
        <v>-2</v>
      </c>
      <c r="BU224" s="52"/>
      <c r="BV224" s="52"/>
      <c r="BW224" s="52"/>
      <c r="BX224" s="52"/>
      <c r="BY224" s="52"/>
      <c r="BZ224" s="52"/>
      <c r="CA224" s="96"/>
      <c r="CB224" s="95"/>
      <c r="CC224" s="52"/>
      <c r="CD224" s="52"/>
      <c r="CE224" s="52"/>
      <c r="CF224" s="52"/>
      <c r="CG224" s="52"/>
      <c r="CH224" s="52"/>
      <c r="CI224" s="52"/>
      <c r="CJ224" s="52"/>
      <c r="CK224" s="52"/>
      <c r="CL224" s="52"/>
      <c r="CM224" s="52"/>
      <c r="CN224" s="117">
        <f>$CO$19*$CO224+$CQ$19</f>
        <v>-2.1826170021385431</v>
      </c>
      <c r="CO224" s="124">
        <v>-2</v>
      </c>
      <c r="CP224" s="52"/>
      <c r="CQ224" s="52"/>
      <c r="CR224" s="52"/>
      <c r="CS224" s="52"/>
      <c r="CT224" s="52"/>
      <c r="CU224" s="52"/>
      <c r="CV224" s="96"/>
      <c r="CW224" s="122"/>
    </row>
    <row r="225" spans="2:101" ht="15" thickBot="1" x14ac:dyDescent="0.35">
      <c r="B225" s="95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95">
        <f t="shared" si="111"/>
        <v>10</v>
      </c>
      <c r="N225" s="96">
        <f t="shared" si="114"/>
        <v>-114</v>
      </c>
      <c r="O225" s="52"/>
      <c r="P225" s="52"/>
      <c r="Q225" s="95">
        <f t="shared" si="112"/>
        <v>65</v>
      </c>
      <c r="R225" s="96">
        <f t="shared" si="115"/>
        <v>-134</v>
      </c>
      <c r="S225" s="52"/>
      <c r="T225" s="52"/>
      <c r="U225" s="52"/>
      <c r="V225" s="52"/>
      <c r="W225" s="52"/>
      <c r="X225" s="52"/>
      <c r="Y225" s="52"/>
      <c r="Z225" s="31">
        <v>208</v>
      </c>
      <c r="AA225" s="34">
        <f t="shared" si="119"/>
        <v>-91.260837246821382</v>
      </c>
      <c r="AB225" s="33">
        <f t="shared" si="120"/>
        <v>54.192588581149245</v>
      </c>
      <c r="AC225" s="52"/>
      <c r="AD225" s="40">
        <v>217</v>
      </c>
      <c r="AE225" s="43">
        <f t="shared" si="109"/>
        <v>-51.911308153074046</v>
      </c>
      <c r="AF225" s="42">
        <f t="shared" si="110"/>
        <v>-39.117976504883124</v>
      </c>
      <c r="AG225" s="52"/>
      <c r="AH225" s="62">
        <v>206</v>
      </c>
      <c r="AI225" s="65">
        <f t="shared" si="121"/>
        <v>-85.586003629620279</v>
      </c>
      <c r="AJ225" s="64">
        <f t="shared" si="122"/>
        <v>49.374235228191445</v>
      </c>
      <c r="AK225" s="52"/>
      <c r="AL225" s="52"/>
      <c r="AM225" s="52"/>
      <c r="AN225" s="52"/>
      <c r="AO225" s="52"/>
      <c r="AP225" s="52"/>
      <c r="AQ225" s="95">
        <f t="shared" si="113"/>
        <v>1751.1134442173684</v>
      </c>
      <c r="AR225" s="96">
        <f t="shared" si="116"/>
        <v>-212.89542765196785</v>
      </c>
      <c r="AS225" s="52"/>
      <c r="AT225" s="96"/>
      <c r="AU225" s="52"/>
      <c r="AV225" s="95">
        <f t="shared" si="118"/>
        <v>59.46570340869048</v>
      </c>
      <c r="AW225" s="96">
        <f t="shared" si="117"/>
        <v>-212.89542765196785</v>
      </c>
      <c r="AX225" s="52"/>
      <c r="AY225" s="52"/>
      <c r="AZ225" s="96"/>
      <c r="BA225" s="96"/>
      <c r="BC225" s="95"/>
      <c r="BD225" s="176">
        <v>200</v>
      </c>
      <c r="BE225" s="179">
        <f t="shared" si="123"/>
        <v>-86.525932554745026</v>
      </c>
      <c r="BF225" s="178">
        <f t="shared" si="124"/>
        <v>51.591958847997248</v>
      </c>
      <c r="BG225" s="52"/>
      <c r="BH225" s="52"/>
      <c r="BI225" s="52"/>
      <c r="BJ225" s="52"/>
      <c r="BK225" s="52"/>
      <c r="BL225" s="52"/>
      <c r="BM225" s="52"/>
      <c r="BN225" s="52"/>
      <c r="BO225" s="52"/>
      <c r="BP225" s="52"/>
      <c r="BQ225" s="52"/>
      <c r="BR225" s="52"/>
      <c r="BS225" s="117">
        <f t="shared" si="126"/>
        <v>-1.0913085010692716</v>
      </c>
      <c r="BT225" s="124">
        <v>-1</v>
      </c>
      <c r="BU225" s="52"/>
      <c r="BV225" s="52"/>
      <c r="BW225" s="52"/>
      <c r="BX225" s="52"/>
      <c r="BY225" s="52"/>
      <c r="BZ225" s="52"/>
      <c r="CA225" s="96"/>
      <c r="CB225" s="95"/>
      <c r="CC225" s="52"/>
      <c r="CD225" s="52"/>
      <c r="CE225" s="52"/>
      <c r="CF225" s="52"/>
      <c r="CG225" s="52"/>
      <c r="CH225" s="52"/>
      <c r="CI225" s="52"/>
      <c r="CJ225" s="52"/>
      <c r="CK225" s="52"/>
      <c r="CL225" s="52"/>
      <c r="CM225" s="52"/>
      <c r="CN225" s="117">
        <f>$CO$19*$CO225+$CQ$19</f>
        <v>-1.0913085010692716</v>
      </c>
      <c r="CO225" s="124">
        <v>-1</v>
      </c>
      <c r="CP225" s="52"/>
      <c r="CQ225" s="52"/>
      <c r="CR225" s="52"/>
      <c r="CS225" s="52"/>
      <c r="CT225" s="52"/>
      <c r="CU225" s="52"/>
      <c r="CV225" s="96"/>
      <c r="CW225" s="122"/>
    </row>
    <row r="226" spans="2:101" ht="15" thickBot="1" x14ac:dyDescent="0.35">
      <c r="B226" s="95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95">
        <f t="shared" si="111"/>
        <v>10</v>
      </c>
      <c r="N226" s="96">
        <f t="shared" si="114"/>
        <v>-115</v>
      </c>
      <c r="O226" s="52"/>
      <c r="P226" s="52"/>
      <c r="Q226" s="95">
        <f t="shared" si="112"/>
        <v>65</v>
      </c>
      <c r="R226" s="96">
        <f t="shared" si="115"/>
        <v>-135</v>
      </c>
      <c r="S226" s="52"/>
      <c r="T226" s="52"/>
      <c r="U226" s="52"/>
      <c r="V226" s="52"/>
      <c r="W226" s="52"/>
      <c r="X226" s="52"/>
      <c r="Y226" s="52"/>
      <c r="Z226" s="31">
        <v>209</v>
      </c>
      <c r="AA226" s="34">
        <f t="shared" si="119"/>
        <v>-91.069126194748151</v>
      </c>
      <c r="AB226" s="33">
        <f t="shared" si="120"/>
        <v>53.839500746909934</v>
      </c>
      <c r="AC226" s="52"/>
      <c r="AD226" s="40">
        <v>218</v>
      </c>
      <c r="AE226" s="43">
        <f t="shared" si="109"/>
        <v>-51.220698984436943</v>
      </c>
      <c r="AF226" s="42">
        <f t="shared" si="110"/>
        <v>-40.017995896167761</v>
      </c>
      <c r="AG226" s="52"/>
      <c r="AH226" s="62">
        <v>207</v>
      </c>
      <c r="AI226" s="65">
        <f t="shared" si="121"/>
        <v>-85.40673195044684</v>
      </c>
      <c r="AJ226" s="64">
        <f t="shared" si="122"/>
        <v>49.014671866290982</v>
      </c>
      <c r="AK226" s="52"/>
      <c r="AL226" s="52"/>
      <c r="AM226" s="52"/>
      <c r="AN226" s="52"/>
      <c r="AO226" s="52"/>
      <c r="AP226" s="52"/>
      <c r="AQ226" s="95">
        <f t="shared" si="113"/>
        <v>1762.5434965201298</v>
      </c>
      <c r="AR226" s="96">
        <f t="shared" si="116"/>
        <v>-213.89542765196785</v>
      </c>
      <c r="AS226" s="52"/>
      <c r="AT226" s="96"/>
      <c r="AU226" s="52"/>
      <c r="AV226" s="95">
        <f t="shared" si="118"/>
        <v>59.46570340869048</v>
      </c>
      <c r="AW226" s="96">
        <f t="shared" si="117"/>
        <v>-213.89542765196785</v>
      </c>
      <c r="AX226" s="52"/>
      <c r="AY226" s="52"/>
      <c r="AZ226" s="96"/>
      <c r="BA226" s="96"/>
      <c r="BC226" s="95"/>
      <c r="BD226" s="176">
        <v>201</v>
      </c>
      <c r="BE226" s="179">
        <f t="shared" si="123"/>
        <v>-86.3852332783826</v>
      </c>
      <c r="BF226" s="178">
        <f t="shared" si="124"/>
        <v>51.21564153925835</v>
      </c>
      <c r="BG226" s="52"/>
      <c r="BH226" s="52"/>
      <c r="BI226" s="52"/>
      <c r="BJ226" s="52"/>
      <c r="BK226" s="52"/>
      <c r="BL226" s="52"/>
      <c r="BM226" s="52"/>
      <c r="BN226" s="52"/>
      <c r="BO226" s="52"/>
      <c r="BP226" s="52"/>
      <c r="BQ226" s="52"/>
      <c r="BR226" s="52"/>
      <c r="BS226" s="118">
        <f>$BT$19*$BT226+$BV$19</f>
        <v>0</v>
      </c>
      <c r="BT226" s="119">
        <f>BT26</f>
        <v>0</v>
      </c>
      <c r="BU226" s="52"/>
      <c r="BV226" s="52"/>
      <c r="BW226" s="52"/>
      <c r="BX226" s="52"/>
      <c r="BY226" s="52"/>
      <c r="BZ226" s="52"/>
      <c r="CA226" s="96"/>
      <c r="CB226" s="95"/>
      <c r="CC226" s="52"/>
      <c r="CD226" s="52"/>
      <c r="CE226" s="52"/>
      <c r="CF226" s="52"/>
      <c r="CG226" s="52"/>
      <c r="CH226" s="52"/>
      <c r="CI226" s="52"/>
      <c r="CJ226" s="52"/>
      <c r="CK226" s="52"/>
      <c r="CL226" s="52"/>
      <c r="CM226" s="52"/>
      <c r="CN226" s="118">
        <f>$CO$19*$CO226+$CQ$19</f>
        <v>0</v>
      </c>
      <c r="CO226" s="119">
        <f>CO26</f>
        <v>0</v>
      </c>
      <c r="CP226" s="52"/>
      <c r="CQ226" s="52"/>
      <c r="CR226" s="52"/>
      <c r="CS226" s="52"/>
      <c r="CT226" s="52"/>
      <c r="CU226" s="52"/>
      <c r="CV226" s="96"/>
      <c r="CW226" s="122"/>
    </row>
    <row r="227" spans="2:101" x14ac:dyDescent="0.3">
      <c r="B227" s="95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95">
        <f t="shared" si="111"/>
        <v>10</v>
      </c>
      <c r="N227" s="96">
        <f t="shared" si="114"/>
        <v>-116</v>
      </c>
      <c r="O227" s="52"/>
      <c r="P227" s="52"/>
      <c r="Q227" s="95">
        <f t="shared" si="112"/>
        <v>65</v>
      </c>
      <c r="R227" s="96">
        <f t="shared" si="115"/>
        <v>-136</v>
      </c>
      <c r="S227" s="52"/>
      <c r="T227" s="52"/>
      <c r="U227" s="52"/>
      <c r="V227" s="52"/>
      <c r="W227" s="52"/>
      <c r="X227" s="52"/>
      <c r="Y227" s="52"/>
      <c r="Z227" s="31">
        <v>210</v>
      </c>
      <c r="AA227" s="34">
        <f t="shared" si="119"/>
        <v>-90.871282108805531</v>
      </c>
      <c r="AB227" s="33">
        <f t="shared" si="120"/>
        <v>53.489812508857291</v>
      </c>
      <c r="AC227" s="52"/>
      <c r="AD227" s="40">
        <v>219</v>
      </c>
      <c r="AE227" s="43">
        <f t="shared" si="109"/>
        <v>-50.514487494703104</v>
      </c>
      <c r="AF227" s="42">
        <f t="shared" si="110"/>
        <v>-40.905825418239445</v>
      </c>
      <c r="AG227" s="52"/>
      <c r="AH227" s="62">
        <v>208</v>
      </c>
      <c r="AI227" s="65">
        <f t="shared" si="121"/>
        <v>-85.221212329286615</v>
      </c>
      <c r="AJ227" s="64">
        <f t="shared" si="122"/>
        <v>48.658291989839725</v>
      </c>
      <c r="AK227" s="52"/>
      <c r="AL227" s="52"/>
      <c r="AM227" s="52"/>
      <c r="AN227" s="52"/>
      <c r="AO227" s="52"/>
      <c r="AP227" s="52"/>
      <c r="AQ227" s="95">
        <f t="shared" si="113"/>
        <v>1773.9735488228907</v>
      </c>
      <c r="AR227" s="96">
        <f t="shared" si="116"/>
        <v>-214.89542765196785</v>
      </c>
      <c r="AS227" s="52"/>
      <c r="AT227" s="96"/>
      <c r="AU227" s="52"/>
      <c r="AV227" s="95">
        <f t="shared" si="118"/>
        <v>59.46570340869048</v>
      </c>
      <c r="AW227" s="96">
        <f t="shared" si="117"/>
        <v>-214.89542765196785</v>
      </c>
      <c r="AX227" s="52"/>
      <c r="AY227" s="52"/>
      <c r="AZ227" s="96"/>
      <c r="BA227" s="96"/>
      <c r="BC227" s="95"/>
      <c r="BD227" s="176">
        <v>202</v>
      </c>
      <c r="BE227" s="179">
        <f t="shared" si="123"/>
        <v>-86.237987788579957</v>
      </c>
      <c r="BF227" s="178">
        <f t="shared" si="124"/>
        <v>50.841837086424825</v>
      </c>
      <c r="BG227" s="52"/>
      <c r="BH227" s="52"/>
      <c r="BI227" s="52"/>
      <c r="BJ227" s="52"/>
      <c r="BK227" s="52"/>
      <c r="BL227" s="52"/>
      <c r="BM227" s="52"/>
      <c r="BN227" s="52"/>
      <c r="BO227" s="52"/>
      <c r="BP227" s="52"/>
      <c r="BQ227" s="52"/>
      <c r="BR227" s="52"/>
      <c r="BS227" s="117">
        <f>$BT$19*$BT227+$BV$19</f>
        <v>1.0913085010692716</v>
      </c>
      <c r="BT227" s="115">
        <v>1</v>
      </c>
      <c r="BU227" s="52"/>
      <c r="BV227" s="52"/>
      <c r="BW227" s="52"/>
      <c r="BX227" s="52"/>
      <c r="BY227" s="52"/>
      <c r="BZ227" s="52"/>
      <c r="CA227" s="96"/>
      <c r="CB227" s="95"/>
      <c r="CC227" s="52"/>
      <c r="CD227" s="52"/>
      <c r="CE227" s="52"/>
      <c r="CF227" s="52"/>
      <c r="CG227" s="52"/>
      <c r="CH227" s="52"/>
      <c r="CI227" s="52"/>
      <c r="CJ227" s="52"/>
      <c r="CK227" s="52"/>
      <c r="CL227" s="52"/>
      <c r="CM227" s="52"/>
      <c r="CN227" s="117">
        <f>$CO$19*$CO227+$CQ$19</f>
        <v>1.0913085010692716</v>
      </c>
      <c r="CO227" s="115">
        <v>1</v>
      </c>
      <c r="CP227" s="52"/>
      <c r="CQ227" s="52"/>
      <c r="CR227" s="52"/>
      <c r="CS227" s="52"/>
      <c r="CT227" s="52"/>
      <c r="CU227" s="52"/>
      <c r="CV227" s="96"/>
      <c r="CW227" s="122"/>
    </row>
    <row r="228" spans="2:101" x14ac:dyDescent="0.3">
      <c r="B228" s="95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95">
        <f t="shared" si="111"/>
        <v>10</v>
      </c>
      <c r="N228" s="96">
        <f t="shared" si="114"/>
        <v>-117</v>
      </c>
      <c r="O228" s="52"/>
      <c r="P228" s="52"/>
      <c r="Q228" s="95">
        <f t="shared" si="112"/>
        <v>65</v>
      </c>
      <c r="R228" s="96">
        <f t="shared" si="115"/>
        <v>-137</v>
      </c>
      <c r="S228" s="52"/>
      <c r="T228" s="52"/>
      <c r="U228" s="52"/>
      <c r="V228" s="52"/>
      <c r="W228" s="52"/>
      <c r="X228" s="52"/>
      <c r="Y228" s="52"/>
      <c r="Z228" s="31">
        <v>211</v>
      </c>
      <c r="AA228" s="34">
        <f t="shared" si="119"/>
        <v>-90.667365254218637</v>
      </c>
      <c r="AB228" s="33">
        <f t="shared" si="120"/>
        <v>53.143630385416152</v>
      </c>
      <c r="AC228" s="52"/>
      <c r="AD228" s="40">
        <v>220</v>
      </c>
      <c r="AE228" s="43">
        <f t="shared" si="109"/>
        <v>-49.792888802733572</v>
      </c>
      <c r="AF228" s="42">
        <f t="shared" si="110"/>
        <v>-41.781194629625048</v>
      </c>
      <c r="AG228" s="52"/>
      <c r="AH228" s="62">
        <v>209</v>
      </c>
      <c r="AI228" s="65">
        <f t="shared" si="121"/>
        <v>-85.029501277213399</v>
      </c>
      <c r="AJ228" s="64">
        <f t="shared" si="122"/>
        <v>48.305204155600414</v>
      </c>
      <c r="AK228" s="52"/>
      <c r="AL228" s="52"/>
      <c r="AM228" s="52"/>
      <c r="AN228" s="52"/>
      <c r="AO228" s="52"/>
      <c r="AP228" s="52"/>
      <c r="AQ228" s="95">
        <f t="shared" si="113"/>
        <v>1785.4036011256521</v>
      </c>
      <c r="AR228" s="96">
        <f t="shared" si="116"/>
        <v>-215.89542765196785</v>
      </c>
      <c r="AS228" s="52"/>
      <c r="AT228" s="96"/>
      <c r="AU228" s="52"/>
      <c r="AV228" s="95">
        <f t="shared" si="118"/>
        <v>59.46570340869048</v>
      </c>
      <c r="AW228" s="96">
        <f t="shared" si="117"/>
        <v>-215.89542765196785</v>
      </c>
      <c r="AX228" s="52"/>
      <c r="AY228" s="52"/>
      <c r="AZ228" s="96"/>
      <c r="BA228" s="96"/>
      <c r="BC228" s="95"/>
      <c r="BD228" s="176">
        <v>203</v>
      </c>
      <c r="BE228" s="179">
        <f t="shared" si="123"/>
        <v>-86.084240937739693</v>
      </c>
      <c r="BF228" s="178">
        <f t="shared" si="124"/>
        <v>50.470659353954119</v>
      </c>
      <c r="BG228" s="52"/>
      <c r="BH228" s="52"/>
      <c r="BI228" s="52"/>
      <c r="BJ228" s="52"/>
      <c r="BK228" s="52"/>
      <c r="BL228" s="52"/>
      <c r="BM228" s="52"/>
      <c r="BN228" s="52"/>
      <c r="BO228" s="52"/>
      <c r="BP228" s="52"/>
      <c r="BQ228" s="52"/>
      <c r="BR228" s="52"/>
      <c r="BS228" s="117">
        <f t="shared" ref="BS228:BS289" si="127">$BT$19*$BT228+$BV$19</f>
        <v>2.1826170021385431</v>
      </c>
      <c r="BT228" s="115">
        <v>2</v>
      </c>
      <c r="BU228" s="52"/>
      <c r="BV228" s="52"/>
      <c r="BW228" s="52"/>
      <c r="BX228" s="52"/>
      <c r="BY228" s="52"/>
      <c r="BZ228" s="52"/>
      <c r="CA228" s="96"/>
      <c r="CB228" s="95"/>
      <c r="CC228" s="52"/>
      <c r="CD228" s="52"/>
      <c r="CE228" s="52"/>
      <c r="CF228" s="52"/>
      <c r="CG228" s="52"/>
      <c r="CH228" s="52"/>
      <c r="CI228" s="52"/>
      <c r="CJ228" s="52"/>
      <c r="CK228" s="52"/>
      <c r="CL228" s="52"/>
      <c r="CM228" s="52"/>
      <c r="CN228" s="117">
        <f>$CO$19*$CO228+$CQ$19</f>
        <v>2.1826170021385431</v>
      </c>
      <c r="CO228" s="115">
        <v>2</v>
      </c>
      <c r="CP228" s="52"/>
      <c r="CQ228" s="52"/>
      <c r="CR228" s="52"/>
      <c r="CS228" s="52"/>
      <c r="CT228" s="52"/>
      <c r="CU228" s="52"/>
      <c r="CV228" s="96"/>
      <c r="CW228" s="122"/>
    </row>
    <row r="229" spans="2:101" x14ac:dyDescent="0.3">
      <c r="B229" s="95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95">
        <f t="shared" si="111"/>
        <v>10</v>
      </c>
      <c r="N229" s="96">
        <f t="shared" si="114"/>
        <v>-118</v>
      </c>
      <c r="O229" s="52"/>
      <c r="P229" s="52"/>
      <c r="Q229" s="95">
        <f t="shared" si="112"/>
        <v>65</v>
      </c>
      <c r="R229" s="96">
        <f t="shared" si="115"/>
        <v>-138</v>
      </c>
      <c r="S229" s="52"/>
      <c r="T229" s="52"/>
      <c r="U229" s="52"/>
      <c r="V229" s="52"/>
      <c r="W229" s="52"/>
      <c r="X229" s="52"/>
      <c r="Y229" s="52"/>
      <c r="Z229" s="31">
        <v>212</v>
      </c>
      <c r="AA229" s="34">
        <f t="shared" si="119"/>
        <v>-90.457437746036774</v>
      </c>
      <c r="AB229" s="33">
        <f t="shared" si="120"/>
        <v>52.801059827014839</v>
      </c>
      <c r="AC229" s="52"/>
      <c r="AD229" s="40">
        <v>221</v>
      </c>
      <c r="AE229" s="43">
        <f t="shared" si="109"/>
        <v>-49.056122714480175</v>
      </c>
      <c r="AF229" s="42">
        <f t="shared" si="110"/>
        <v>-42.643836884382978</v>
      </c>
      <c r="AG229" s="52"/>
      <c r="AH229" s="62">
        <v>210</v>
      </c>
      <c r="AI229" s="65">
        <f t="shared" si="121"/>
        <v>-84.831657191270764</v>
      </c>
      <c r="AJ229" s="64">
        <f t="shared" si="122"/>
        <v>47.955515917547771</v>
      </c>
      <c r="AK229" s="52"/>
      <c r="AL229" s="52"/>
      <c r="AM229" s="52"/>
      <c r="AN229" s="52"/>
      <c r="AO229" s="52"/>
      <c r="AP229" s="52"/>
      <c r="AQ229" s="95">
        <f t="shared" si="113"/>
        <v>1796.8336534284135</v>
      </c>
      <c r="AR229" s="96">
        <f t="shared" si="116"/>
        <v>-216.89542765196785</v>
      </c>
      <c r="AS229" s="52"/>
      <c r="AT229" s="96"/>
      <c r="AU229" s="52"/>
      <c r="AV229" s="95">
        <f t="shared" si="118"/>
        <v>59.46570340869048</v>
      </c>
      <c r="AW229" s="96">
        <f t="shared" si="117"/>
        <v>-216.89542765196785</v>
      </c>
      <c r="AX229" s="52"/>
      <c r="AY229" s="52"/>
      <c r="AZ229" s="96"/>
      <c r="BA229" s="96"/>
      <c r="BC229" s="95"/>
      <c r="BD229" s="176">
        <v>204</v>
      </c>
      <c r="BE229" s="179">
        <f t="shared" si="123"/>
        <v>-85.924039558641965</v>
      </c>
      <c r="BF229" s="178">
        <f t="shared" si="124"/>
        <v>50.102221406179233</v>
      </c>
      <c r="BG229" s="52"/>
      <c r="BH229" s="52"/>
      <c r="BI229" s="52"/>
      <c r="BJ229" s="52"/>
      <c r="BK229" s="52"/>
      <c r="BL229" s="52"/>
      <c r="BM229" s="52"/>
      <c r="BN229" s="52"/>
      <c r="BO229" s="52"/>
      <c r="BP229" s="52"/>
      <c r="BQ229" s="52"/>
      <c r="BR229" s="52"/>
      <c r="BS229" s="117">
        <f t="shared" si="127"/>
        <v>3.2739255032078147</v>
      </c>
      <c r="BT229" s="115">
        <v>3</v>
      </c>
      <c r="BU229" s="52"/>
      <c r="BV229" s="52"/>
      <c r="BW229" s="52"/>
      <c r="BX229" s="52"/>
      <c r="BY229" s="52"/>
      <c r="BZ229" s="52"/>
      <c r="CA229" s="96"/>
      <c r="CB229" s="95"/>
      <c r="CC229" s="52"/>
      <c r="CD229" s="52"/>
      <c r="CE229" s="52"/>
      <c r="CF229" s="52"/>
      <c r="CG229" s="52"/>
      <c r="CH229" s="52"/>
      <c r="CI229" s="52"/>
      <c r="CJ229" s="52"/>
      <c r="CK229" s="52"/>
      <c r="CL229" s="52"/>
      <c r="CM229" s="52"/>
      <c r="CN229" s="117">
        <f t="shared" ref="CN229:CN292" si="128">$CO$19*$CO229+$CQ$19</f>
        <v>3.2739255032078147</v>
      </c>
      <c r="CO229" s="115">
        <v>3</v>
      </c>
      <c r="CP229" s="52"/>
      <c r="CQ229" s="52"/>
      <c r="CR229" s="52"/>
      <c r="CS229" s="52"/>
      <c r="CT229" s="52"/>
      <c r="CU229" s="52"/>
      <c r="CV229" s="96"/>
      <c r="CW229" s="122"/>
    </row>
    <row r="230" spans="2:101" x14ac:dyDescent="0.3">
      <c r="B230" s="95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95">
        <f t="shared" si="111"/>
        <v>10</v>
      </c>
      <c r="N230" s="96">
        <f t="shared" si="114"/>
        <v>-119</v>
      </c>
      <c r="O230" s="52"/>
      <c r="P230" s="52"/>
      <c r="Q230" s="95">
        <f t="shared" si="112"/>
        <v>65</v>
      </c>
      <c r="R230" s="96">
        <f t="shared" si="115"/>
        <v>-139</v>
      </c>
      <c r="S230" s="52"/>
      <c r="T230" s="52"/>
      <c r="U230" s="52"/>
      <c r="V230" s="52"/>
      <c r="W230" s="52"/>
      <c r="X230" s="52"/>
      <c r="Y230" s="52"/>
      <c r="Z230" s="31">
        <v>213</v>
      </c>
      <c r="AA230" s="34">
        <f t="shared" si="119"/>
        <v>-90.241563530212545</v>
      </c>
      <c r="AB230" s="33">
        <f t="shared" si="120"/>
        <v>52.462205183964002</v>
      </c>
      <c r="AC230" s="52"/>
      <c r="AD230" s="40">
        <v>222</v>
      </c>
      <c r="AE230" s="43">
        <f t="shared" si="109"/>
        <v>-48.304413656030626</v>
      </c>
      <c r="AF230" s="42">
        <f t="shared" si="110"/>
        <v>-43.493489413325783</v>
      </c>
      <c r="AG230" s="52"/>
      <c r="AH230" s="62">
        <v>211</v>
      </c>
      <c r="AI230" s="65">
        <f t="shared" si="121"/>
        <v>-84.627740336683871</v>
      </c>
      <c r="AJ230" s="64">
        <f t="shared" si="122"/>
        <v>47.609333794106632</v>
      </c>
      <c r="AK230" s="52"/>
      <c r="AL230" s="52"/>
      <c r="AM230" s="52"/>
      <c r="AN230" s="52"/>
      <c r="AO230" s="52"/>
      <c r="AP230" s="52"/>
      <c r="AQ230" s="95">
        <f t="shared" si="113"/>
        <v>1808.2637057311749</v>
      </c>
      <c r="AR230" s="96">
        <f t="shared" si="116"/>
        <v>-217.89542765196785</v>
      </c>
      <c r="AS230" s="52"/>
      <c r="AT230" s="96"/>
      <c r="AU230" s="52"/>
      <c r="AV230" s="95">
        <f t="shared" si="118"/>
        <v>59.46570340869048</v>
      </c>
      <c r="AW230" s="96">
        <f t="shared" si="117"/>
        <v>-217.89542765196785</v>
      </c>
      <c r="AX230" s="52"/>
      <c r="AY230" s="52"/>
      <c r="AZ230" s="96"/>
      <c r="BA230" s="96"/>
      <c r="BC230" s="95"/>
      <c r="BD230" s="176">
        <v>205</v>
      </c>
      <c r="BE230" s="179">
        <f t="shared" si="123"/>
        <v>-85.757432450178726</v>
      </c>
      <c r="BF230" s="178">
        <f t="shared" si="124"/>
        <v>49.736635472868173</v>
      </c>
      <c r="BG230" s="52"/>
      <c r="BH230" s="52"/>
      <c r="BI230" s="52"/>
      <c r="BJ230" s="52"/>
      <c r="BK230" s="52"/>
      <c r="BL230" s="52"/>
      <c r="BM230" s="52"/>
      <c r="BN230" s="52"/>
      <c r="BO230" s="52"/>
      <c r="BP230" s="52"/>
      <c r="BQ230" s="52"/>
      <c r="BR230" s="52"/>
      <c r="BS230" s="117">
        <f t="shared" si="127"/>
        <v>4.3652340042770863</v>
      </c>
      <c r="BT230" s="115">
        <v>4</v>
      </c>
      <c r="BU230" s="52"/>
      <c r="BV230" s="52"/>
      <c r="BW230" s="52"/>
      <c r="BX230" s="52"/>
      <c r="BY230" s="52"/>
      <c r="BZ230" s="52"/>
      <c r="CA230" s="96"/>
      <c r="CB230" s="95"/>
      <c r="CC230" s="52"/>
      <c r="CD230" s="52"/>
      <c r="CE230" s="52"/>
      <c r="CF230" s="52"/>
      <c r="CG230" s="52"/>
      <c r="CH230" s="52"/>
      <c r="CI230" s="52"/>
      <c r="CJ230" s="52"/>
      <c r="CK230" s="52"/>
      <c r="CL230" s="52"/>
      <c r="CM230" s="52"/>
      <c r="CN230" s="117">
        <f t="shared" si="128"/>
        <v>4.3652340042770863</v>
      </c>
      <c r="CO230" s="115">
        <v>4</v>
      </c>
      <c r="CP230" s="52"/>
      <c r="CQ230" s="52"/>
      <c r="CR230" s="52"/>
      <c r="CS230" s="52"/>
      <c r="CT230" s="52"/>
      <c r="CU230" s="52"/>
      <c r="CV230" s="96"/>
      <c r="CW230" s="122"/>
    </row>
    <row r="231" spans="2:101" x14ac:dyDescent="0.3">
      <c r="B231" s="95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95">
        <f t="shared" si="111"/>
        <v>10</v>
      </c>
      <c r="N231" s="96">
        <f t="shared" si="114"/>
        <v>-120</v>
      </c>
      <c r="O231" s="52"/>
      <c r="P231" s="52"/>
      <c r="Q231" s="95">
        <f t="shared" si="112"/>
        <v>65</v>
      </c>
      <c r="R231" s="96">
        <f t="shared" si="115"/>
        <v>-140</v>
      </c>
      <c r="S231" s="52"/>
      <c r="T231" s="52"/>
      <c r="U231" s="52"/>
      <c r="V231" s="52"/>
      <c r="W231" s="52"/>
      <c r="X231" s="52"/>
      <c r="Y231" s="52"/>
      <c r="Z231" s="31">
        <v>214</v>
      </c>
      <c r="AA231" s="34">
        <f t="shared" si="119"/>
        <v>-90.019808364123321</v>
      </c>
      <c r="AB231" s="33">
        <f t="shared" si="120"/>
        <v>52.127169674670483</v>
      </c>
      <c r="AC231" s="52"/>
      <c r="AD231" s="40">
        <v>223</v>
      </c>
      <c r="AE231" s="43">
        <f t="shared" si="109"/>
        <v>-47.537990605246087</v>
      </c>
      <c r="AF231" s="42">
        <f t="shared" si="110"/>
        <v>-44.329893404062396</v>
      </c>
      <c r="AG231" s="52"/>
      <c r="AH231" s="62">
        <v>212</v>
      </c>
      <c r="AI231" s="65">
        <f t="shared" si="121"/>
        <v>-84.417812828502008</v>
      </c>
      <c r="AJ231" s="64">
        <f t="shared" si="122"/>
        <v>47.266763235705319</v>
      </c>
      <c r="AK231" s="52"/>
      <c r="AL231" s="52"/>
      <c r="AM231" s="52"/>
      <c r="AN231" s="52"/>
      <c r="AO231" s="52"/>
      <c r="AP231" s="52"/>
      <c r="AQ231" s="95">
        <f t="shared" si="113"/>
        <v>1819.6937580339363</v>
      </c>
      <c r="AR231" s="96">
        <f t="shared" si="116"/>
        <v>-218.89542765196785</v>
      </c>
      <c r="AS231" s="52"/>
      <c r="AT231" s="96"/>
      <c r="AU231" s="52"/>
      <c r="AV231" s="95">
        <f t="shared" si="118"/>
        <v>59.46570340869048</v>
      </c>
      <c r="AW231" s="96">
        <f t="shared" si="117"/>
        <v>-218.89542765196785</v>
      </c>
      <c r="AX231" s="52"/>
      <c r="AY231" s="52"/>
      <c r="AZ231" s="96"/>
      <c r="BA231" s="96"/>
      <c r="BC231" s="95"/>
      <c r="BD231" s="176">
        <v>206</v>
      </c>
      <c r="BE231" s="179">
        <f t="shared" si="123"/>
        <v>-85.584470362489199</v>
      </c>
      <c r="BF231" s="178">
        <f t="shared" si="124"/>
        <v>49.37401291503776</v>
      </c>
      <c r="BG231" s="52"/>
      <c r="BH231" s="52"/>
      <c r="BI231" s="52"/>
      <c r="BJ231" s="52"/>
      <c r="BK231" s="52"/>
      <c r="BL231" s="52"/>
      <c r="BM231" s="52"/>
      <c r="BN231" s="52"/>
      <c r="BO231" s="52"/>
      <c r="BP231" s="52"/>
      <c r="BQ231" s="52"/>
      <c r="BR231" s="52"/>
      <c r="BS231" s="117">
        <f t="shared" si="127"/>
        <v>5.4565425053463574</v>
      </c>
      <c r="BT231" s="115">
        <v>5</v>
      </c>
      <c r="BU231" s="52"/>
      <c r="BV231" s="52"/>
      <c r="BW231" s="52"/>
      <c r="BX231" s="52"/>
      <c r="BY231" s="52"/>
      <c r="BZ231" s="52"/>
      <c r="CA231" s="96"/>
      <c r="CB231" s="95"/>
      <c r="CC231" s="52"/>
      <c r="CD231" s="52"/>
      <c r="CE231" s="52"/>
      <c r="CF231" s="52"/>
      <c r="CG231" s="52"/>
      <c r="CH231" s="52"/>
      <c r="CI231" s="52"/>
      <c r="CJ231" s="52"/>
      <c r="CK231" s="52"/>
      <c r="CL231" s="52"/>
      <c r="CM231" s="52"/>
      <c r="CN231" s="117">
        <f t="shared" si="128"/>
        <v>5.4565425053463574</v>
      </c>
      <c r="CO231" s="115">
        <v>5</v>
      </c>
      <c r="CP231" s="52"/>
      <c r="CQ231" s="52"/>
      <c r="CR231" s="52"/>
      <c r="CS231" s="52"/>
      <c r="CT231" s="52"/>
      <c r="CU231" s="52"/>
      <c r="CV231" s="96"/>
      <c r="CW231" s="122"/>
    </row>
    <row r="232" spans="2:101" x14ac:dyDescent="0.3">
      <c r="B232" s="95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95">
        <f t="shared" si="111"/>
        <v>10</v>
      </c>
      <c r="N232" s="96">
        <f t="shared" si="114"/>
        <v>-121</v>
      </c>
      <c r="O232" s="52"/>
      <c r="P232" s="52"/>
      <c r="Q232" s="95">
        <f t="shared" si="112"/>
        <v>65</v>
      </c>
      <c r="R232" s="96">
        <f t="shared" si="115"/>
        <v>-141</v>
      </c>
      <c r="S232" s="52"/>
      <c r="T232" s="52"/>
      <c r="U232" s="52"/>
      <c r="V232" s="52"/>
      <c r="W232" s="52"/>
      <c r="X232" s="52"/>
      <c r="Y232" s="52"/>
      <c r="Z232" s="31">
        <v>215</v>
      </c>
      <c r="AA232" s="34">
        <f t="shared" si="119"/>
        <v>-89.792239796540883</v>
      </c>
      <c r="AB232" s="33">
        <f t="shared" si="120"/>
        <v>51.796055354195964</v>
      </c>
      <c r="AC232" s="52"/>
      <c r="AD232" s="40">
        <v>224</v>
      </c>
      <c r="AE232" s="43">
        <f t="shared" si="109"/>
        <v>-46.757087022012321</v>
      </c>
      <c r="AF232" s="42">
        <f t="shared" si="110"/>
        <v>-45.152794079834827</v>
      </c>
      <c r="AG232" s="52"/>
      <c r="AH232" s="62">
        <v>213</v>
      </c>
      <c r="AI232" s="65">
        <f t="shared" si="121"/>
        <v>-84.201938612677793</v>
      </c>
      <c r="AJ232" s="64">
        <f t="shared" si="122"/>
        <v>46.927908592654482</v>
      </c>
      <c r="AK232" s="52"/>
      <c r="AL232" s="52"/>
      <c r="AM232" s="52"/>
      <c r="AN232" s="52"/>
      <c r="AO232" s="52"/>
      <c r="AP232" s="52"/>
      <c r="AQ232" s="95">
        <f t="shared" si="113"/>
        <v>1831.1238103366977</v>
      </c>
      <c r="AR232" s="96">
        <f t="shared" si="116"/>
        <v>-219.89542765196785</v>
      </c>
      <c r="AS232" s="52"/>
      <c r="AT232" s="96"/>
      <c r="AU232" s="52"/>
      <c r="AV232" s="95">
        <f t="shared" si="118"/>
        <v>59.46570340869048</v>
      </c>
      <c r="AW232" s="96">
        <f t="shared" si="117"/>
        <v>-219.89542765196785</v>
      </c>
      <c r="AX232" s="52"/>
      <c r="AY232" s="52"/>
      <c r="AZ232" s="96"/>
      <c r="BA232" s="96"/>
      <c r="BC232" s="95"/>
      <c r="BD232" s="176">
        <v>207</v>
      </c>
      <c r="BE232" s="179">
        <f t="shared" si="123"/>
        <v>-85.405205981500799</v>
      </c>
      <c r="BF232" s="178">
        <f t="shared" si="124"/>
        <v>49.014464191031905</v>
      </c>
      <c r="BG232" s="52"/>
      <c r="BH232" s="52"/>
      <c r="BI232" s="52"/>
      <c r="BJ232" s="52"/>
      <c r="BK232" s="52"/>
      <c r="BL232" s="52"/>
      <c r="BM232" s="52"/>
      <c r="BN232" s="52"/>
      <c r="BO232" s="52"/>
      <c r="BP232" s="52"/>
      <c r="BQ232" s="52"/>
      <c r="BR232" s="52"/>
      <c r="BS232" s="117">
        <f t="shared" si="127"/>
        <v>6.5478510064156294</v>
      </c>
      <c r="BT232" s="115">
        <v>6</v>
      </c>
      <c r="BU232" s="52"/>
      <c r="BV232" s="52"/>
      <c r="BW232" s="52"/>
      <c r="BX232" s="52"/>
      <c r="BY232" s="52"/>
      <c r="BZ232" s="52"/>
      <c r="CA232" s="96"/>
      <c r="CB232" s="95"/>
      <c r="CC232" s="52"/>
      <c r="CD232" s="52"/>
      <c r="CE232" s="52"/>
      <c r="CF232" s="52"/>
      <c r="CG232" s="52"/>
      <c r="CH232" s="52"/>
      <c r="CI232" s="52"/>
      <c r="CJ232" s="52"/>
      <c r="CK232" s="52"/>
      <c r="CL232" s="52"/>
      <c r="CM232" s="52"/>
      <c r="CN232" s="117">
        <f t="shared" si="128"/>
        <v>6.5478510064156294</v>
      </c>
      <c r="CO232" s="115">
        <v>6</v>
      </c>
      <c r="CP232" s="52"/>
      <c r="CQ232" s="52"/>
      <c r="CR232" s="52"/>
      <c r="CS232" s="52"/>
      <c r="CT232" s="52"/>
      <c r="CU232" s="52"/>
      <c r="CV232" s="96"/>
      <c r="CW232" s="122"/>
    </row>
    <row r="233" spans="2:101" x14ac:dyDescent="0.3">
      <c r="B233" s="95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95">
        <f t="shared" si="111"/>
        <v>10</v>
      </c>
      <c r="N233" s="96">
        <f t="shared" si="114"/>
        <v>-122</v>
      </c>
      <c r="O233" s="52"/>
      <c r="P233" s="52"/>
      <c r="Q233" s="95">
        <f t="shared" si="112"/>
        <v>65</v>
      </c>
      <c r="R233" s="96">
        <f t="shared" si="115"/>
        <v>-142</v>
      </c>
      <c r="S233" s="52"/>
      <c r="T233" s="52"/>
      <c r="U233" s="52"/>
      <c r="V233" s="52"/>
      <c r="W233" s="52"/>
      <c r="X233" s="52"/>
      <c r="Y233" s="52"/>
      <c r="Z233" s="31">
        <v>216</v>
      </c>
      <c r="AA233" s="34">
        <f t="shared" si="119"/>
        <v>-89.5589271470554</v>
      </c>
      <c r="AB233" s="33">
        <f t="shared" si="120"/>
        <v>51.468963083170038</v>
      </c>
      <c r="AC233" s="52"/>
      <c r="AD233" s="40">
        <v>225</v>
      </c>
      <c r="AE233" s="43">
        <f t="shared" si="109"/>
        <v>-45.961940777125598</v>
      </c>
      <c r="AF233" s="42">
        <f t="shared" si="110"/>
        <v>-45.961940777125584</v>
      </c>
      <c r="AG233" s="52"/>
      <c r="AH233" s="62">
        <v>214</v>
      </c>
      <c r="AI233" s="65">
        <f t="shared" si="121"/>
        <v>-83.980183446588569</v>
      </c>
      <c r="AJ233" s="64">
        <f t="shared" si="122"/>
        <v>46.592873083360963</v>
      </c>
      <c r="AK233" s="52"/>
      <c r="AL233" s="52"/>
      <c r="AM233" s="52"/>
      <c r="AN233" s="52"/>
      <c r="AO233" s="52"/>
      <c r="AP233" s="52"/>
      <c r="AQ233" s="95">
        <f t="shared" si="113"/>
        <v>1842.5538626394591</v>
      </c>
      <c r="AR233" s="96">
        <f t="shared" si="116"/>
        <v>-220.89542765196785</v>
      </c>
      <c r="AS233" s="52"/>
      <c r="AT233" s="96"/>
      <c r="AU233" s="52"/>
      <c r="AV233" s="95">
        <f t="shared" si="118"/>
        <v>59.46570340869048</v>
      </c>
      <c r="AW233" s="96">
        <f t="shared" si="117"/>
        <v>-220.89542765196785</v>
      </c>
      <c r="AX233" s="52"/>
      <c r="AY233" s="52"/>
      <c r="AZ233" s="96"/>
      <c r="BA233" s="96"/>
      <c r="BC233" s="95"/>
      <c r="BD233" s="176">
        <v>208</v>
      </c>
      <c r="BE233" s="179">
        <f t="shared" si="123"/>
        <v>-85.219693912880558</v>
      </c>
      <c r="BF233" s="178">
        <f t="shared" si="124"/>
        <v>48.658098822874955</v>
      </c>
      <c r="BG233" s="52"/>
      <c r="BH233" s="52"/>
      <c r="BI233" s="52"/>
      <c r="BJ233" s="52"/>
      <c r="BK233" s="52"/>
      <c r="BL233" s="52"/>
      <c r="BM233" s="52"/>
      <c r="BN233" s="52"/>
      <c r="BO233" s="52"/>
      <c r="BP233" s="52"/>
      <c r="BQ233" s="52"/>
      <c r="BR233" s="52"/>
      <c r="BS233" s="117">
        <f t="shared" si="127"/>
        <v>7.6391595074849015</v>
      </c>
      <c r="BT233" s="115">
        <v>7</v>
      </c>
      <c r="BU233" s="52"/>
      <c r="BV233" s="52"/>
      <c r="BW233" s="52"/>
      <c r="BX233" s="52"/>
      <c r="BY233" s="52"/>
      <c r="BZ233" s="52"/>
      <c r="CA233" s="96"/>
      <c r="CB233" s="95"/>
      <c r="CC233" s="52"/>
      <c r="CD233" s="52"/>
      <c r="CE233" s="52"/>
      <c r="CF233" s="52"/>
      <c r="CG233" s="52"/>
      <c r="CH233" s="52"/>
      <c r="CI233" s="52"/>
      <c r="CJ233" s="52"/>
      <c r="CK233" s="52"/>
      <c r="CL233" s="52"/>
      <c r="CM233" s="52"/>
      <c r="CN233" s="117">
        <f t="shared" si="128"/>
        <v>7.6391595074849015</v>
      </c>
      <c r="CO233" s="115">
        <v>7</v>
      </c>
      <c r="CP233" s="52"/>
      <c r="CQ233" s="52"/>
      <c r="CR233" s="52"/>
      <c r="CS233" s="52"/>
      <c r="CT233" s="52"/>
      <c r="CU233" s="52"/>
      <c r="CV233" s="96"/>
      <c r="CW233" s="122"/>
    </row>
    <row r="234" spans="2:101" x14ac:dyDescent="0.3">
      <c r="B234" s="95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95">
        <f t="shared" si="111"/>
        <v>10</v>
      </c>
      <c r="N234" s="96">
        <f t="shared" si="114"/>
        <v>-123</v>
      </c>
      <c r="O234" s="52"/>
      <c r="P234" s="52"/>
      <c r="Q234" s="95">
        <f t="shared" si="112"/>
        <v>65</v>
      </c>
      <c r="R234" s="96">
        <f t="shared" si="115"/>
        <v>-143</v>
      </c>
      <c r="S234" s="52"/>
      <c r="T234" s="52"/>
      <c r="U234" s="52"/>
      <c r="V234" s="52"/>
      <c r="W234" s="52"/>
      <c r="X234" s="52"/>
      <c r="Y234" s="52"/>
      <c r="Z234" s="31">
        <v>217</v>
      </c>
      <c r="AA234" s="34">
        <f t="shared" si="119"/>
        <v>-89.319941484960069</v>
      </c>
      <c r="AB234" s="33">
        <f t="shared" si="120"/>
        <v>51.145992497067077</v>
      </c>
      <c r="AC234" s="52"/>
      <c r="AD234" s="40">
        <v>226</v>
      </c>
      <c r="AE234" s="43">
        <f t="shared" si="109"/>
        <v>-45.152794079834841</v>
      </c>
      <c r="AF234" s="42">
        <f t="shared" si="110"/>
        <v>-46.757087022012307</v>
      </c>
      <c r="AG234" s="52"/>
      <c r="AH234" s="62">
        <v>215</v>
      </c>
      <c r="AI234" s="65">
        <f t="shared" si="121"/>
        <v>-83.752614879006117</v>
      </c>
      <c r="AJ234" s="64">
        <f t="shared" si="122"/>
        <v>46.261758762886444</v>
      </c>
      <c r="AK234" s="52"/>
      <c r="AL234" s="52"/>
      <c r="AM234" s="52"/>
      <c r="AN234" s="52"/>
      <c r="AO234" s="52"/>
      <c r="AP234" s="52"/>
      <c r="AQ234" s="95">
        <f t="shared" si="113"/>
        <v>1853.9839149422205</v>
      </c>
      <c r="AR234" s="96">
        <f t="shared" si="116"/>
        <v>-221.89542765196785</v>
      </c>
      <c r="AS234" s="52"/>
      <c r="AT234" s="96"/>
      <c r="AU234" s="52"/>
      <c r="AV234" s="95">
        <f t="shared" si="118"/>
        <v>59.46570340869048</v>
      </c>
      <c r="AW234" s="96">
        <f t="shared" si="117"/>
        <v>-221.89542765196785</v>
      </c>
      <c r="AX234" s="52"/>
      <c r="AY234" s="52"/>
      <c r="AZ234" s="96"/>
      <c r="BA234" s="96"/>
      <c r="BC234" s="95"/>
      <c r="BD234" s="176">
        <v>209</v>
      </c>
      <c r="BE234" s="179">
        <f t="shared" si="123"/>
        <v>-85.02799066540166</v>
      </c>
      <c r="BF234" s="178">
        <f t="shared" si="124"/>
        <v>48.305025362910264</v>
      </c>
      <c r="BG234" s="52"/>
      <c r="BH234" s="52"/>
      <c r="BI234" s="52"/>
      <c r="BJ234" s="52"/>
      <c r="BK234" s="52"/>
      <c r="BL234" s="52"/>
      <c r="BM234" s="52"/>
      <c r="BN234" s="52"/>
      <c r="BO234" s="52"/>
      <c r="BP234" s="52"/>
      <c r="BQ234" s="52"/>
      <c r="BR234" s="52"/>
      <c r="BS234" s="117">
        <f t="shared" si="127"/>
        <v>8.7304680085541726</v>
      </c>
      <c r="BT234" s="115">
        <v>8</v>
      </c>
      <c r="BU234" s="52"/>
      <c r="BV234" s="52"/>
      <c r="BW234" s="52"/>
      <c r="BX234" s="52"/>
      <c r="BY234" s="52"/>
      <c r="BZ234" s="52"/>
      <c r="CA234" s="96"/>
      <c r="CB234" s="95"/>
      <c r="CC234" s="52"/>
      <c r="CD234" s="52"/>
      <c r="CE234" s="52"/>
      <c r="CF234" s="52"/>
      <c r="CG234" s="52"/>
      <c r="CH234" s="52"/>
      <c r="CI234" s="52"/>
      <c r="CJ234" s="52"/>
      <c r="CK234" s="52"/>
      <c r="CL234" s="52"/>
      <c r="CM234" s="52"/>
      <c r="CN234" s="117">
        <f t="shared" si="128"/>
        <v>8.7304680085541726</v>
      </c>
      <c r="CO234" s="115">
        <v>8</v>
      </c>
      <c r="CP234" s="52"/>
      <c r="CQ234" s="52"/>
      <c r="CR234" s="52"/>
      <c r="CS234" s="52"/>
      <c r="CT234" s="52"/>
      <c r="CU234" s="52"/>
      <c r="CV234" s="96"/>
      <c r="CW234" s="122"/>
    </row>
    <row r="235" spans="2:101" x14ac:dyDescent="0.3">
      <c r="B235" s="95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95">
        <f t="shared" si="111"/>
        <v>10</v>
      </c>
      <c r="N235" s="96">
        <f t="shared" si="114"/>
        <v>-124</v>
      </c>
      <c r="O235" s="52"/>
      <c r="P235" s="52"/>
      <c r="Q235" s="95">
        <f t="shared" si="112"/>
        <v>65</v>
      </c>
      <c r="R235" s="96">
        <f t="shared" si="115"/>
        <v>-144</v>
      </c>
      <c r="S235" s="52"/>
      <c r="T235" s="52"/>
      <c r="U235" s="52"/>
      <c r="V235" s="52"/>
      <c r="W235" s="52"/>
      <c r="X235" s="52"/>
      <c r="Y235" s="52"/>
      <c r="Z235" s="31">
        <v>218</v>
      </c>
      <c r="AA235" s="34">
        <f t="shared" si="119"/>
        <v>-89.075355607602674</v>
      </c>
      <c r="AB235" s="33">
        <f t="shared" si="120"/>
        <v>50.827241975856296</v>
      </c>
      <c r="AC235" s="52"/>
      <c r="AD235" s="40">
        <v>227</v>
      </c>
      <c r="AE235" s="43">
        <f t="shared" si="109"/>
        <v>-44.329893404062432</v>
      </c>
      <c r="AF235" s="42">
        <f t="shared" si="110"/>
        <v>-47.537990605246058</v>
      </c>
      <c r="AG235" s="52"/>
      <c r="AH235" s="62">
        <v>216</v>
      </c>
      <c r="AI235" s="65">
        <f t="shared" si="121"/>
        <v>-83.519302229520633</v>
      </c>
      <c r="AJ235" s="64">
        <f t="shared" si="122"/>
        <v>45.934666491860511</v>
      </c>
      <c r="AK235" s="52"/>
      <c r="AL235" s="52"/>
      <c r="AM235" s="52"/>
      <c r="AN235" s="52"/>
      <c r="AO235" s="52"/>
      <c r="AP235" s="52"/>
      <c r="AQ235" s="95">
        <f t="shared" si="113"/>
        <v>1865.4139672449814</v>
      </c>
      <c r="AR235" s="96">
        <f t="shared" si="116"/>
        <v>-222.89542765196785</v>
      </c>
      <c r="AS235" s="52"/>
      <c r="AT235" s="96"/>
      <c r="AU235" s="52"/>
      <c r="AV235" s="95">
        <f t="shared" si="118"/>
        <v>59.46570340869048</v>
      </c>
      <c r="AW235" s="96">
        <f t="shared" si="117"/>
        <v>-222.89542765196785</v>
      </c>
      <c r="AX235" s="52"/>
      <c r="AY235" s="52"/>
      <c r="AZ235" s="96"/>
      <c r="BA235" s="96"/>
      <c r="BC235" s="95"/>
      <c r="BD235" s="176">
        <v>210</v>
      </c>
      <c r="BE235" s="179">
        <f t="shared" si="123"/>
        <v>-84.830154633730373</v>
      </c>
      <c r="BF235" s="178">
        <f t="shared" si="124"/>
        <v>47.955351360734021</v>
      </c>
      <c r="BG235" s="52"/>
      <c r="BH235" s="52"/>
      <c r="BI235" s="52"/>
      <c r="BJ235" s="52"/>
      <c r="BK235" s="52"/>
      <c r="BL235" s="52"/>
      <c r="BM235" s="52"/>
      <c r="BN235" s="52"/>
      <c r="BO235" s="52"/>
      <c r="BP235" s="52"/>
      <c r="BQ235" s="52"/>
      <c r="BR235" s="52"/>
      <c r="BS235" s="117">
        <f t="shared" si="127"/>
        <v>9.8217765096234437</v>
      </c>
      <c r="BT235" s="115">
        <v>9</v>
      </c>
      <c r="BU235" s="52"/>
      <c r="BV235" s="52"/>
      <c r="BW235" s="52"/>
      <c r="BX235" s="52"/>
      <c r="BY235" s="52"/>
      <c r="BZ235" s="52"/>
      <c r="CA235" s="96"/>
      <c r="CB235" s="95"/>
      <c r="CC235" s="52"/>
      <c r="CD235" s="52"/>
      <c r="CE235" s="52"/>
      <c r="CF235" s="52"/>
      <c r="CG235" s="52"/>
      <c r="CH235" s="52"/>
      <c r="CI235" s="52"/>
      <c r="CJ235" s="52"/>
      <c r="CK235" s="52"/>
      <c r="CL235" s="52"/>
      <c r="CM235" s="52"/>
      <c r="CN235" s="117">
        <f t="shared" si="128"/>
        <v>9.8217765096234437</v>
      </c>
      <c r="CO235" s="115">
        <v>9</v>
      </c>
      <c r="CP235" s="52"/>
      <c r="CQ235" s="52"/>
      <c r="CR235" s="52"/>
      <c r="CS235" s="52"/>
      <c r="CT235" s="52"/>
      <c r="CU235" s="52"/>
      <c r="CV235" s="96"/>
      <c r="CW235" s="122"/>
    </row>
    <row r="236" spans="2:101" x14ac:dyDescent="0.3">
      <c r="B236" s="95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95">
        <f t="shared" si="111"/>
        <v>10</v>
      </c>
      <c r="N236" s="96">
        <f t="shared" si="114"/>
        <v>-125</v>
      </c>
      <c r="O236" s="52"/>
      <c r="P236" s="52"/>
      <c r="Q236" s="95">
        <f t="shared" si="112"/>
        <v>65</v>
      </c>
      <c r="R236" s="96">
        <f t="shared" si="115"/>
        <v>-145</v>
      </c>
      <c r="S236" s="52"/>
      <c r="T236" s="52"/>
      <c r="U236" s="52"/>
      <c r="V236" s="52"/>
      <c r="W236" s="52"/>
      <c r="X236" s="52"/>
      <c r="Y236" s="52"/>
      <c r="Z236" s="31">
        <v>219</v>
      </c>
      <c r="AA236" s="34">
        <f t="shared" si="119"/>
        <v>-88.82524401821081</v>
      </c>
      <c r="AB236" s="33">
        <f t="shared" si="120"/>
        <v>50.512808614034249</v>
      </c>
      <c r="AC236" s="52"/>
      <c r="AD236" s="40">
        <v>228</v>
      </c>
      <c r="AE236" s="43">
        <f t="shared" si="109"/>
        <v>-43.493489413325797</v>
      </c>
      <c r="AF236" s="42">
        <f t="shared" si="110"/>
        <v>-48.304413656030611</v>
      </c>
      <c r="AG236" s="52"/>
      <c r="AH236" s="62">
        <v>217</v>
      </c>
      <c r="AI236" s="65">
        <f t="shared" si="121"/>
        <v>-83.280316567425302</v>
      </c>
      <c r="AJ236" s="64">
        <f t="shared" si="122"/>
        <v>45.611695905757557</v>
      </c>
      <c r="AK236" s="52"/>
      <c r="AL236" s="52"/>
      <c r="AM236" s="52"/>
      <c r="AN236" s="52"/>
      <c r="AO236" s="52"/>
      <c r="AP236" s="52"/>
      <c r="AQ236" s="95">
        <f t="shared" si="113"/>
        <v>1876.8440195477428</v>
      </c>
      <c r="AR236" s="96">
        <f t="shared" si="116"/>
        <v>-223.89542765196785</v>
      </c>
      <c r="AS236" s="52"/>
      <c r="AT236" s="96"/>
      <c r="AU236" s="52"/>
      <c r="AV236" s="95">
        <f t="shared" si="118"/>
        <v>59.46570340869048</v>
      </c>
      <c r="AW236" s="96">
        <f t="shared" si="117"/>
        <v>-223.89542765196785</v>
      </c>
      <c r="AX236" s="52"/>
      <c r="AY236" s="52"/>
      <c r="AZ236" s="96"/>
      <c r="BA236" s="96"/>
      <c r="BC236" s="95"/>
      <c r="BD236" s="176">
        <v>211</v>
      </c>
      <c r="BE236" s="179">
        <f t="shared" si="123"/>
        <v>-84.62624608063841</v>
      </c>
      <c r="BF236" s="178">
        <f t="shared" si="124"/>
        <v>47.609183330434661</v>
      </c>
      <c r="BG236" s="52"/>
      <c r="BH236" s="52"/>
      <c r="BI236" s="52"/>
      <c r="BJ236" s="52"/>
      <c r="BK236" s="52"/>
      <c r="BL236" s="52"/>
      <c r="BM236" s="52"/>
      <c r="BN236" s="52"/>
      <c r="BO236" s="52"/>
      <c r="BP236" s="52"/>
      <c r="BQ236" s="52"/>
      <c r="BR236" s="52"/>
      <c r="BS236" s="117">
        <f t="shared" si="127"/>
        <v>10.913085010692715</v>
      </c>
      <c r="BT236" s="115">
        <v>10</v>
      </c>
      <c r="BU236" s="52"/>
      <c r="BV236" s="52"/>
      <c r="BW236" s="52"/>
      <c r="BX236" s="52"/>
      <c r="BY236" s="52"/>
      <c r="BZ236" s="52"/>
      <c r="CA236" s="96"/>
      <c r="CB236" s="95"/>
      <c r="CC236" s="52"/>
      <c r="CD236" s="52"/>
      <c r="CE236" s="52"/>
      <c r="CF236" s="52"/>
      <c r="CG236" s="52"/>
      <c r="CH236" s="52"/>
      <c r="CI236" s="52"/>
      <c r="CJ236" s="52"/>
      <c r="CK236" s="52"/>
      <c r="CL236" s="52"/>
      <c r="CM236" s="52"/>
      <c r="CN236" s="117">
        <f t="shared" si="128"/>
        <v>10.913085010692715</v>
      </c>
      <c r="CO236" s="115">
        <v>10</v>
      </c>
      <c r="CP236" s="52"/>
      <c r="CQ236" s="52"/>
      <c r="CR236" s="52"/>
      <c r="CS236" s="52"/>
      <c r="CT236" s="52"/>
      <c r="CU236" s="52"/>
      <c r="CV236" s="96"/>
      <c r="CW236" s="122"/>
    </row>
    <row r="237" spans="2:101" ht="15" thickBot="1" x14ac:dyDescent="0.35">
      <c r="B237" s="95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95">
        <f t="shared" si="111"/>
        <v>10</v>
      </c>
      <c r="N237" s="96">
        <f t="shared" si="114"/>
        <v>-126</v>
      </c>
      <c r="O237" s="52"/>
      <c r="P237" s="52"/>
      <c r="Q237" s="95">
        <f t="shared" si="112"/>
        <v>65</v>
      </c>
      <c r="R237" s="96">
        <f t="shared" si="115"/>
        <v>-146</v>
      </c>
      <c r="S237" s="52"/>
      <c r="T237" s="52"/>
      <c r="U237" s="52"/>
      <c r="V237" s="52"/>
      <c r="W237" s="52"/>
      <c r="X237" s="52"/>
      <c r="Y237" s="52"/>
      <c r="Z237" s="31">
        <v>220</v>
      </c>
      <c r="AA237" s="34">
        <f t="shared" si="119"/>
        <v>-88.569682903197503</v>
      </c>
      <c r="AB237" s="33">
        <f t="shared" si="120"/>
        <v>50.202788191048953</v>
      </c>
      <c r="AC237" s="52"/>
      <c r="AD237" s="40">
        <v>229</v>
      </c>
      <c r="AE237" s="43">
        <f t="shared" si="109"/>
        <v>-42.643836884382992</v>
      </c>
      <c r="AF237" s="42">
        <f t="shared" si="110"/>
        <v>-49.056122714480161</v>
      </c>
      <c r="AG237" s="52"/>
      <c r="AH237" s="62">
        <v>218</v>
      </c>
      <c r="AI237" s="65">
        <f t="shared" si="121"/>
        <v>-83.035730690067908</v>
      </c>
      <c r="AJ237" s="64">
        <f t="shared" si="122"/>
        <v>45.292945384546783</v>
      </c>
      <c r="AK237" s="52"/>
      <c r="AL237" s="52"/>
      <c r="AM237" s="52"/>
      <c r="AN237" s="52"/>
      <c r="AO237" s="52"/>
      <c r="AP237" s="52"/>
      <c r="AQ237" s="97">
        <f t="shared" si="113"/>
        <v>1888.2740718505042</v>
      </c>
      <c r="AR237" s="98">
        <f t="shared" si="116"/>
        <v>-224.89542765196785</v>
      </c>
      <c r="AS237" s="8"/>
      <c r="AT237" s="98"/>
      <c r="AU237" s="52"/>
      <c r="AV237" s="95">
        <f t="shared" si="118"/>
        <v>59.46570340869048</v>
      </c>
      <c r="AW237" s="96">
        <f t="shared" si="117"/>
        <v>-224.89542765196785</v>
      </c>
      <c r="AX237" s="52"/>
      <c r="AY237" s="52"/>
      <c r="AZ237" s="96"/>
      <c r="BA237" s="96"/>
      <c r="BC237" s="95"/>
      <c r="BD237" s="176">
        <v>212</v>
      </c>
      <c r="BE237" s="179">
        <f t="shared" si="123"/>
        <v>-84.416327118646365</v>
      </c>
      <c r="BF237" s="178">
        <f t="shared" si="124"/>
        <v>47.26662671814762</v>
      </c>
      <c r="BG237" s="52"/>
      <c r="BH237" s="52"/>
      <c r="BI237" s="52"/>
      <c r="BJ237" s="52"/>
      <c r="BK237" s="52"/>
      <c r="BL237" s="52"/>
      <c r="BM237" s="52"/>
      <c r="BN237" s="52"/>
      <c r="BO237" s="52"/>
      <c r="BP237" s="52"/>
      <c r="BQ237" s="52"/>
      <c r="BR237" s="52"/>
      <c r="BS237" s="117">
        <f t="shared" si="127"/>
        <v>12.004393511761988</v>
      </c>
      <c r="BT237" s="115">
        <v>11</v>
      </c>
      <c r="BU237" s="52"/>
      <c r="BV237" s="52"/>
      <c r="BW237" s="52"/>
      <c r="BX237" s="52"/>
      <c r="BY237" s="52"/>
      <c r="BZ237" s="52"/>
      <c r="CA237" s="96"/>
      <c r="CB237" s="95"/>
      <c r="CC237" s="52"/>
      <c r="CD237" s="52"/>
      <c r="CE237" s="52"/>
      <c r="CF237" s="52"/>
      <c r="CG237" s="52"/>
      <c r="CH237" s="52"/>
      <c r="CI237" s="52"/>
      <c r="CJ237" s="52"/>
      <c r="CK237" s="52"/>
      <c r="CL237" s="52"/>
      <c r="CM237" s="52"/>
      <c r="CN237" s="117">
        <f t="shared" si="128"/>
        <v>12.004393511761988</v>
      </c>
      <c r="CO237" s="115">
        <v>11</v>
      </c>
      <c r="CP237" s="52"/>
      <c r="CQ237" s="52"/>
      <c r="CR237" s="52"/>
      <c r="CS237" s="52"/>
      <c r="CT237" s="52"/>
      <c r="CU237" s="52"/>
      <c r="CV237" s="96"/>
      <c r="CW237" s="122"/>
    </row>
    <row r="238" spans="2:101" x14ac:dyDescent="0.3">
      <c r="B238" s="95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95">
        <f t="shared" si="111"/>
        <v>10</v>
      </c>
      <c r="N238" s="96">
        <f t="shared" si="114"/>
        <v>-127</v>
      </c>
      <c r="O238" s="52"/>
      <c r="P238" s="52"/>
      <c r="Q238" s="95">
        <f t="shared" si="112"/>
        <v>65</v>
      </c>
      <c r="R238" s="96">
        <f t="shared" si="115"/>
        <v>-147</v>
      </c>
      <c r="S238" s="52"/>
      <c r="T238" s="52"/>
      <c r="U238" s="52"/>
      <c r="V238" s="52"/>
      <c r="W238" s="52"/>
      <c r="X238" s="52"/>
      <c r="Y238" s="52"/>
      <c r="Z238" s="31">
        <v>221</v>
      </c>
      <c r="AA238" s="34">
        <f t="shared" si="119"/>
        <v>-88.308750108954044</v>
      </c>
      <c r="AB238" s="33">
        <f t="shared" si="120"/>
        <v>49.897275142124464</v>
      </c>
      <c r="AC238" s="52"/>
      <c r="AD238" s="40">
        <v>230</v>
      </c>
      <c r="AE238" s="43">
        <f t="shared" si="109"/>
        <v>-41.781194629625062</v>
      </c>
      <c r="AF238" s="42">
        <f t="shared" si="110"/>
        <v>-49.792888802733565</v>
      </c>
      <c r="AG238" s="52"/>
      <c r="AH238" s="62">
        <v>219</v>
      </c>
      <c r="AI238" s="65">
        <f t="shared" si="121"/>
        <v>-82.785619100676044</v>
      </c>
      <c r="AJ238" s="64">
        <f t="shared" si="122"/>
        <v>44.978512022724729</v>
      </c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95">
        <f>$AV$19</f>
        <v>59.46570340869048</v>
      </c>
      <c r="AW238" s="96">
        <f t="shared" si="117"/>
        <v>-225.89542765196785</v>
      </c>
      <c r="AX238" s="52"/>
      <c r="AY238" s="52"/>
      <c r="AZ238" s="96"/>
      <c r="BA238" s="96"/>
      <c r="BC238" s="95"/>
      <c r="BD238" s="176">
        <v>213</v>
      </c>
      <c r="BE238" s="179">
        <f t="shared" si="123"/>
        <v>-84.200461691103584</v>
      </c>
      <c r="BF238" s="178">
        <f t="shared" si="124"/>
        <v>46.927785869935413</v>
      </c>
      <c r="BG238" s="52"/>
      <c r="BH238" s="52"/>
      <c r="BI238" s="52"/>
      <c r="BJ238" s="52"/>
      <c r="BK238" s="52"/>
      <c r="BL238" s="52"/>
      <c r="BM238" s="52"/>
      <c r="BN238" s="52"/>
      <c r="BO238" s="52"/>
      <c r="BP238" s="52"/>
      <c r="BQ238" s="52"/>
      <c r="BR238" s="52"/>
      <c r="BS238" s="117">
        <f t="shared" si="127"/>
        <v>13.095702012831259</v>
      </c>
      <c r="BT238" s="115">
        <v>12</v>
      </c>
      <c r="BU238" s="52"/>
      <c r="BV238" s="52"/>
      <c r="BW238" s="52"/>
      <c r="BX238" s="52"/>
      <c r="BY238" s="52"/>
      <c r="BZ238" s="52"/>
      <c r="CA238" s="96"/>
      <c r="CB238" s="95"/>
      <c r="CC238" s="52"/>
      <c r="CD238" s="52"/>
      <c r="CE238" s="52"/>
      <c r="CF238" s="52"/>
      <c r="CG238" s="52"/>
      <c r="CH238" s="52"/>
      <c r="CI238" s="52"/>
      <c r="CJ238" s="52"/>
      <c r="CK238" s="52"/>
      <c r="CL238" s="52"/>
      <c r="CM238" s="52"/>
      <c r="CN238" s="117">
        <f t="shared" si="128"/>
        <v>13.095702012831259</v>
      </c>
      <c r="CO238" s="115">
        <v>12</v>
      </c>
      <c r="CP238" s="52"/>
      <c r="CQ238" s="52"/>
      <c r="CR238" s="52"/>
      <c r="CS238" s="52"/>
      <c r="CT238" s="52"/>
      <c r="CU238" s="52"/>
      <c r="CV238" s="96"/>
      <c r="CW238" s="122"/>
    </row>
    <row r="239" spans="2:101" x14ac:dyDescent="0.3">
      <c r="B239" s="95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95">
        <f t="shared" si="111"/>
        <v>10</v>
      </c>
      <c r="N239" s="96">
        <f t="shared" si="114"/>
        <v>-128</v>
      </c>
      <c r="O239" s="52"/>
      <c r="P239" s="52"/>
      <c r="Q239" s="95">
        <f t="shared" si="112"/>
        <v>65</v>
      </c>
      <c r="R239" s="96">
        <f t="shared" si="115"/>
        <v>-148</v>
      </c>
      <c r="S239" s="52"/>
      <c r="T239" s="52"/>
      <c r="U239" s="52"/>
      <c r="V239" s="52"/>
      <c r="W239" s="52"/>
      <c r="X239" s="52"/>
      <c r="Y239" s="52"/>
      <c r="Z239" s="31">
        <v>222</v>
      </c>
      <c r="AA239" s="34">
        <f t="shared" si="119"/>
        <v>-88.042525118137277</v>
      </c>
      <c r="AB239" s="33">
        <f t="shared" si="120"/>
        <v>49.596362529495075</v>
      </c>
      <c r="AC239" s="52"/>
      <c r="AD239" s="40">
        <v>231</v>
      </c>
      <c r="AE239" s="43">
        <f t="shared" si="109"/>
        <v>-40.905825418239417</v>
      </c>
      <c r="AF239" s="42">
        <f t="shared" si="110"/>
        <v>-50.514487494703125</v>
      </c>
      <c r="AG239" s="52"/>
      <c r="AH239" s="62">
        <v>220</v>
      </c>
      <c r="AI239" s="65">
        <f t="shared" si="121"/>
        <v>-82.530057985662722</v>
      </c>
      <c r="AJ239" s="64">
        <f t="shared" si="122"/>
        <v>44.668491599739433</v>
      </c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95">
        <f t="shared" ref="AV239:AV302" si="129">$AV$19</f>
        <v>59.46570340869048</v>
      </c>
      <c r="AW239" s="96">
        <f t="shared" si="117"/>
        <v>-226.89542765196785</v>
      </c>
      <c r="AX239" s="52"/>
      <c r="AY239" s="52"/>
      <c r="AZ239" s="96"/>
      <c r="BA239" s="96"/>
      <c r="BC239" s="95"/>
      <c r="BD239" s="176">
        <v>214</v>
      </c>
      <c r="BE239" s="179">
        <f t="shared" si="123"/>
        <v>-83.97871555271044</v>
      </c>
      <c r="BF239" s="178">
        <f t="shared" si="124"/>
        <v>46.592764000002845</v>
      </c>
      <c r="BG239" s="52"/>
      <c r="BH239" s="52"/>
      <c r="BI239" s="52"/>
      <c r="BJ239" s="52"/>
      <c r="BK239" s="52"/>
      <c r="BL239" s="52"/>
      <c r="BM239" s="52"/>
      <c r="BN239" s="52"/>
      <c r="BO239" s="52"/>
      <c r="BP239" s="52"/>
      <c r="BQ239" s="52"/>
      <c r="BR239" s="52"/>
      <c r="BS239" s="117">
        <f t="shared" si="127"/>
        <v>14.18701051390053</v>
      </c>
      <c r="BT239" s="115">
        <v>13</v>
      </c>
      <c r="BU239" s="52"/>
      <c r="BV239" s="52"/>
      <c r="BW239" s="52"/>
      <c r="BX239" s="52"/>
      <c r="BY239" s="52"/>
      <c r="BZ239" s="52"/>
      <c r="CA239" s="96"/>
      <c r="CB239" s="95"/>
      <c r="CC239" s="52"/>
      <c r="CD239" s="52"/>
      <c r="CE239" s="52"/>
      <c r="CF239" s="52"/>
      <c r="CG239" s="52"/>
      <c r="CH239" s="52"/>
      <c r="CI239" s="52"/>
      <c r="CJ239" s="52"/>
      <c r="CK239" s="52"/>
      <c r="CL239" s="52"/>
      <c r="CM239" s="52"/>
      <c r="CN239" s="117">
        <f t="shared" si="128"/>
        <v>14.18701051390053</v>
      </c>
      <c r="CO239" s="115">
        <v>13</v>
      </c>
      <c r="CP239" s="52"/>
      <c r="CQ239" s="52"/>
      <c r="CR239" s="52"/>
      <c r="CS239" s="52"/>
      <c r="CT239" s="52"/>
      <c r="CU239" s="52"/>
      <c r="CV239" s="96"/>
      <c r="CW239" s="122"/>
    </row>
    <row r="240" spans="2:101" x14ac:dyDescent="0.3">
      <c r="B240" s="95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95">
        <f t="shared" si="111"/>
        <v>10</v>
      </c>
      <c r="N240" s="96">
        <f t="shared" si="114"/>
        <v>-129</v>
      </c>
      <c r="O240" s="52"/>
      <c r="P240" s="52"/>
      <c r="Q240" s="95">
        <f t="shared" si="112"/>
        <v>65</v>
      </c>
      <c r="R240" s="96">
        <f t="shared" si="115"/>
        <v>-149</v>
      </c>
      <c r="S240" s="52"/>
      <c r="T240" s="52"/>
      <c r="U240" s="52"/>
      <c r="V240" s="52"/>
      <c r="W240" s="52"/>
      <c r="X240" s="52"/>
      <c r="Y240" s="52"/>
      <c r="Z240" s="31">
        <v>223</v>
      </c>
      <c r="AA240" s="34">
        <f t="shared" si="119"/>
        <v>-87.771089025458394</v>
      </c>
      <c r="AB240" s="33">
        <f t="shared" si="120"/>
        <v>49.300142014057585</v>
      </c>
      <c r="AC240" s="52"/>
      <c r="AD240" s="40">
        <v>232</v>
      </c>
      <c r="AE240" s="43">
        <f t="shared" si="109"/>
        <v>-40.017995896167776</v>
      </c>
      <c r="AF240" s="42">
        <f t="shared" si="110"/>
        <v>-51.220698984436936</v>
      </c>
      <c r="AG240" s="52"/>
      <c r="AH240" s="62">
        <v>221</v>
      </c>
      <c r="AI240" s="65">
        <f t="shared" si="121"/>
        <v>-82.269125191419278</v>
      </c>
      <c r="AJ240" s="64">
        <f t="shared" si="122"/>
        <v>44.362978550814944</v>
      </c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95">
        <f t="shared" si="129"/>
        <v>59.46570340869048</v>
      </c>
      <c r="AW240" s="96">
        <f t="shared" si="117"/>
        <v>-227.89542765196785</v>
      </c>
      <c r="AX240" s="52"/>
      <c r="AY240" s="52"/>
      <c r="AZ240" s="96"/>
      <c r="BA240" s="96"/>
      <c r="BC240" s="95"/>
      <c r="BD240" s="176">
        <v>215</v>
      </c>
      <c r="BE240" s="179">
        <f t="shared" si="123"/>
        <v>-83.751156249488773</v>
      </c>
      <c r="BF240" s="178">
        <f t="shared" si="124"/>
        <v>46.261663159256912</v>
      </c>
      <c r="BG240" s="52"/>
      <c r="BH240" s="52"/>
      <c r="BI240" s="52"/>
      <c r="BJ240" s="52"/>
      <c r="BK240" s="52"/>
      <c r="BL240" s="52"/>
      <c r="BM240" s="52"/>
      <c r="BN240" s="52"/>
      <c r="BO240" s="52"/>
      <c r="BP240" s="52"/>
      <c r="BQ240" s="52"/>
      <c r="BR240" s="52"/>
      <c r="BS240" s="117">
        <f t="shared" si="127"/>
        <v>15.278319014969803</v>
      </c>
      <c r="BT240" s="115">
        <v>14</v>
      </c>
      <c r="BU240" s="52"/>
      <c r="BV240" s="52"/>
      <c r="BW240" s="52"/>
      <c r="BX240" s="52"/>
      <c r="BY240" s="52"/>
      <c r="BZ240" s="52"/>
      <c r="CA240" s="96"/>
      <c r="CB240" s="95"/>
      <c r="CC240" s="52"/>
      <c r="CD240" s="52"/>
      <c r="CE240" s="52"/>
      <c r="CF240" s="52"/>
      <c r="CG240" s="52"/>
      <c r="CH240" s="52"/>
      <c r="CI240" s="52"/>
      <c r="CJ240" s="52"/>
      <c r="CK240" s="52"/>
      <c r="CL240" s="52"/>
      <c r="CM240" s="52"/>
      <c r="CN240" s="117">
        <f t="shared" si="128"/>
        <v>15.278319014969803</v>
      </c>
      <c r="CO240" s="115">
        <v>14</v>
      </c>
      <c r="CP240" s="52"/>
      <c r="CQ240" s="52"/>
      <c r="CR240" s="52"/>
      <c r="CS240" s="52"/>
      <c r="CT240" s="52"/>
      <c r="CU240" s="52"/>
      <c r="CV240" s="96"/>
      <c r="CW240" s="122"/>
    </row>
    <row r="241" spans="2:101" x14ac:dyDescent="0.3">
      <c r="B241" s="95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95">
        <f t="shared" si="111"/>
        <v>10</v>
      </c>
      <c r="N241" s="96">
        <f t="shared" si="114"/>
        <v>-130</v>
      </c>
      <c r="O241" s="52"/>
      <c r="P241" s="52"/>
      <c r="Q241" s="95">
        <f t="shared" si="112"/>
        <v>65</v>
      </c>
      <c r="R241" s="96">
        <f t="shared" si="115"/>
        <v>-150</v>
      </c>
      <c r="S241" s="52"/>
      <c r="T241" s="52"/>
      <c r="U241" s="52"/>
      <c r="V241" s="52"/>
      <c r="W241" s="52"/>
      <c r="X241" s="52"/>
      <c r="Y241" s="52"/>
      <c r="Z241" s="31">
        <v>224</v>
      </c>
      <c r="AA241" s="34">
        <f t="shared" si="119"/>
        <v>-87.494524512980689</v>
      </c>
      <c r="AB241" s="33">
        <f t="shared" si="120"/>
        <v>49.008703827450546</v>
      </c>
      <c r="AC241" s="52"/>
      <c r="AD241" s="40">
        <v>233</v>
      </c>
      <c r="AE241" s="43">
        <f t="shared" si="109"/>
        <v>-39.117976504883138</v>
      </c>
      <c r="AF241" s="42">
        <f t="shared" si="110"/>
        <v>-51.911308153074032</v>
      </c>
      <c r="AG241" s="52"/>
      <c r="AH241" s="62">
        <v>222</v>
      </c>
      <c r="AI241" s="65">
        <f t="shared" si="121"/>
        <v>-82.002900200602511</v>
      </c>
      <c r="AJ241" s="64">
        <f t="shared" si="122"/>
        <v>44.062065938185555</v>
      </c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95">
        <f t="shared" si="129"/>
        <v>59.46570340869048</v>
      </c>
      <c r="AW241" s="96">
        <f t="shared" si="117"/>
        <v>-228.89542765196785</v>
      </c>
      <c r="AX241" s="52"/>
      <c r="AY241" s="52"/>
      <c r="AZ241" s="96"/>
      <c r="BA241" s="96"/>
      <c r="BC241" s="95"/>
      <c r="BD241" s="176">
        <v>216</v>
      </c>
      <c r="BE241" s="179">
        <f t="shared" si="123"/>
        <v>-83.517853098206771</v>
      </c>
      <c r="BF241" s="178">
        <f t="shared" si="124"/>
        <v>45.934584204221153</v>
      </c>
      <c r="BG241" s="52"/>
      <c r="BH241" s="52"/>
      <c r="BI241" s="52"/>
      <c r="BJ241" s="52"/>
      <c r="BK241" s="52"/>
      <c r="BL241" s="52"/>
      <c r="BM241" s="52"/>
      <c r="BN241" s="52"/>
      <c r="BO241" s="52"/>
      <c r="BP241" s="52"/>
      <c r="BQ241" s="52"/>
      <c r="BR241" s="52"/>
      <c r="BS241" s="117">
        <f t="shared" si="127"/>
        <v>16.369627516039074</v>
      </c>
      <c r="BT241" s="115">
        <v>15</v>
      </c>
      <c r="BU241" s="52"/>
      <c r="BV241" s="52"/>
      <c r="BW241" s="52"/>
      <c r="BX241" s="52"/>
      <c r="BY241" s="52"/>
      <c r="BZ241" s="52"/>
      <c r="CA241" s="96"/>
      <c r="CB241" s="95"/>
      <c r="CC241" s="52"/>
      <c r="CD241" s="52"/>
      <c r="CE241" s="52"/>
      <c r="CF241" s="52"/>
      <c r="CG241" s="52"/>
      <c r="CH241" s="52"/>
      <c r="CI241" s="52"/>
      <c r="CJ241" s="52"/>
      <c r="CK241" s="52"/>
      <c r="CL241" s="52"/>
      <c r="CM241" s="52"/>
      <c r="CN241" s="117">
        <f t="shared" si="128"/>
        <v>16.369627516039074</v>
      </c>
      <c r="CO241" s="115">
        <v>15</v>
      </c>
      <c r="CP241" s="52"/>
      <c r="CQ241" s="52"/>
      <c r="CR241" s="52"/>
      <c r="CS241" s="52"/>
      <c r="CT241" s="52"/>
      <c r="CU241" s="52"/>
      <c r="CV241" s="96"/>
      <c r="CW241" s="122"/>
    </row>
    <row r="242" spans="2:101" x14ac:dyDescent="0.3">
      <c r="B242" s="95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95">
        <f t="shared" si="111"/>
        <v>10</v>
      </c>
      <c r="N242" s="96">
        <f t="shared" si="114"/>
        <v>-131</v>
      </c>
      <c r="O242" s="52"/>
      <c r="P242" s="52"/>
      <c r="Q242" s="95">
        <f t="shared" si="112"/>
        <v>65</v>
      </c>
      <c r="R242" s="96">
        <f t="shared" si="115"/>
        <v>-151</v>
      </c>
      <c r="S242" s="52"/>
      <c r="T242" s="52"/>
      <c r="U242" s="52"/>
      <c r="V242" s="52"/>
      <c r="W242" s="52"/>
      <c r="X242" s="52"/>
      <c r="Y242" s="52"/>
      <c r="Z242" s="31">
        <v>225</v>
      </c>
      <c r="AA242" s="34">
        <f t="shared" si="119"/>
        <v>-87.212915824933788</v>
      </c>
      <c r="AB242" s="33">
        <f t="shared" si="120"/>
        <v>48.722136744568843</v>
      </c>
      <c r="AC242" s="52"/>
      <c r="AD242" s="40">
        <v>234</v>
      </c>
      <c r="AE242" s="43">
        <f t="shared" si="109"/>
        <v>-38.206041399010758</v>
      </c>
      <c r="AF242" s="42">
        <f t="shared" si="110"/>
        <v>-52.58610463437158</v>
      </c>
      <c r="AG242" s="52"/>
      <c r="AH242" s="62">
        <v>223</v>
      </c>
      <c r="AI242" s="65">
        <f t="shared" si="121"/>
        <v>-81.731464107923628</v>
      </c>
      <c r="AJ242" s="64">
        <f t="shared" si="122"/>
        <v>43.765845422748065</v>
      </c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95">
        <f t="shared" si="129"/>
        <v>59.46570340869048</v>
      </c>
      <c r="AW242" s="96">
        <f t="shared" si="117"/>
        <v>-229.89542765196785</v>
      </c>
      <c r="AX242" s="52"/>
      <c r="AY242" s="52"/>
      <c r="AZ242" s="96"/>
      <c r="BA242" s="96"/>
      <c r="BC242" s="95"/>
      <c r="BD242" s="176">
        <v>217</v>
      </c>
      <c r="BE242" s="179">
        <f t="shared" si="123"/>
        <v>-83.278877165264376</v>
      </c>
      <c r="BF242" s="178">
        <f t="shared" si="124"/>
        <v>45.611626766313769</v>
      </c>
      <c r="BG242" s="52"/>
      <c r="BH242" s="52"/>
      <c r="BI242" s="52"/>
      <c r="BJ242" s="52"/>
      <c r="BK242" s="52"/>
      <c r="BL242" s="52"/>
      <c r="BM242" s="52"/>
      <c r="BN242" s="52"/>
      <c r="BO242" s="52"/>
      <c r="BP242" s="52"/>
      <c r="BQ242" s="52"/>
      <c r="BR242" s="52"/>
      <c r="BS242" s="117">
        <f t="shared" si="127"/>
        <v>17.460936017108345</v>
      </c>
      <c r="BT242" s="115">
        <v>16</v>
      </c>
      <c r="BU242" s="52"/>
      <c r="BV242" s="52"/>
      <c r="BW242" s="52"/>
      <c r="BX242" s="52"/>
      <c r="BY242" s="52"/>
      <c r="BZ242" s="52"/>
      <c r="CA242" s="96"/>
      <c r="CB242" s="95"/>
      <c r="CC242" s="52"/>
      <c r="CD242" s="52"/>
      <c r="CE242" s="52"/>
      <c r="CF242" s="52"/>
      <c r="CG242" s="52"/>
      <c r="CH242" s="52"/>
      <c r="CI242" s="52"/>
      <c r="CJ242" s="52"/>
      <c r="CK242" s="52"/>
      <c r="CL242" s="52"/>
      <c r="CM242" s="52"/>
      <c r="CN242" s="117">
        <f t="shared" si="128"/>
        <v>17.460936017108345</v>
      </c>
      <c r="CO242" s="115">
        <v>16</v>
      </c>
      <c r="CP242" s="52"/>
      <c r="CQ242" s="52"/>
      <c r="CR242" s="52"/>
      <c r="CS242" s="52"/>
      <c r="CT242" s="52"/>
      <c r="CU242" s="52"/>
      <c r="CV242" s="96"/>
      <c r="CW242" s="122"/>
    </row>
    <row r="243" spans="2:101" x14ac:dyDescent="0.3">
      <c r="B243" s="95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95">
        <f t="shared" si="111"/>
        <v>10</v>
      </c>
      <c r="N243" s="96">
        <f t="shared" si="114"/>
        <v>-132</v>
      </c>
      <c r="O243" s="52"/>
      <c r="P243" s="52"/>
      <c r="Q243" s="95">
        <f t="shared" si="112"/>
        <v>65</v>
      </c>
      <c r="R243" s="96">
        <f t="shared" si="115"/>
        <v>-152</v>
      </c>
      <c r="S243" s="52"/>
      <c r="T243" s="52"/>
      <c r="U243" s="52"/>
      <c r="V243" s="52"/>
      <c r="W243" s="52"/>
      <c r="X243" s="52"/>
      <c r="Y243" s="52"/>
      <c r="Z243" s="31">
        <v>226</v>
      </c>
      <c r="AA243" s="34">
        <f t="shared" si="119"/>
        <v>-86.92634874205207</v>
      </c>
      <c r="AB243" s="33">
        <f t="shared" si="120"/>
        <v>48.440528056521941</v>
      </c>
      <c r="AC243" s="52"/>
      <c r="AD243" s="40">
        <v>235</v>
      </c>
      <c r="AE243" s="43">
        <f t="shared" si="109"/>
        <v>-37.282468362818015</v>
      </c>
      <c r="AF243" s="42">
        <f t="shared" si="110"/>
        <v>-53.244882878784452</v>
      </c>
      <c r="AG243" s="52"/>
      <c r="AH243" s="62">
        <v>224</v>
      </c>
      <c r="AI243" s="65">
        <f t="shared" si="121"/>
        <v>-81.454899595445909</v>
      </c>
      <c r="AJ243" s="64">
        <f t="shared" si="122"/>
        <v>43.474407236141026</v>
      </c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95">
        <f t="shared" si="129"/>
        <v>59.46570340869048</v>
      </c>
      <c r="AW243" s="96">
        <f t="shared" si="117"/>
        <v>-230.89542765196785</v>
      </c>
      <c r="AX243" s="52"/>
      <c r="AY243" s="52"/>
      <c r="AZ243" s="96"/>
      <c r="BA243" s="96"/>
      <c r="BC243" s="95"/>
      <c r="BD243" s="176">
        <v>218</v>
      </c>
      <c r="BE243" s="179">
        <f t="shared" si="123"/>
        <v>-83.034301245045768</v>
      </c>
      <c r="BF243" s="178">
        <f t="shared" si="124"/>
        <v>45.292889221498896</v>
      </c>
      <c r="BG243" s="52"/>
      <c r="BH243" s="52"/>
      <c r="BI243" s="52"/>
      <c r="BJ243" s="52"/>
      <c r="BK243" s="52"/>
      <c r="BL243" s="52"/>
      <c r="BM243" s="52"/>
      <c r="BN243" s="52"/>
      <c r="BO243" s="52"/>
      <c r="BP243" s="52"/>
      <c r="BQ243" s="52"/>
      <c r="BR243" s="52"/>
      <c r="BS243" s="117">
        <f t="shared" si="127"/>
        <v>18.552244518177616</v>
      </c>
      <c r="BT243" s="115">
        <v>17</v>
      </c>
      <c r="BU243" s="52"/>
      <c r="BV243" s="52"/>
      <c r="BW243" s="52"/>
      <c r="BX243" s="52"/>
      <c r="BY243" s="52"/>
      <c r="BZ243" s="52"/>
      <c r="CA243" s="96"/>
      <c r="CB243" s="95"/>
      <c r="CC243" s="52"/>
      <c r="CD243" s="52"/>
      <c r="CE243" s="52"/>
      <c r="CF243" s="52"/>
      <c r="CG243" s="52"/>
      <c r="CH243" s="52"/>
      <c r="CI243" s="52"/>
      <c r="CJ243" s="52"/>
      <c r="CK243" s="52"/>
      <c r="CL243" s="52"/>
      <c r="CM243" s="52"/>
      <c r="CN243" s="117">
        <f t="shared" si="128"/>
        <v>18.552244518177616</v>
      </c>
      <c r="CO243" s="115">
        <v>17</v>
      </c>
      <c r="CP243" s="52"/>
      <c r="CQ243" s="52"/>
      <c r="CR243" s="52"/>
      <c r="CS243" s="52"/>
      <c r="CT243" s="52"/>
      <c r="CU243" s="52"/>
      <c r="CV243" s="96"/>
      <c r="CW243" s="122"/>
    </row>
    <row r="244" spans="2:101" x14ac:dyDescent="0.3">
      <c r="B244" s="95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95">
        <f t="shared" si="111"/>
        <v>10</v>
      </c>
      <c r="N244" s="96">
        <f t="shared" si="114"/>
        <v>-133</v>
      </c>
      <c r="O244" s="52"/>
      <c r="P244" s="52"/>
      <c r="Q244" s="95">
        <f t="shared" si="112"/>
        <v>65</v>
      </c>
      <c r="R244" s="96">
        <f t="shared" si="115"/>
        <v>-153</v>
      </c>
      <c r="S244" s="52"/>
      <c r="T244" s="52"/>
      <c r="U244" s="52"/>
      <c r="V244" s="52"/>
      <c r="W244" s="52"/>
      <c r="X244" s="52"/>
      <c r="Y244" s="52"/>
      <c r="Z244" s="31">
        <v>227</v>
      </c>
      <c r="AA244" s="34">
        <f t="shared" si="119"/>
        <v>-86.634910555445046</v>
      </c>
      <c r="AB244" s="33">
        <f t="shared" si="120"/>
        <v>48.163963544044222</v>
      </c>
      <c r="AC244" s="52"/>
      <c r="AD244" s="40">
        <v>236</v>
      </c>
      <c r="AE244" s="43">
        <f t="shared" si="109"/>
        <v>-36.347538725598568</v>
      </c>
      <c r="AF244" s="42">
        <f t="shared" si="110"/>
        <v>-53.887442216077694</v>
      </c>
      <c r="AG244" s="52"/>
      <c r="AH244" s="62">
        <v>225</v>
      </c>
      <c r="AI244" s="65">
        <f t="shared" si="121"/>
        <v>-81.173290907399021</v>
      </c>
      <c r="AJ244" s="64">
        <f t="shared" si="122"/>
        <v>43.187840153259316</v>
      </c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95">
        <f t="shared" si="129"/>
        <v>59.46570340869048</v>
      </c>
      <c r="AW244" s="96">
        <f t="shared" si="117"/>
        <v>-231.89542765196785</v>
      </c>
      <c r="AX244" s="52"/>
      <c r="AY244" s="52"/>
      <c r="AZ244" s="96"/>
      <c r="BA244" s="96"/>
      <c r="BC244" s="95"/>
      <c r="BD244" s="176">
        <v>219</v>
      </c>
      <c r="BE244" s="179">
        <f t="shared" si="123"/>
        <v>-82.784199837745504</v>
      </c>
      <c r="BF244" s="178">
        <f t="shared" si="124"/>
        <v>44.978468660320345</v>
      </c>
      <c r="BG244" s="52"/>
      <c r="BH244" s="52"/>
      <c r="BI244" s="52"/>
      <c r="BJ244" s="52"/>
      <c r="BK244" s="52"/>
      <c r="BL244" s="52"/>
      <c r="BM244" s="52"/>
      <c r="BN244" s="52"/>
      <c r="BO244" s="52"/>
      <c r="BP244" s="52"/>
      <c r="BQ244" s="52"/>
      <c r="BR244" s="52"/>
      <c r="BS244" s="117">
        <f t="shared" si="127"/>
        <v>19.643553019246887</v>
      </c>
      <c r="BT244" s="115">
        <v>18</v>
      </c>
      <c r="BU244" s="52"/>
      <c r="BV244" s="52"/>
      <c r="BW244" s="52"/>
      <c r="BX244" s="52"/>
      <c r="BY244" s="52"/>
      <c r="BZ244" s="52"/>
      <c r="CA244" s="96"/>
      <c r="CB244" s="95"/>
      <c r="CC244" s="52"/>
      <c r="CD244" s="52"/>
      <c r="CE244" s="52"/>
      <c r="CF244" s="52"/>
      <c r="CG244" s="52"/>
      <c r="CH244" s="52"/>
      <c r="CI244" s="52"/>
      <c r="CJ244" s="52"/>
      <c r="CK244" s="52"/>
      <c r="CL244" s="52"/>
      <c r="CM244" s="52"/>
      <c r="CN244" s="117">
        <f t="shared" si="128"/>
        <v>19.643553019246887</v>
      </c>
      <c r="CO244" s="115">
        <v>18</v>
      </c>
      <c r="CP244" s="52"/>
      <c r="CQ244" s="52"/>
      <c r="CR244" s="52"/>
      <c r="CS244" s="52"/>
      <c r="CT244" s="52"/>
      <c r="CU244" s="52"/>
      <c r="CV244" s="96"/>
      <c r="CW244" s="122"/>
    </row>
    <row r="245" spans="2:101" x14ac:dyDescent="0.3">
      <c r="B245" s="95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95">
        <f t="shared" si="111"/>
        <v>10</v>
      </c>
      <c r="N245" s="96">
        <f t="shared" si="114"/>
        <v>-134</v>
      </c>
      <c r="O245" s="52"/>
      <c r="P245" s="52"/>
      <c r="Q245" s="95">
        <f t="shared" si="112"/>
        <v>65</v>
      </c>
      <c r="R245" s="96">
        <f t="shared" si="115"/>
        <v>-154</v>
      </c>
      <c r="S245" s="52"/>
      <c r="T245" s="52"/>
      <c r="U245" s="52"/>
      <c r="V245" s="52"/>
      <c r="W245" s="52"/>
      <c r="X245" s="52"/>
      <c r="Y245" s="52"/>
      <c r="Z245" s="31">
        <v>228</v>
      </c>
      <c r="AA245" s="34">
        <f t="shared" si="119"/>
        <v>-86.338690040007549</v>
      </c>
      <c r="AB245" s="33">
        <f t="shared" si="120"/>
        <v>47.892527451365339</v>
      </c>
      <c r="AC245" s="52"/>
      <c r="AD245" s="40">
        <v>237</v>
      </c>
      <c r="AE245" s="43">
        <f t="shared" si="109"/>
        <v>-35.40153727597675</v>
      </c>
      <c r="AF245" s="42">
        <f t="shared" si="110"/>
        <v>-54.51358691645256</v>
      </c>
      <c r="AG245" s="52"/>
      <c r="AH245" s="62">
        <v>226</v>
      </c>
      <c r="AI245" s="65">
        <f t="shared" si="121"/>
        <v>-80.886723824517304</v>
      </c>
      <c r="AJ245" s="64">
        <f t="shared" si="122"/>
        <v>42.906231465212414</v>
      </c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95">
        <f t="shared" si="129"/>
        <v>59.46570340869048</v>
      </c>
      <c r="AW245" s="96">
        <f t="shared" si="117"/>
        <v>-232.89542765196785</v>
      </c>
      <c r="AX245" s="52"/>
      <c r="AY245" s="52"/>
      <c r="AZ245" s="96"/>
      <c r="BA245" s="96"/>
      <c r="BC245" s="95"/>
      <c r="BD245" s="176">
        <v>220</v>
      </c>
      <c r="BE245" s="179">
        <f t="shared" si="123"/>
        <v>-82.528649126675049</v>
      </c>
      <c r="BF245" s="178">
        <f t="shared" si="124"/>
        <v>44.668460858326959</v>
      </c>
      <c r="BG245" s="52"/>
      <c r="BH245" s="52"/>
      <c r="BI245" s="52"/>
      <c r="BJ245" s="52"/>
      <c r="BK245" s="52"/>
      <c r="BL245" s="52"/>
      <c r="BM245" s="52"/>
      <c r="BN245" s="52"/>
      <c r="BO245" s="52"/>
      <c r="BP245" s="52"/>
      <c r="BQ245" s="52"/>
      <c r="BR245" s="52"/>
      <c r="BS245" s="117">
        <f t="shared" si="127"/>
        <v>20.734861520316159</v>
      </c>
      <c r="BT245" s="115">
        <v>19</v>
      </c>
      <c r="BU245" s="52"/>
      <c r="BV245" s="52"/>
      <c r="BW245" s="52"/>
      <c r="BX245" s="52"/>
      <c r="BY245" s="52"/>
      <c r="BZ245" s="52"/>
      <c r="CA245" s="96"/>
      <c r="CB245" s="95"/>
      <c r="CC245" s="52"/>
      <c r="CD245" s="52"/>
      <c r="CE245" s="52"/>
      <c r="CF245" s="52"/>
      <c r="CG245" s="52"/>
      <c r="CH245" s="52"/>
      <c r="CI245" s="52"/>
      <c r="CJ245" s="52"/>
      <c r="CK245" s="52"/>
      <c r="CL245" s="52"/>
      <c r="CM245" s="52"/>
      <c r="CN245" s="117">
        <f t="shared" si="128"/>
        <v>20.734861520316159</v>
      </c>
      <c r="CO245" s="115">
        <v>19</v>
      </c>
      <c r="CP245" s="52"/>
      <c r="CQ245" s="52"/>
      <c r="CR245" s="52"/>
      <c r="CS245" s="52"/>
      <c r="CT245" s="52"/>
      <c r="CU245" s="52"/>
      <c r="CV245" s="96"/>
      <c r="CW245" s="122"/>
    </row>
    <row r="246" spans="2:101" x14ac:dyDescent="0.3">
      <c r="B246" s="95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95">
        <f t="shared" si="111"/>
        <v>10</v>
      </c>
      <c r="N246" s="96">
        <f t="shared" si="114"/>
        <v>-135</v>
      </c>
      <c r="O246" s="52"/>
      <c r="P246" s="52"/>
      <c r="Q246" s="95">
        <f t="shared" si="112"/>
        <v>65</v>
      </c>
      <c r="R246" s="96">
        <f t="shared" si="115"/>
        <v>-155</v>
      </c>
      <c r="S246" s="52"/>
      <c r="T246" s="52"/>
      <c r="U246" s="52"/>
      <c r="V246" s="52"/>
      <c r="W246" s="52"/>
      <c r="X246" s="52"/>
      <c r="Y246" s="52"/>
      <c r="Z246" s="31">
        <v>229</v>
      </c>
      <c r="AA246" s="34">
        <f t="shared" si="119"/>
        <v>-86.03777742737816</v>
      </c>
      <c r="AB246" s="33">
        <f t="shared" si="120"/>
        <v>47.626302460548587</v>
      </c>
      <c r="AC246" s="52"/>
      <c r="AD246" s="40">
        <v>238</v>
      </c>
      <c r="AE246" s="43">
        <f t="shared" si="109"/>
        <v>-34.444752175158328</v>
      </c>
      <c r="AF246" s="42">
        <f t="shared" si="110"/>
        <v>-55.123126250167687</v>
      </c>
      <c r="AG246" s="52"/>
      <c r="AH246" s="62">
        <v>227</v>
      </c>
      <c r="AI246" s="65">
        <f t="shared" si="121"/>
        <v>-80.59528563791028</v>
      </c>
      <c r="AJ246" s="64">
        <f t="shared" si="122"/>
        <v>42.629666952734709</v>
      </c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95">
        <f t="shared" si="129"/>
        <v>59.46570340869048</v>
      </c>
      <c r="AW246" s="96">
        <f t="shared" si="117"/>
        <v>-233.89542765196785</v>
      </c>
      <c r="AX246" s="52"/>
      <c r="AY246" s="52"/>
      <c r="AZ246" s="96"/>
      <c r="BA246" s="96"/>
      <c r="BC246" s="95"/>
      <c r="BD246" s="176">
        <v>221</v>
      </c>
      <c r="BE246" s="179">
        <f t="shared" si="123"/>
        <v>-82.267726955056546</v>
      </c>
      <c r="BF246" s="178">
        <f t="shared" si="124"/>
        <v>44.362960246898297</v>
      </c>
      <c r="BG246" s="52"/>
      <c r="BH246" s="52"/>
      <c r="BI246" s="52"/>
      <c r="BJ246" s="52"/>
      <c r="BK246" s="52"/>
      <c r="BL246" s="52"/>
      <c r="BM246" s="52"/>
      <c r="BN246" s="52"/>
      <c r="BO246" s="52"/>
      <c r="BP246" s="52"/>
      <c r="BQ246" s="52"/>
      <c r="BR246" s="52"/>
      <c r="BS246" s="117">
        <f t="shared" si="127"/>
        <v>21.82617002138543</v>
      </c>
      <c r="BT246" s="115">
        <v>20</v>
      </c>
      <c r="BU246" s="52"/>
      <c r="BV246" s="52"/>
      <c r="BW246" s="52"/>
      <c r="BX246" s="52"/>
      <c r="BY246" s="52"/>
      <c r="BZ246" s="52"/>
      <c r="CA246" s="96"/>
      <c r="CB246" s="95"/>
      <c r="CC246" s="52"/>
      <c r="CD246" s="52"/>
      <c r="CE246" s="52"/>
      <c r="CF246" s="52"/>
      <c r="CG246" s="52"/>
      <c r="CH246" s="52"/>
      <c r="CI246" s="52"/>
      <c r="CJ246" s="52"/>
      <c r="CK246" s="52"/>
      <c r="CL246" s="52"/>
      <c r="CM246" s="52"/>
      <c r="CN246" s="117">
        <f t="shared" si="128"/>
        <v>21.82617002138543</v>
      </c>
      <c r="CO246" s="115">
        <v>20</v>
      </c>
      <c r="CP246" s="52"/>
      <c r="CQ246" s="52"/>
      <c r="CR246" s="52"/>
      <c r="CS246" s="52"/>
      <c r="CT246" s="52"/>
      <c r="CU246" s="52"/>
      <c r="CV246" s="96"/>
      <c r="CW246" s="122"/>
    </row>
    <row r="247" spans="2:101" x14ac:dyDescent="0.3">
      <c r="B247" s="95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95">
        <f t="shared" si="111"/>
        <v>10</v>
      </c>
      <c r="N247" s="96">
        <f t="shared" si="114"/>
        <v>-136</v>
      </c>
      <c r="O247" s="52"/>
      <c r="P247" s="52"/>
      <c r="Q247" s="95">
        <f t="shared" si="112"/>
        <v>65</v>
      </c>
      <c r="R247" s="96">
        <f t="shared" si="115"/>
        <v>-156</v>
      </c>
      <c r="S247" s="52"/>
      <c r="T247" s="52"/>
      <c r="U247" s="52"/>
      <c r="V247" s="52"/>
      <c r="W247" s="52"/>
      <c r="X247" s="52"/>
      <c r="Y247" s="52"/>
      <c r="Z247" s="31">
        <v>230</v>
      </c>
      <c r="AA247" s="34">
        <f t="shared" si="119"/>
        <v>-85.732264378453664</v>
      </c>
      <c r="AB247" s="33">
        <f t="shared" si="120"/>
        <v>47.365369666305121</v>
      </c>
      <c r="AC247" s="52"/>
      <c r="AD247" s="40">
        <v>239</v>
      </c>
      <c r="AE247" s="43">
        <f t="shared" si="109"/>
        <v>-33.477474869153539</v>
      </c>
      <c r="AF247" s="42">
        <f t="shared" si="110"/>
        <v>-55.715874545637284</v>
      </c>
      <c r="AG247" s="52"/>
      <c r="AH247" s="62">
        <v>228</v>
      </c>
      <c r="AI247" s="65">
        <f t="shared" si="121"/>
        <v>-80.299065122472783</v>
      </c>
      <c r="AJ247" s="64">
        <f t="shared" si="122"/>
        <v>42.358230860055826</v>
      </c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95">
        <f t="shared" si="129"/>
        <v>59.46570340869048</v>
      </c>
      <c r="AW247" s="96">
        <f t="shared" si="117"/>
        <v>-234.89542765196785</v>
      </c>
      <c r="AX247" s="52"/>
      <c r="AY247" s="52"/>
      <c r="AZ247" s="96"/>
      <c r="BA247" s="96"/>
      <c r="BC247" s="95"/>
      <c r="BD247" s="176">
        <v>222</v>
      </c>
      <c r="BE247" s="179">
        <f t="shared" si="123"/>
        <v>-82.001512802311112</v>
      </c>
      <c r="BF247" s="178">
        <f t="shared" si="124"/>
        <v>44.062059884480078</v>
      </c>
      <c r="BG247" s="52"/>
      <c r="BH247" s="52"/>
      <c r="BI247" s="52"/>
      <c r="BJ247" s="52"/>
      <c r="BK247" s="52"/>
      <c r="BL247" s="52"/>
      <c r="BM247" s="52"/>
      <c r="BN247" s="52"/>
      <c r="BO247" s="52"/>
      <c r="BP247" s="52"/>
      <c r="BQ247" s="52"/>
      <c r="BR247" s="52"/>
      <c r="BS247" s="117">
        <f t="shared" si="127"/>
        <v>22.917478522454704</v>
      </c>
      <c r="BT247" s="115">
        <v>21</v>
      </c>
      <c r="BU247" s="52"/>
      <c r="BV247" s="52"/>
      <c r="BW247" s="52"/>
      <c r="BX247" s="52"/>
      <c r="BY247" s="52"/>
      <c r="BZ247" s="52"/>
      <c r="CA247" s="96"/>
      <c r="CB247" s="95"/>
      <c r="CC247" s="52"/>
      <c r="CD247" s="52"/>
      <c r="CE247" s="52"/>
      <c r="CF247" s="52"/>
      <c r="CG247" s="52"/>
      <c r="CH247" s="52"/>
      <c r="CI247" s="52"/>
      <c r="CJ247" s="52"/>
      <c r="CK247" s="52"/>
      <c r="CL247" s="52"/>
      <c r="CM247" s="52"/>
      <c r="CN247" s="117">
        <f t="shared" si="128"/>
        <v>22.917478522454704</v>
      </c>
      <c r="CO247" s="115">
        <v>21</v>
      </c>
      <c r="CP247" s="52"/>
      <c r="CQ247" s="52"/>
      <c r="CR247" s="52"/>
      <c r="CS247" s="52"/>
      <c r="CT247" s="52"/>
      <c r="CU247" s="52"/>
      <c r="CV247" s="96"/>
      <c r="CW247" s="122"/>
    </row>
    <row r="248" spans="2:101" x14ac:dyDescent="0.3">
      <c r="B248" s="95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95">
        <f t="shared" si="111"/>
        <v>10</v>
      </c>
      <c r="N248" s="96">
        <f t="shared" si="114"/>
        <v>-137</v>
      </c>
      <c r="O248" s="52"/>
      <c r="P248" s="52"/>
      <c r="Q248" s="95">
        <f t="shared" si="112"/>
        <v>65</v>
      </c>
      <c r="R248" s="96">
        <f t="shared" si="115"/>
        <v>-157</v>
      </c>
      <c r="S248" s="52"/>
      <c r="T248" s="52"/>
      <c r="U248" s="52"/>
      <c r="V248" s="52"/>
      <c r="W248" s="52"/>
      <c r="X248" s="52"/>
      <c r="Y248" s="52"/>
      <c r="Z248" s="31">
        <v>231</v>
      </c>
      <c r="AA248" s="34">
        <f t="shared" si="119"/>
        <v>-85.42224395546836</v>
      </c>
      <c r="AB248" s="33">
        <f t="shared" si="120"/>
        <v>47.109808551291799</v>
      </c>
      <c r="AC248" s="52"/>
      <c r="AD248" s="40">
        <v>240</v>
      </c>
      <c r="AE248" s="43">
        <f t="shared" si="109"/>
        <v>-32.500000000000028</v>
      </c>
      <c r="AF248" s="42">
        <f t="shared" si="110"/>
        <v>-56.291651245988497</v>
      </c>
      <c r="AG248" s="52"/>
      <c r="AH248" s="62">
        <v>229</v>
      </c>
      <c r="AI248" s="65">
        <f t="shared" si="121"/>
        <v>-79.998152509843393</v>
      </c>
      <c r="AJ248" s="64">
        <f t="shared" si="122"/>
        <v>42.09200586923906</v>
      </c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95">
        <f t="shared" si="129"/>
        <v>59.46570340869048</v>
      </c>
      <c r="AW248" s="96">
        <f t="shared" si="117"/>
        <v>-235.89542765196785</v>
      </c>
      <c r="AX248" s="52"/>
      <c r="AY248" s="52"/>
      <c r="AZ248" s="96"/>
      <c r="BA248" s="96"/>
      <c r="BC248" s="95"/>
      <c r="BD248" s="176">
        <v>223</v>
      </c>
      <c r="BE248" s="179">
        <f t="shared" si="123"/>
        <v>-81.730087759848516</v>
      </c>
      <c r="BF248" s="178">
        <f t="shared" si="124"/>
        <v>43.765851428237568</v>
      </c>
      <c r="BG248" s="52"/>
      <c r="BH248" s="52"/>
      <c r="BI248" s="52"/>
      <c r="BJ248" s="52"/>
      <c r="BK248" s="52"/>
      <c r="BL248" s="52"/>
      <c r="BM248" s="52"/>
      <c r="BN248" s="52"/>
      <c r="BO248" s="52"/>
      <c r="BP248" s="52"/>
      <c r="BQ248" s="52"/>
      <c r="BR248" s="52"/>
      <c r="BS248" s="117">
        <f t="shared" si="127"/>
        <v>24.008787023523976</v>
      </c>
      <c r="BT248" s="115">
        <v>22</v>
      </c>
      <c r="BU248" s="52"/>
      <c r="BV248" s="52"/>
      <c r="BW248" s="52"/>
      <c r="BX248" s="52"/>
      <c r="BY248" s="52"/>
      <c r="BZ248" s="52"/>
      <c r="CA248" s="96"/>
      <c r="CB248" s="95"/>
      <c r="CC248" s="52"/>
      <c r="CD248" s="52"/>
      <c r="CE248" s="52"/>
      <c r="CF248" s="52"/>
      <c r="CG248" s="52"/>
      <c r="CH248" s="52"/>
      <c r="CI248" s="52"/>
      <c r="CJ248" s="52"/>
      <c r="CK248" s="52"/>
      <c r="CL248" s="52"/>
      <c r="CM248" s="52"/>
      <c r="CN248" s="117">
        <f t="shared" si="128"/>
        <v>24.008787023523976</v>
      </c>
      <c r="CO248" s="115">
        <v>22</v>
      </c>
      <c r="CP248" s="52"/>
      <c r="CQ248" s="52"/>
      <c r="CR248" s="52"/>
      <c r="CS248" s="52"/>
      <c r="CT248" s="52"/>
      <c r="CU248" s="52"/>
      <c r="CV248" s="96"/>
      <c r="CW248" s="122"/>
    </row>
    <row r="249" spans="2:101" x14ac:dyDescent="0.3">
      <c r="B249" s="95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95">
        <f t="shared" si="111"/>
        <v>10</v>
      </c>
      <c r="N249" s="96">
        <f t="shared" si="114"/>
        <v>-138</v>
      </c>
      <c r="O249" s="52"/>
      <c r="P249" s="52"/>
      <c r="Q249" s="95">
        <f t="shared" si="112"/>
        <v>65</v>
      </c>
      <c r="R249" s="96">
        <f t="shared" si="115"/>
        <v>-158</v>
      </c>
      <c r="S249" s="52"/>
      <c r="T249" s="52"/>
      <c r="U249" s="52"/>
      <c r="V249" s="52"/>
      <c r="W249" s="52"/>
      <c r="X249" s="52"/>
      <c r="Y249" s="52"/>
      <c r="Z249" s="31">
        <v>232</v>
      </c>
      <c r="AA249" s="34">
        <f t="shared" si="119"/>
        <v>-85.10781059364632</v>
      </c>
      <c r="AB249" s="33">
        <f t="shared" si="120"/>
        <v>46.859696961899942</v>
      </c>
      <c r="AC249" s="52"/>
      <c r="AD249" s="40">
        <v>241</v>
      </c>
      <c r="AE249" s="43">
        <f t="shared" si="109"/>
        <v>-31.512625316011896</v>
      </c>
      <c r="AF249" s="42">
        <f t="shared" si="110"/>
        <v>-56.850280964060737</v>
      </c>
      <c r="AG249" s="52"/>
      <c r="AH249" s="62">
        <v>230</v>
      </c>
      <c r="AI249" s="65">
        <f t="shared" si="121"/>
        <v>-79.692639460918897</v>
      </c>
      <c r="AJ249" s="64">
        <f t="shared" si="122"/>
        <v>41.831073074995601</v>
      </c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95">
        <f t="shared" si="129"/>
        <v>59.46570340869048</v>
      </c>
      <c r="AW249" s="96">
        <f t="shared" si="117"/>
        <v>-236.89542765196785</v>
      </c>
      <c r="AX249" s="52"/>
      <c r="AY249" s="52"/>
      <c r="AZ249" s="96"/>
      <c r="BA249" s="96"/>
      <c r="BC249" s="95"/>
      <c r="BD249" s="176">
        <v>224</v>
      </c>
      <c r="BE249" s="179">
        <f t="shared" si="123"/>
        <v>-81.453534506366054</v>
      </c>
      <c r="BF249" s="178">
        <f t="shared" si="124"/>
        <v>43.474425106135968</v>
      </c>
      <c r="BG249" s="52"/>
      <c r="BH249" s="52"/>
      <c r="BI249" s="52"/>
      <c r="BJ249" s="52"/>
      <c r="BK249" s="52"/>
      <c r="BL249" s="52"/>
      <c r="BM249" s="52"/>
      <c r="BN249" s="52"/>
      <c r="BO249" s="52"/>
      <c r="BP249" s="52"/>
      <c r="BQ249" s="52"/>
      <c r="BR249" s="52"/>
      <c r="BS249" s="117">
        <f t="shared" si="127"/>
        <v>25.100095524593247</v>
      </c>
      <c r="BT249" s="115">
        <v>23</v>
      </c>
      <c r="BU249" s="52"/>
      <c r="BV249" s="52"/>
      <c r="BW249" s="52"/>
      <c r="BX249" s="52"/>
      <c r="BY249" s="52"/>
      <c r="BZ249" s="52"/>
      <c r="CA249" s="96"/>
      <c r="CB249" s="95"/>
      <c r="CC249" s="52"/>
      <c r="CD249" s="52"/>
      <c r="CE249" s="52"/>
      <c r="CF249" s="52"/>
      <c r="CG249" s="52"/>
      <c r="CH249" s="52"/>
      <c r="CI249" s="52"/>
      <c r="CJ249" s="52"/>
      <c r="CK249" s="52"/>
      <c r="CL249" s="52"/>
      <c r="CM249" s="52"/>
      <c r="CN249" s="117">
        <f t="shared" si="128"/>
        <v>25.100095524593247</v>
      </c>
      <c r="CO249" s="115">
        <v>23</v>
      </c>
      <c r="CP249" s="52"/>
      <c r="CQ249" s="52"/>
      <c r="CR249" s="52"/>
      <c r="CS249" s="52"/>
      <c r="CT249" s="52"/>
      <c r="CU249" s="52"/>
      <c r="CV249" s="96"/>
      <c r="CW249" s="122"/>
    </row>
    <row r="250" spans="2:101" x14ac:dyDescent="0.3">
      <c r="B250" s="95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95">
        <f t="shared" si="111"/>
        <v>10</v>
      </c>
      <c r="N250" s="96">
        <f t="shared" si="114"/>
        <v>-139</v>
      </c>
      <c r="O250" s="52"/>
      <c r="P250" s="52"/>
      <c r="Q250" s="95">
        <f t="shared" si="112"/>
        <v>65</v>
      </c>
      <c r="R250" s="96">
        <f t="shared" si="115"/>
        <v>-159</v>
      </c>
      <c r="S250" s="52"/>
      <c r="T250" s="52"/>
      <c r="U250" s="52"/>
      <c r="V250" s="52"/>
      <c r="W250" s="52"/>
      <c r="X250" s="52"/>
      <c r="Y250" s="52"/>
      <c r="Z250" s="31">
        <v>233</v>
      </c>
      <c r="AA250" s="34">
        <f t="shared" si="119"/>
        <v>-84.789060072435547</v>
      </c>
      <c r="AB250" s="33">
        <f t="shared" si="120"/>
        <v>46.615111084542548</v>
      </c>
      <c r="AC250" s="52"/>
      <c r="AD250" s="40">
        <v>242</v>
      </c>
      <c r="AE250" s="43">
        <f t="shared" si="109"/>
        <v>-30.515651581082899</v>
      </c>
      <c r="AF250" s="42">
        <f t="shared" si="110"/>
        <v>-57.391593535830253</v>
      </c>
      <c r="AG250" s="52"/>
      <c r="AH250" s="62">
        <v>231</v>
      </c>
      <c r="AI250" s="65">
        <f t="shared" si="121"/>
        <v>-79.382619037933594</v>
      </c>
      <c r="AJ250" s="64">
        <f t="shared" si="122"/>
        <v>41.575511959982279</v>
      </c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95">
        <f t="shared" si="129"/>
        <v>59.46570340869048</v>
      </c>
      <c r="AW250" s="96">
        <f t="shared" si="117"/>
        <v>-237.89542765196785</v>
      </c>
      <c r="AX250" s="52"/>
      <c r="AY250" s="52"/>
      <c r="AZ250" s="96"/>
      <c r="BA250" s="96"/>
      <c r="BC250" s="95"/>
      <c r="BD250" s="176">
        <v>225</v>
      </c>
      <c r="BE250" s="179">
        <f t="shared" si="123"/>
        <v>-81.171937282663791</v>
      </c>
      <c r="BF250" s="178">
        <f t="shared" si="124"/>
        <v>43.187869689456107</v>
      </c>
      <c r="BG250" s="52"/>
      <c r="BH250" s="52"/>
      <c r="BI250" s="52"/>
      <c r="BJ250" s="52"/>
      <c r="BK250" s="52"/>
      <c r="BL250" s="52"/>
      <c r="BM250" s="52"/>
      <c r="BN250" s="52"/>
      <c r="BO250" s="52"/>
      <c r="BP250" s="52"/>
      <c r="BQ250" s="52"/>
      <c r="BR250" s="52"/>
      <c r="BS250" s="117">
        <f t="shared" si="127"/>
        <v>26.191404025662518</v>
      </c>
      <c r="BT250" s="115">
        <v>24</v>
      </c>
      <c r="BU250" s="52"/>
      <c r="BV250" s="52"/>
      <c r="BW250" s="52"/>
      <c r="BX250" s="52"/>
      <c r="BY250" s="52"/>
      <c r="BZ250" s="52"/>
      <c r="CA250" s="96"/>
      <c r="CB250" s="95"/>
      <c r="CC250" s="52"/>
      <c r="CD250" s="52"/>
      <c r="CE250" s="52"/>
      <c r="CF250" s="52"/>
      <c r="CG250" s="52"/>
      <c r="CH250" s="52"/>
      <c r="CI250" s="52"/>
      <c r="CJ250" s="52"/>
      <c r="CK250" s="52"/>
      <c r="CL250" s="52"/>
      <c r="CM250" s="52"/>
      <c r="CN250" s="117">
        <f t="shared" si="128"/>
        <v>26.191404025662518</v>
      </c>
      <c r="CO250" s="115">
        <v>24</v>
      </c>
      <c r="CP250" s="52"/>
      <c r="CQ250" s="52"/>
      <c r="CR250" s="52"/>
      <c r="CS250" s="52"/>
      <c r="CT250" s="52"/>
      <c r="CU250" s="52"/>
      <c r="CV250" s="96"/>
      <c r="CW250" s="122"/>
    </row>
    <row r="251" spans="2:101" x14ac:dyDescent="0.3">
      <c r="B251" s="95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95">
        <f t="shared" si="111"/>
        <v>10</v>
      </c>
      <c r="N251" s="96">
        <f t="shared" si="114"/>
        <v>-140</v>
      </c>
      <c r="O251" s="52"/>
      <c r="P251" s="52"/>
      <c r="Q251" s="95">
        <f t="shared" si="112"/>
        <v>65</v>
      </c>
      <c r="R251" s="96">
        <f t="shared" si="115"/>
        <v>-160</v>
      </c>
      <c r="S251" s="52"/>
      <c r="T251" s="52"/>
      <c r="U251" s="52"/>
      <c r="V251" s="52"/>
      <c r="W251" s="52"/>
      <c r="X251" s="52"/>
      <c r="Y251" s="52"/>
      <c r="Z251" s="31">
        <v>234</v>
      </c>
      <c r="AA251" s="34">
        <f t="shared" si="119"/>
        <v>-84.466089486332578</v>
      </c>
      <c r="AB251" s="33">
        <f t="shared" si="120"/>
        <v>46.376125422447224</v>
      </c>
      <c r="AC251" s="52"/>
      <c r="AD251" s="40">
        <v>243</v>
      </c>
      <c r="AE251" s="43">
        <f t="shared" si="109"/>
        <v>-29.509382483070549</v>
      </c>
      <c r="AF251" s="42">
        <f t="shared" si="110"/>
        <v>-57.915424072243908</v>
      </c>
      <c r="AG251" s="52"/>
      <c r="AH251" s="62">
        <v>232</v>
      </c>
      <c r="AI251" s="65">
        <f t="shared" si="121"/>
        <v>-79.068185676111554</v>
      </c>
      <c r="AJ251" s="64">
        <f t="shared" si="122"/>
        <v>41.325400370590422</v>
      </c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95">
        <f t="shared" si="129"/>
        <v>59.46570340869048</v>
      </c>
      <c r="AW251" s="96">
        <f t="shared" si="117"/>
        <v>-238.89542765196785</v>
      </c>
      <c r="AX251" s="52"/>
      <c r="AY251" s="52"/>
      <c r="AZ251" s="96"/>
      <c r="BA251" s="96"/>
      <c r="BC251" s="95"/>
      <c r="BD251" s="176">
        <v>226</v>
      </c>
      <c r="BE251" s="179">
        <f t="shared" si="123"/>
        <v>-80.885381865983945</v>
      </c>
      <c r="BF251" s="178">
        <f t="shared" si="124"/>
        <v>42.906272465753844</v>
      </c>
      <c r="BG251" s="52"/>
      <c r="BH251" s="52"/>
      <c r="BI251" s="52"/>
      <c r="BJ251" s="52"/>
      <c r="BK251" s="52"/>
      <c r="BL251" s="52"/>
      <c r="BM251" s="52"/>
      <c r="BN251" s="52"/>
      <c r="BO251" s="52"/>
      <c r="BP251" s="52"/>
      <c r="BQ251" s="52"/>
      <c r="BR251" s="52"/>
      <c r="BS251" s="117">
        <f t="shared" si="127"/>
        <v>27.282712526731789</v>
      </c>
      <c r="BT251" s="115">
        <v>25</v>
      </c>
      <c r="BU251" s="52"/>
      <c r="BV251" s="52"/>
      <c r="BW251" s="52"/>
      <c r="BX251" s="52"/>
      <c r="BY251" s="52"/>
      <c r="BZ251" s="52"/>
      <c r="CA251" s="96"/>
      <c r="CB251" s="95"/>
      <c r="CC251" s="52"/>
      <c r="CD251" s="52"/>
      <c r="CE251" s="52"/>
      <c r="CF251" s="52"/>
      <c r="CG251" s="52"/>
      <c r="CH251" s="52"/>
      <c r="CI251" s="52"/>
      <c r="CJ251" s="52"/>
      <c r="CK251" s="52"/>
      <c r="CL251" s="52"/>
      <c r="CM251" s="52"/>
      <c r="CN251" s="117">
        <f t="shared" si="128"/>
        <v>27.282712526731789</v>
      </c>
      <c r="CO251" s="115">
        <v>25</v>
      </c>
      <c r="CP251" s="52"/>
      <c r="CQ251" s="52"/>
      <c r="CR251" s="52"/>
      <c r="CS251" s="52"/>
      <c r="CT251" s="52"/>
      <c r="CU251" s="52"/>
      <c r="CV251" s="96"/>
      <c r="CW251" s="122"/>
    </row>
    <row r="252" spans="2:101" x14ac:dyDescent="0.3">
      <c r="B252" s="95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95">
        <f t="shared" si="111"/>
        <v>10</v>
      </c>
      <c r="N252" s="96">
        <f t="shared" si="114"/>
        <v>-141</v>
      </c>
      <c r="O252" s="52"/>
      <c r="P252" s="52"/>
      <c r="Q252" s="95">
        <f t="shared" si="112"/>
        <v>65</v>
      </c>
      <c r="R252" s="96">
        <f t="shared" si="115"/>
        <v>-161</v>
      </c>
      <c r="S252" s="52"/>
      <c r="T252" s="52"/>
      <c r="U252" s="52"/>
      <c r="V252" s="52"/>
      <c r="W252" s="52"/>
      <c r="X252" s="52"/>
      <c r="Y252" s="52"/>
      <c r="Z252" s="31">
        <v>235</v>
      </c>
      <c r="AA252" s="34">
        <f t="shared" si="119"/>
        <v>-84.138997215306659</v>
      </c>
      <c r="AB252" s="33">
        <f t="shared" si="120"/>
        <v>46.142812772961747</v>
      </c>
      <c r="AC252" s="52"/>
      <c r="AD252" s="40">
        <v>244</v>
      </c>
      <c r="AE252" s="43">
        <f t="shared" si="109"/>
        <v>-28.494124541290052</v>
      </c>
      <c r="AF252" s="42">
        <f t="shared" si="110"/>
        <v>-58.421613009445842</v>
      </c>
      <c r="AG252" s="52"/>
      <c r="AH252" s="62">
        <v>233</v>
      </c>
      <c r="AI252" s="65">
        <f t="shared" si="121"/>
        <v>-78.74943515490078</v>
      </c>
      <c r="AJ252" s="64">
        <f t="shared" si="122"/>
        <v>41.080814493233035</v>
      </c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95">
        <f t="shared" si="129"/>
        <v>59.46570340869048</v>
      </c>
      <c r="AW252" s="96">
        <f t="shared" si="117"/>
        <v>-239.89542765196785</v>
      </c>
      <c r="AX252" s="52"/>
      <c r="AY252" s="52"/>
      <c r="AZ252" s="96"/>
      <c r="BA252" s="96"/>
      <c r="BC252" s="95"/>
      <c r="BD252" s="176">
        <v>227</v>
      </c>
      <c r="BE252" s="179">
        <f t="shared" si="123"/>
        <v>-80.593955543882345</v>
      </c>
      <c r="BF252" s="178">
        <f t="shared" si="124"/>
        <v>42.629719212271397</v>
      </c>
      <c r="BG252" s="52"/>
      <c r="BH252" s="52"/>
      <c r="BI252" s="52"/>
      <c r="BJ252" s="52"/>
      <c r="BK252" s="52"/>
      <c r="BL252" s="52"/>
      <c r="BM252" s="52"/>
      <c r="BN252" s="52"/>
      <c r="BO252" s="52"/>
      <c r="BP252" s="52"/>
      <c r="BQ252" s="52"/>
      <c r="BR252" s="52"/>
      <c r="BS252" s="117">
        <f t="shared" si="127"/>
        <v>28.37402102780106</v>
      </c>
      <c r="BT252" s="115">
        <v>26</v>
      </c>
      <c r="BU252" s="52"/>
      <c r="BV252" s="52"/>
      <c r="BW252" s="52"/>
      <c r="BX252" s="52"/>
      <c r="BY252" s="52"/>
      <c r="BZ252" s="52"/>
      <c r="CA252" s="96"/>
      <c r="CB252" s="95"/>
      <c r="CC252" s="52"/>
      <c r="CD252" s="52"/>
      <c r="CE252" s="52"/>
      <c r="CF252" s="52"/>
      <c r="CG252" s="52"/>
      <c r="CH252" s="52"/>
      <c r="CI252" s="52"/>
      <c r="CJ252" s="52"/>
      <c r="CK252" s="52"/>
      <c r="CL252" s="52"/>
      <c r="CM252" s="52"/>
      <c r="CN252" s="117">
        <f t="shared" si="128"/>
        <v>28.37402102780106</v>
      </c>
      <c r="CO252" s="115">
        <v>26</v>
      </c>
      <c r="CP252" s="52"/>
      <c r="CQ252" s="52"/>
      <c r="CR252" s="52"/>
      <c r="CS252" s="52"/>
      <c r="CT252" s="52"/>
      <c r="CU252" s="52"/>
      <c r="CV252" s="96"/>
      <c r="CW252" s="122"/>
    </row>
    <row r="253" spans="2:101" x14ac:dyDescent="0.3">
      <c r="B253" s="95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95">
        <f t="shared" si="111"/>
        <v>10</v>
      </c>
      <c r="N253" s="96">
        <f t="shared" si="114"/>
        <v>-142</v>
      </c>
      <c r="O253" s="52"/>
      <c r="P253" s="52"/>
      <c r="Q253" s="95">
        <f t="shared" si="112"/>
        <v>65</v>
      </c>
      <c r="R253" s="96">
        <f t="shared" si="115"/>
        <v>-162</v>
      </c>
      <c r="S253" s="52"/>
      <c r="T253" s="52"/>
      <c r="U253" s="52"/>
      <c r="V253" s="52"/>
      <c r="W253" s="52"/>
      <c r="X253" s="52"/>
      <c r="Y253" s="52"/>
      <c r="Z253" s="31">
        <v>236</v>
      </c>
      <c r="AA253" s="34">
        <f t="shared" si="119"/>
        <v>-83.807882894832147</v>
      </c>
      <c r="AB253" s="33">
        <f t="shared" si="120"/>
        <v>45.915244205379295</v>
      </c>
      <c r="AC253" s="52"/>
      <c r="AD253" s="40">
        <v>245</v>
      </c>
      <c r="AE253" s="43">
        <f t="shared" si="109"/>
        <v>-27.470187013145495</v>
      </c>
      <c r="AF253" s="42">
        <f t="shared" si="110"/>
        <v>-58.910006157382234</v>
      </c>
      <c r="AG253" s="52"/>
      <c r="AH253" s="62">
        <v>234</v>
      </c>
      <c r="AI253" s="65">
        <f t="shared" si="121"/>
        <v>-78.426464568797826</v>
      </c>
      <c r="AJ253" s="64">
        <f t="shared" si="122"/>
        <v>40.841828831137704</v>
      </c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95">
        <f t="shared" si="129"/>
        <v>59.46570340869048</v>
      </c>
      <c r="AW253" s="96">
        <f t="shared" si="117"/>
        <v>-240.89542765196785</v>
      </c>
      <c r="AX253" s="52"/>
      <c r="AY253" s="52"/>
      <c r="AZ253" s="96"/>
      <c r="BA253" s="96"/>
      <c r="BC253" s="95"/>
      <c r="BD253" s="176">
        <v>228</v>
      </c>
      <c r="BE253" s="179">
        <f t="shared" si="123"/>
        <v>-80.297747087639834</v>
      </c>
      <c r="BF253" s="178">
        <f t="shared" si="124"/>
        <v>42.358294169808801</v>
      </c>
      <c r="BG253" s="52"/>
      <c r="BH253" s="52"/>
      <c r="BI253" s="52"/>
      <c r="BJ253" s="52"/>
      <c r="BK253" s="52"/>
      <c r="BL253" s="52"/>
      <c r="BM253" s="52"/>
      <c r="BN253" s="52"/>
      <c r="BO253" s="52"/>
      <c r="BP253" s="52"/>
      <c r="BQ253" s="52"/>
      <c r="BR253" s="52"/>
      <c r="BS253" s="117">
        <f t="shared" si="127"/>
        <v>29.465329528870331</v>
      </c>
      <c r="BT253" s="115">
        <v>27</v>
      </c>
      <c r="BU253" s="52"/>
      <c r="BV253" s="52"/>
      <c r="BW253" s="52"/>
      <c r="BX253" s="52"/>
      <c r="BY253" s="52"/>
      <c r="BZ253" s="52"/>
      <c r="CA253" s="96"/>
      <c r="CB253" s="95"/>
      <c r="CC253" s="52"/>
      <c r="CD253" s="52"/>
      <c r="CE253" s="52"/>
      <c r="CF253" s="52"/>
      <c r="CG253" s="52"/>
      <c r="CH253" s="52"/>
      <c r="CI253" s="52"/>
      <c r="CJ253" s="52"/>
      <c r="CK253" s="52"/>
      <c r="CL253" s="52"/>
      <c r="CM253" s="52"/>
      <c r="CN253" s="117">
        <f t="shared" si="128"/>
        <v>29.465329528870331</v>
      </c>
      <c r="CO253" s="115">
        <v>27</v>
      </c>
      <c r="CP253" s="52"/>
      <c r="CQ253" s="52"/>
      <c r="CR253" s="52"/>
      <c r="CS253" s="52"/>
      <c r="CT253" s="52"/>
      <c r="CU253" s="52"/>
      <c r="CV253" s="96"/>
      <c r="CW253" s="122"/>
    </row>
    <row r="254" spans="2:101" x14ac:dyDescent="0.3">
      <c r="B254" s="95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95">
        <f t="shared" si="111"/>
        <v>10</v>
      </c>
      <c r="N254" s="96">
        <f t="shared" si="114"/>
        <v>-143</v>
      </c>
      <c r="O254" s="52"/>
      <c r="P254" s="52"/>
      <c r="Q254" s="95">
        <f t="shared" si="112"/>
        <v>65</v>
      </c>
      <c r="R254" s="96">
        <f t="shared" si="115"/>
        <v>-163</v>
      </c>
      <c r="S254" s="52"/>
      <c r="T254" s="52"/>
      <c r="U254" s="52"/>
      <c r="V254" s="52"/>
      <c r="W254" s="52"/>
      <c r="X254" s="52"/>
      <c r="Y254" s="52"/>
      <c r="Z254" s="31">
        <v>237</v>
      </c>
      <c r="AA254" s="34">
        <f t="shared" si="119"/>
        <v>-83.472847385538614</v>
      </c>
      <c r="AB254" s="33">
        <f t="shared" si="120"/>
        <v>45.693489039290064</v>
      </c>
      <c r="AC254" s="52"/>
      <c r="AD254" s="40">
        <v>246</v>
      </c>
      <c r="AE254" s="43">
        <f t="shared" si="109"/>
        <v>-26.437881799927005</v>
      </c>
      <c r="AF254" s="42">
        <f t="shared" si="110"/>
        <v>-59.380454746769061</v>
      </c>
      <c r="AG254" s="52"/>
      <c r="AH254" s="62">
        <v>235</v>
      </c>
      <c r="AI254" s="65">
        <f t="shared" si="121"/>
        <v>-78.099372297771893</v>
      </c>
      <c r="AJ254" s="64">
        <f t="shared" si="122"/>
        <v>40.608516181652227</v>
      </c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95">
        <f t="shared" si="129"/>
        <v>59.46570340869048</v>
      </c>
      <c r="AW254" s="96">
        <f t="shared" si="117"/>
        <v>-241.89542765196785</v>
      </c>
      <c r="AX254" s="52"/>
      <c r="AY254" s="52"/>
      <c r="AZ254" s="96"/>
      <c r="BA254" s="96"/>
      <c r="BC254" s="95"/>
      <c r="BD254" s="176">
        <v>229</v>
      </c>
      <c r="BE254" s="179">
        <f t="shared" si="123"/>
        <v>-79.996846725221602</v>
      </c>
      <c r="BF254" s="178">
        <f t="shared" si="124"/>
        <v>42.092080017063353</v>
      </c>
      <c r="BG254" s="52"/>
      <c r="BH254" s="52"/>
      <c r="BI254" s="52"/>
      <c r="BJ254" s="52"/>
      <c r="BK254" s="52"/>
      <c r="BL254" s="52"/>
      <c r="BM254" s="52"/>
      <c r="BN254" s="52"/>
      <c r="BO254" s="52"/>
      <c r="BP254" s="52"/>
      <c r="BQ254" s="52"/>
      <c r="BR254" s="52"/>
      <c r="BS254" s="117">
        <f t="shared" si="127"/>
        <v>30.556638029939606</v>
      </c>
      <c r="BT254" s="115">
        <v>28</v>
      </c>
      <c r="BU254" s="52"/>
      <c r="BV254" s="52"/>
      <c r="BW254" s="52"/>
      <c r="BX254" s="52"/>
      <c r="BY254" s="52"/>
      <c r="BZ254" s="52"/>
      <c r="CA254" s="96"/>
      <c r="CB254" s="95"/>
      <c r="CC254" s="52"/>
      <c r="CD254" s="52"/>
      <c r="CE254" s="52"/>
      <c r="CF254" s="52"/>
      <c r="CG254" s="52"/>
      <c r="CH254" s="52"/>
      <c r="CI254" s="52"/>
      <c r="CJ254" s="52"/>
      <c r="CK254" s="52"/>
      <c r="CL254" s="52"/>
      <c r="CM254" s="52"/>
      <c r="CN254" s="117">
        <f t="shared" si="128"/>
        <v>30.556638029939606</v>
      </c>
      <c r="CO254" s="115">
        <v>28</v>
      </c>
      <c r="CP254" s="52"/>
      <c r="CQ254" s="52"/>
      <c r="CR254" s="52"/>
      <c r="CS254" s="52"/>
      <c r="CT254" s="52"/>
      <c r="CU254" s="52"/>
      <c r="CV254" s="96"/>
      <c r="CW254" s="122"/>
    </row>
    <row r="255" spans="2:101" x14ac:dyDescent="0.3">
      <c r="B255" s="95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95">
        <f t="shared" si="111"/>
        <v>10</v>
      </c>
      <c r="N255" s="96">
        <f t="shared" si="114"/>
        <v>-144</v>
      </c>
      <c r="O255" s="52"/>
      <c r="P255" s="52"/>
      <c r="Q255" s="95">
        <f t="shared" si="112"/>
        <v>65</v>
      </c>
      <c r="R255" s="96">
        <f t="shared" si="115"/>
        <v>-164</v>
      </c>
      <c r="S255" s="52"/>
      <c r="T255" s="52"/>
      <c r="U255" s="52"/>
      <c r="V255" s="52"/>
      <c r="W255" s="52"/>
      <c r="X255" s="52"/>
      <c r="Y255" s="52"/>
      <c r="Z255" s="31">
        <v>238</v>
      </c>
      <c r="AA255" s="34">
        <f t="shared" si="119"/>
        <v>-83.133992742487777</v>
      </c>
      <c r="AB255" s="33">
        <f t="shared" si="120"/>
        <v>45.477614823465842</v>
      </c>
      <c r="AC255" s="52"/>
      <c r="AD255" s="40">
        <v>247</v>
      </c>
      <c r="AE255" s="43">
        <f t="shared" si="109"/>
        <v>-25.3975233518028</v>
      </c>
      <c r="AF255" s="42">
        <f t="shared" si="110"/>
        <v>-59.832815474408619</v>
      </c>
      <c r="AG255" s="52"/>
      <c r="AH255" s="62">
        <v>236</v>
      </c>
      <c r="AI255" s="65">
        <f t="shared" si="121"/>
        <v>-77.768257977297381</v>
      </c>
      <c r="AJ255" s="64">
        <f t="shared" si="122"/>
        <v>40.380947614069783</v>
      </c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95">
        <f t="shared" si="129"/>
        <v>59.46570340869048</v>
      </c>
      <c r="AW255" s="96">
        <f t="shared" si="117"/>
        <v>-242.89542765196785</v>
      </c>
      <c r="AX255" s="52"/>
      <c r="AY255" s="52"/>
      <c r="AZ255" s="96"/>
      <c r="BA255" s="96"/>
      <c r="BC255" s="95"/>
      <c r="BD255" s="176">
        <v>230</v>
      </c>
      <c r="BE255" s="179">
        <f t="shared" si="123"/>
        <v>-79.691346113792946</v>
      </c>
      <c r="BF255" s="178">
        <f t="shared" si="124"/>
        <v>41.831157845444856</v>
      </c>
      <c r="BG255" s="52"/>
      <c r="BH255" s="52"/>
      <c r="BI255" s="52"/>
      <c r="BJ255" s="52"/>
      <c r="BK255" s="52"/>
      <c r="BL255" s="52"/>
      <c r="BM255" s="52"/>
      <c r="BN255" s="52"/>
      <c r="BO255" s="52"/>
      <c r="BP255" s="52"/>
      <c r="BQ255" s="52"/>
      <c r="BR255" s="52"/>
      <c r="BS255" s="117">
        <f t="shared" si="127"/>
        <v>31.647946531008877</v>
      </c>
      <c r="BT255" s="115">
        <v>29</v>
      </c>
      <c r="BU255" s="52"/>
      <c r="BV255" s="52"/>
      <c r="BW255" s="52"/>
      <c r="BX255" s="52"/>
      <c r="BY255" s="52"/>
      <c r="BZ255" s="52"/>
      <c r="CA255" s="96"/>
      <c r="CB255" s="95"/>
      <c r="CC255" s="52"/>
      <c r="CD255" s="52"/>
      <c r="CE255" s="52"/>
      <c r="CF255" s="52"/>
      <c r="CG255" s="52"/>
      <c r="CH255" s="52"/>
      <c r="CI255" s="52"/>
      <c r="CJ255" s="52"/>
      <c r="CK255" s="52"/>
      <c r="CL255" s="52"/>
      <c r="CM255" s="52"/>
      <c r="CN255" s="117">
        <f t="shared" si="128"/>
        <v>31.647946531008877</v>
      </c>
      <c r="CO255" s="115">
        <v>29</v>
      </c>
      <c r="CP255" s="52"/>
      <c r="CQ255" s="52"/>
      <c r="CR255" s="52"/>
      <c r="CS255" s="52"/>
      <c r="CT255" s="52"/>
      <c r="CU255" s="52"/>
      <c r="CV255" s="96"/>
      <c r="CW255" s="122"/>
    </row>
    <row r="256" spans="2:101" x14ac:dyDescent="0.3">
      <c r="B256" s="95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95">
        <f t="shared" si="111"/>
        <v>10</v>
      </c>
      <c r="N256" s="96">
        <f t="shared" si="114"/>
        <v>-145</v>
      </c>
      <c r="O256" s="52"/>
      <c r="P256" s="52"/>
      <c r="Q256" s="95">
        <f t="shared" si="112"/>
        <v>65</v>
      </c>
      <c r="R256" s="96">
        <f t="shared" si="115"/>
        <v>-165</v>
      </c>
      <c r="S256" s="52"/>
      <c r="T256" s="52"/>
      <c r="U256" s="52"/>
      <c r="V256" s="52"/>
      <c r="W256" s="52"/>
      <c r="X256" s="52"/>
      <c r="Y256" s="52"/>
      <c r="Z256" s="31">
        <v>239</v>
      </c>
      <c r="AA256" s="34">
        <f t="shared" si="119"/>
        <v>-82.791422184086471</v>
      </c>
      <c r="AB256" s="33">
        <f t="shared" si="120"/>
        <v>45.267687315283979</v>
      </c>
      <c r="AC256" s="52"/>
      <c r="AD256" s="40">
        <v>248</v>
      </c>
      <c r="AE256" s="43">
        <f t="shared" si="109"/>
        <v>-24.349428572034299</v>
      </c>
      <c r="AF256" s="42">
        <f t="shared" si="110"/>
        <v>-60.266950546841173</v>
      </c>
      <c r="AG256" s="52"/>
      <c r="AH256" s="62">
        <v>237</v>
      </c>
      <c r="AI256" s="65">
        <f t="shared" si="121"/>
        <v>-77.433222468003848</v>
      </c>
      <c r="AJ256" s="64">
        <f t="shared" si="122"/>
        <v>40.159192447980544</v>
      </c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95">
        <f t="shared" si="129"/>
        <v>59.46570340869048</v>
      </c>
      <c r="AW256" s="96">
        <f t="shared" si="117"/>
        <v>-243.89542765196785</v>
      </c>
      <c r="AX256" s="52"/>
      <c r="AY256" s="52"/>
      <c r="AZ256" s="96"/>
      <c r="BA256" s="96"/>
      <c r="BC256" s="95"/>
      <c r="BD256" s="176">
        <v>231</v>
      </c>
      <c r="BE256" s="179">
        <f t="shared" si="123"/>
        <v>-79.381338311799539</v>
      </c>
      <c r="BF256" s="178">
        <f t="shared" si="124"/>
        <v>41.575607134374387</v>
      </c>
      <c r="BG256" s="52"/>
      <c r="BH256" s="52"/>
      <c r="BI256" s="52"/>
      <c r="BJ256" s="52"/>
      <c r="BK256" s="52"/>
      <c r="BL256" s="52"/>
      <c r="BM256" s="52"/>
      <c r="BN256" s="52"/>
      <c r="BO256" s="52"/>
      <c r="BP256" s="52"/>
      <c r="BQ256" s="52"/>
      <c r="BR256" s="52"/>
      <c r="BS256" s="117">
        <f t="shared" si="127"/>
        <v>32.739255032078148</v>
      </c>
      <c r="BT256" s="115">
        <v>30</v>
      </c>
      <c r="BU256" s="52"/>
      <c r="BV256" s="52"/>
      <c r="BW256" s="52"/>
      <c r="BX256" s="52"/>
      <c r="BY256" s="52"/>
      <c r="BZ256" s="52"/>
      <c r="CA256" s="96"/>
      <c r="CB256" s="95"/>
      <c r="CC256" s="52"/>
      <c r="CD256" s="52"/>
      <c r="CE256" s="52"/>
      <c r="CF256" s="52"/>
      <c r="CG256" s="52"/>
      <c r="CH256" s="52"/>
      <c r="CI256" s="52"/>
      <c r="CJ256" s="52"/>
      <c r="CK256" s="52"/>
      <c r="CL256" s="52"/>
      <c r="CM256" s="52"/>
      <c r="CN256" s="117">
        <f t="shared" si="128"/>
        <v>32.739255032078148</v>
      </c>
      <c r="CO256" s="115">
        <v>30</v>
      </c>
      <c r="CP256" s="52"/>
      <c r="CQ256" s="52"/>
      <c r="CR256" s="52"/>
      <c r="CS256" s="52"/>
      <c r="CT256" s="52"/>
      <c r="CU256" s="52"/>
      <c r="CV256" s="96"/>
      <c r="CW256" s="122"/>
    </row>
    <row r="257" spans="2:101" x14ac:dyDescent="0.3">
      <c r="B257" s="95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95">
        <f t="shared" si="111"/>
        <v>10</v>
      </c>
      <c r="N257" s="96">
        <f t="shared" si="114"/>
        <v>-146</v>
      </c>
      <c r="O257" s="52"/>
      <c r="P257" s="52"/>
      <c r="Q257" s="95">
        <f t="shared" si="112"/>
        <v>65</v>
      </c>
      <c r="R257" s="96">
        <f t="shared" si="115"/>
        <v>-166</v>
      </c>
      <c r="S257" s="52"/>
      <c r="T257" s="52"/>
      <c r="U257" s="52"/>
      <c r="V257" s="52"/>
      <c r="W257" s="52"/>
      <c r="X257" s="52"/>
      <c r="Y257" s="52"/>
      <c r="Z257" s="31">
        <v>240</v>
      </c>
      <c r="AA257" s="34">
        <f t="shared" si="119"/>
        <v>-82.445240060645332</v>
      </c>
      <c r="AB257" s="33">
        <f t="shared" si="120"/>
        <v>45.063770460697093</v>
      </c>
      <c r="AC257" s="52"/>
      <c r="AD257" s="40">
        <v>249</v>
      </c>
      <c r="AE257" s="43">
        <f t="shared" si="109"/>
        <v>-23.293916720444546</v>
      </c>
      <c r="AF257" s="42">
        <f t="shared" si="110"/>
        <v>-60.682727722318106</v>
      </c>
      <c r="AG257" s="52"/>
      <c r="AH257" s="62">
        <v>238</v>
      </c>
      <c r="AI257" s="65">
        <f t="shared" si="121"/>
        <v>-77.094367824953011</v>
      </c>
      <c r="AJ257" s="64">
        <f t="shared" si="122"/>
        <v>39.943318232156315</v>
      </c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95">
        <f t="shared" si="129"/>
        <v>59.46570340869048</v>
      </c>
      <c r="AW257" s="96">
        <f t="shared" si="117"/>
        <v>-244.89542765196785</v>
      </c>
      <c r="AX257" s="52"/>
      <c r="AY257" s="52"/>
      <c r="AZ257" s="96"/>
      <c r="BA257" s="96"/>
      <c r="BC257" s="95"/>
      <c r="BD257" s="176">
        <v>232</v>
      </c>
      <c r="BE257" s="179">
        <f t="shared" si="123"/>
        <v>-79.066917750621002</v>
      </c>
      <c r="BF257" s="178">
        <f t="shared" si="124"/>
        <v>41.32550572707413</v>
      </c>
      <c r="BG257" s="52"/>
      <c r="BH257" s="52"/>
      <c r="BI257" s="52"/>
      <c r="BJ257" s="52"/>
      <c r="BK257" s="52"/>
      <c r="BL257" s="52"/>
      <c r="BM257" s="52"/>
      <c r="BN257" s="52"/>
      <c r="BO257" s="52"/>
      <c r="BP257" s="52"/>
      <c r="BQ257" s="52"/>
      <c r="BR257" s="52"/>
      <c r="BS257" s="117">
        <f t="shared" si="127"/>
        <v>33.830563533147419</v>
      </c>
      <c r="BT257" s="115">
        <v>31</v>
      </c>
      <c r="BU257" s="52"/>
      <c r="BV257" s="52"/>
      <c r="BW257" s="52"/>
      <c r="BX257" s="52"/>
      <c r="BY257" s="52"/>
      <c r="BZ257" s="52"/>
      <c r="CA257" s="96"/>
      <c r="CB257" s="95"/>
      <c r="CC257" s="52"/>
      <c r="CD257" s="52"/>
      <c r="CE257" s="52"/>
      <c r="CF257" s="52"/>
      <c r="CG257" s="52"/>
      <c r="CH257" s="52"/>
      <c r="CI257" s="52"/>
      <c r="CJ257" s="52"/>
      <c r="CK257" s="52"/>
      <c r="CL257" s="52"/>
      <c r="CM257" s="52"/>
      <c r="CN257" s="117">
        <f t="shared" si="128"/>
        <v>33.830563533147419</v>
      </c>
      <c r="CO257" s="115">
        <v>31</v>
      </c>
      <c r="CP257" s="52"/>
      <c r="CQ257" s="52"/>
      <c r="CR257" s="52"/>
      <c r="CS257" s="52"/>
      <c r="CT257" s="52"/>
      <c r="CU257" s="52"/>
      <c r="CV257" s="96"/>
      <c r="CW257" s="122"/>
    </row>
    <row r="258" spans="2:101" x14ac:dyDescent="0.3">
      <c r="B258" s="95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95">
        <f t="shared" si="111"/>
        <v>10</v>
      </c>
      <c r="N258" s="96">
        <f t="shared" si="114"/>
        <v>-147</v>
      </c>
      <c r="O258" s="52"/>
      <c r="P258" s="52"/>
      <c r="Q258" s="95">
        <f t="shared" si="112"/>
        <v>65</v>
      </c>
      <c r="R258" s="96">
        <f t="shared" si="115"/>
        <v>-167</v>
      </c>
      <c r="S258" s="52"/>
      <c r="T258" s="52"/>
      <c r="U258" s="52"/>
      <c r="V258" s="52"/>
      <c r="W258" s="52"/>
      <c r="X258" s="52"/>
      <c r="Y258" s="52"/>
      <c r="Z258" s="31">
        <v>241</v>
      </c>
      <c r="AA258" s="34">
        <f t="shared" si="119"/>
        <v>-82.095551822592682</v>
      </c>
      <c r="AB258" s="33">
        <f t="shared" si="120"/>
        <v>44.865926374754451</v>
      </c>
      <c r="AC258" s="52"/>
      <c r="AD258" s="40">
        <v>250</v>
      </c>
      <c r="AE258" s="43">
        <f t="shared" si="109"/>
        <v>-22.23130931616851</v>
      </c>
      <c r="AF258" s="42">
        <f t="shared" si="110"/>
        <v>-61.08002035108403</v>
      </c>
      <c r="AG258" s="52"/>
      <c r="AH258" s="62">
        <v>239</v>
      </c>
      <c r="AI258" s="65">
        <f t="shared" si="121"/>
        <v>-76.751797266551705</v>
      </c>
      <c r="AJ258" s="64">
        <f t="shared" si="122"/>
        <v>39.733390723974466</v>
      </c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95">
        <f t="shared" si="129"/>
        <v>59.46570340869048</v>
      </c>
      <c r="AW258" s="96">
        <f t="shared" si="117"/>
        <v>-245.89542765196785</v>
      </c>
      <c r="AX258" s="52"/>
      <c r="AY258" s="52"/>
      <c r="AZ258" s="96"/>
      <c r="BA258" s="96"/>
      <c r="BC258" s="95"/>
      <c r="BD258" s="176">
        <v>233</v>
      </c>
      <c r="BE258" s="179">
        <f t="shared" si="123"/>
        <v>-78.748180205806136</v>
      </c>
      <c r="BF258" s="178">
        <f t="shared" si="124"/>
        <v>41.080929806855522</v>
      </c>
      <c r="BG258" s="52"/>
      <c r="BH258" s="52"/>
      <c r="BI258" s="52"/>
      <c r="BJ258" s="52"/>
      <c r="BK258" s="52"/>
      <c r="BL258" s="52"/>
      <c r="BM258" s="52"/>
      <c r="BN258" s="52"/>
      <c r="BO258" s="52"/>
      <c r="BP258" s="52"/>
      <c r="BQ258" s="52"/>
      <c r="BR258" s="52"/>
      <c r="BS258" s="117">
        <f t="shared" si="127"/>
        <v>34.92187203421669</v>
      </c>
      <c r="BT258" s="115">
        <v>32</v>
      </c>
      <c r="BU258" s="52"/>
      <c r="BV258" s="52"/>
      <c r="BW258" s="52"/>
      <c r="BX258" s="52"/>
      <c r="BY258" s="52"/>
      <c r="BZ258" s="52"/>
      <c r="CA258" s="96"/>
      <c r="CB258" s="95"/>
      <c r="CC258" s="52"/>
      <c r="CD258" s="52"/>
      <c r="CE258" s="52"/>
      <c r="CF258" s="52"/>
      <c r="CG258" s="52"/>
      <c r="CH258" s="52"/>
      <c r="CI258" s="52"/>
      <c r="CJ258" s="52"/>
      <c r="CK258" s="52"/>
      <c r="CL258" s="52"/>
      <c r="CM258" s="52"/>
      <c r="CN258" s="117">
        <f t="shared" si="128"/>
        <v>34.92187203421669</v>
      </c>
      <c r="CO258" s="115">
        <v>32</v>
      </c>
      <c r="CP258" s="52"/>
      <c r="CQ258" s="52"/>
      <c r="CR258" s="52"/>
      <c r="CS258" s="52"/>
      <c r="CT258" s="52"/>
      <c r="CU258" s="52"/>
      <c r="CV258" s="96"/>
      <c r="CW258" s="122"/>
    </row>
    <row r="259" spans="2:101" x14ac:dyDescent="0.3">
      <c r="B259" s="95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95">
        <f t="shared" si="111"/>
        <v>10</v>
      </c>
      <c r="N259" s="96">
        <f t="shared" si="114"/>
        <v>-148</v>
      </c>
      <c r="O259" s="52"/>
      <c r="P259" s="52"/>
      <c r="Q259" s="95">
        <f t="shared" si="112"/>
        <v>65</v>
      </c>
      <c r="R259" s="96">
        <f t="shared" si="115"/>
        <v>-168</v>
      </c>
      <c r="S259" s="52"/>
      <c r="T259" s="52"/>
      <c r="U259" s="52"/>
      <c r="V259" s="52"/>
      <c r="W259" s="52"/>
      <c r="X259" s="52"/>
      <c r="Y259" s="52"/>
      <c r="Z259" s="31">
        <v>242</v>
      </c>
      <c r="AA259" s="34">
        <f t="shared" si="119"/>
        <v>-81.742463988353364</v>
      </c>
      <c r="AB259" s="33">
        <f t="shared" si="120"/>
        <v>44.674215322681235</v>
      </c>
      <c r="AC259" s="52"/>
      <c r="AD259" s="40">
        <v>251</v>
      </c>
      <c r="AE259" s="43">
        <f t="shared" si="109"/>
        <v>-21.16193003971518</v>
      </c>
      <c r="AF259" s="42">
        <f t="shared" si="110"/>
        <v>-61.458707413955594</v>
      </c>
      <c r="AG259" s="52"/>
      <c r="AH259" s="62">
        <v>240</v>
      </c>
      <c r="AI259" s="65">
        <f t="shared" si="121"/>
        <v>-76.405615143110566</v>
      </c>
      <c r="AJ259" s="64">
        <f t="shared" si="122"/>
        <v>39.529473869387573</v>
      </c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95">
        <f t="shared" si="129"/>
        <v>59.46570340869048</v>
      </c>
      <c r="AW259" s="96">
        <f t="shared" si="117"/>
        <v>-246.89542765196785</v>
      </c>
      <c r="AX259" s="52"/>
      <c r="AY259" s="52"/>
      <c r="AZ259" s="96"/>
      <c r="BA259" s="96"/>
      <c r="BC259" s="95"/>
      <c r="BD259" s="176">
        <v>234</v>
      </c>
      <c r="BE259" s="179">
        <f t="shared" si="123"/>
        <v>-78.425222767898745</v>
      </c>
      <c r="BF259" s="178">
        <f t="shared" si="124"/>
        <v>40.841953873913127</v>
      </c>
      <c r="BG259" s="52"/>
      <c r="BH259" s="52"/>
      <c r="BI259" s="52"/>
      <c r="BJ259" s="52"/>
      <c r="BK259" s="52"/>
      <c r="BL259" s="52"/>
      <c r="BM259" s="52"/>
      <c r="BN259" s="52"/>
      <c r="BO259" s="52"/>
      <c r="BP259" s="52"/>
      <c r="BQ259" s="52"/>
      <c r="BR259" s="52"/>
      <c r="BS259" s="117">
        <f t="shared" si="127"/>
        <v>36.013180535285962</v>
      </c>
      <c r="BT259" s="115">
        <v>33</v>
      </c>
      <c r="BU259" s="52"/>
      <c r="BV259" s="52"/>
      <c r="BW259" s="52"/>
      <c r="BX259" s="52"/>
      <c r="BY259" s="52"/>
      <c r="BZ259" s="52"/>
      <c r="CA259" s="96"/>
      <c r="CB259" s="95"/>
      <c r="CC259" s="52"/>
      <c r="CD259" s="52"/>
      <c r="CE259" s="52"/>
      <c r="CF259" s="52"/>
      <c r="CG259" s="52"/>
      <c r="CH259" s="52"/>
      <c r="CI259" s="52"/>
      <c r="CJ259" s="52"/>
      <c r="CK259" s="52"/>
      <c r="CL259" s="52"/>
      <c r="CM259" s="52"/>
      <c r="CN259" s="117">
        <f t="shared" si="128"/>
        <v>36.013180535285962</v>
      </c>
      <c r="CO259" s="115">
        <v>33</v>
      </c>
      <c r="CP259" s="52"/>
      <c r="CQ259" s="52"/>
      <c r="CR259" s="52"/>
      <c r="CS259" s="52"/>
      <c r="CT259" s="52"/>
      <c r="CU259" s="52"/>
      <c r="CV259" s="96"/>
      <c r="CW259" s="122"/>
    </row>
    <row r="260" spans="2:101" x14ac:dyDescent="0.3">
      <c r="B260" s="95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95">
        <f t="shared" si="111"/>
        <v>10</v>
      </c>
      <c r="N260" s="96">
        <f t="shared" si="114"/>
        <v>-149</v>
      </c>
      <c r="O260" s="52"/>
      <c r="P260" s="52"/>
      <c r="Q260" s="95">
        <f t="shared" si="112"/>
        <v>65</v>
      </c>
      <c r="R260" s="96">
        <f t="shared" si="115"/>
        <v>-169</v>
      </c>
      <c r="S260" s="52"/>
      <c r="T260" s="52"/>
      <c r="U260" s="52"/>
      <c r="V260" s="52"/>
      <c r="W260" s="52"/>
      <c r="X260" s="52"/>
      <c r="Y260" s="52"/>
      <c r="Z260" s="31">
        <v>243</v>
      </c>
      <c r="AA260" s="34">
        <f t="shared" si="119"/>
        <v>-81.386084111902136</v>
      </c>
      <c r="AB260" s="33">
        <f t="shared" si="120"/>
        <v>44.488695701521017</v>
      </c>
      <c r="AC260" s="52"/>
      <c r="AD260" s="40">
        <v>252</v>
      </c>
      <c r="AE260" s="43">
        <f t="shared" si="109"/>
        <v>-20.086104634371591</v>
      </c>
      <c r="AF260" s="42">
        <f t="shared" si="110"/>
        <v>-61.81867355918498</v>
      </c>
      <c r="AG260" s="52"/>
      <c r="AH260" s="62">
        <v>241</v>
      </c>
      <c r="AI260" s="65">
        <f t="shared" si="121"/>
        <v>-76.055926905057916</v>
      </c>
      <c r="AJ260" s="64">
        <f t="shared" si="122"/>
        <v>39.331629783444939</v>
      </c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95">
        <f t="shared" si="129"/>
        <v>59.46570340869048</v>
      </c>
      <c r="AW260" s="96">
        <f t="shared" si="117"/>
        <v>-247.89542765196785</v>
      </c>
      <c r="AX260" s="52"/>
      <c r="AY260" s="52"/>
      <c r="AZ260" s="96"/>
      <c r="BA260" s="96"/>
      <c r="BC260" s="95"/>
      <c r="BD260" s="176">
        <v>235</v>
      </c>
      <c r="BE260" s="179">
        <f t="shared" si="123"/>
        <v>-78.098143812863</v>
      </c>
      <c r="BF260" s="178">
        <f t="shared" si="124"/>
        <v>40.608650722631133</v>
      </c>
      <c r="BG260" s="52"/>
      <c r="BH260" s="52"/>
      <c r="BI260" s="52"/>
      <c r="BJ260" s="52"/>
      <c r="BK260" s="52"/>
      <c r="BL260" s="52"/>
      <c r="BM260" s="52"/>
      <c r="BN260" s="52"/>
      <c r="BO260" s="52"/>
      <c r="BP260" s="52"/>
      <c r="BQ260" s="52"/>
      <c r="BR260" s="52"/>
      <c r="BS260" s="117">
        <f t="shared" si="127"/>
        <v>37.104489036355233</v>
      </c>
      <c r="BT260" s="115">
        <v>34</v>
      </c>
      <c r="BU260" s="52"/>
      <c r="BV260" s="52"/>
      <c r="BW260" s="52"/>
      <c r="BX260" s="52"/>
      <c r="BY260" s="52"/>
      <c r="BZ260" s="52"/>
      <c r="CA260" s="96"/>
      <c r="CB260" s="95"/>
      <c r="CC260" s="52"/>
      <c r="CD260" s="52"/>
      <c r="CE260" s="52"/>
      <c r="CF260" s="52"/>
      <c r="CG260" s="52"/>
      <c r="CH260" s="52"/>
      <c r="CI260" s="52"/>
      <c r="CJ260" s="52"/>
      <c r="CK260" s="52"/>
      <c r="CL260" s="52"/>
      <c r="CM260" s="52"/>
      <c r="CN260" s="117">
        <f t="shared" si="128"/>
        <v>37.104489036355233</v>
      </c>
      <c r="CO260" s="115">
        <v>34</v>
      </c>
      <c r="CP260" s="52"/>
      <c r="CQ260" s="52"/>
      <c r="CR260" s="52"/>
      <c r="CS260" s="52"/>
      <c r="CT260" s="52"/>
      <c r="CU260" s="52"/>
      <c r="CV260" s="96"/>
      <c r="CW260" s="122"/>
    </row>
    <row r="261" spans="2:101" x14ac:dyDescent="0.3">
      <c r="B261" s="95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95">
        <f t="shared" si="111"/>
        <v>10</v>
      </c>
      <c r="N261" s="96">
        <f t="shared" si="114"/>
        <v>-150</v>
      </c>
      <c r="O261" s="52"/>
      <c r="P261" s="52"/>
      <c r="Q261" s="95">
        <f t="shared" si="112"/>
        <v>65</v>
      </c>
      <c r="R261" s="96">
        <f t="shared" si="115"/>
        <v>-170</v>
      </c>
      <c r="S261" s="52"/>
      <c r="T261" s="52"/>
      <c r="U261" s="52"/>
      <c r="V261" s="52"/>
      <c r="W261" s="52"/>
      <c r="X261" s="52"/>
      <c r="Y261" s="52"/>
      <c r="Z261" s="31">
        <v>244</v>
      </c>
      <c r="AA261" s="34">
        <f t="shared" si="119"/>
        <v>-81.026520750001666</v>
      </c>
      <c r="AB261" s="33">
        <f t="shared" si="120"/>
        <v>44.309424022347585</v>
      </c>
      <c r="AC261" s="52"/>
      <c r="AD261" s="40">
        <v>253</v>
      </c>
      <c r="AE261" s="43">
        <f t="shared" si="109"/>
        <v>-19.004160806977911</v>
      </c>
      <c r="AF261" s="42">
        <f t="shared" si="110"/>
        <v>-62.159809137597293</v>
      </c>
      <c r="AG261" s="52"/>
      <c r="AH261" s="62">
        <v>242</v>
      </c>
      <c r="AI261" s="65">
        <f t="shared" si="121"/>
        <v>-75.702839070818598</v>
      </c>
      <c r="AJ261" s="64">
        <f t="shared" si="122"/>
        <v>39.139918731371708</v>
      </c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95">
        <f t="shared" si="129"/>
        <v>59.46570340869048</v>
      </c>
      <c r="AW261" s="96">
        <f t="shared" si="117"/>
        <v>-248.89542765196785</v>
      </c>
      <c r="AX261" s="52"/>
      <c r="AY261" s="52"/>
      <c r="AZ261" s="96"/>
      <c r="BA261" s="96"/>
      <c r="BC261" s="95"/>
      <c r="BD261" s="176">
        <v>236</v>
      </c>
      <c r="BE261" s="179">
        <f t="shared" si="123"/>
        <v>-77.767042972117068</v>
      </c>
      <c r="BF261" s="178">
        <f t="shared" si="124"/>
        <v>40.381091419409472</v>
      </c>
      <c r="BG261" s="52"/>
      <c r="BH261" s="52"/>
      <c r="BI261" s="52"/>
      <c r="BJ261" s="52"/>
      <c r="BK261" s="52"/>
      <c r="BL261" s="52"/>
      <c r="BM261" s="52"/>
      <c r="BN261" s="52"/>
      <c r="BO261" s="52"/>
      <c r="BP261" s="52"/>
      <c r="BQ261" s="52"/>
      <c r="BR261" s="52"/>
      <c r="BS261" s="117">
        <f t="shared" si="127"/>
        <v>38.195797537424504</v>
      </c>
      <c r="BT261" s="115">
        <v>35</v>
      </c>
      <c r="BU261" s="52"/>
      <c r="BV261" s="52"/>
      <c r="BW261" s="52"/>
      <c r="BX261" s="52"/>
      <c r="BY261" s="52"/>
      <c r="BZ261" s="52"/>
      <c r="CA261" s="96"/>
      <c r="CB261" s="95"/>
      <c r="CC261" s="52"/>
      <c r="CD261" s="52"/>
      <c r="CE261" s="52"/>
      <c r="CF261" s="52"/>
      <c r="CG261" s="52"/>
      <c r="CH261" s="52"/>
      <c r="CI261" s="52"/>
      <c r="CJ261" s="52"/>
      <c r="CK261" s="52"/>
      <c r="CL261" s="52"/>
      <c r="CM261" s="52"/>
      <c r="CN261" s="117">
        <f t="shared" si="128"/>
        <v>38.195797537424504</v>
      </c>
      <c r="CO261" s="115">
        <v>35</v>
      </c>
      <c r="CP261" s="52"/>
      <c r="CQ261" s="52"/>
      <c r="CR261" s="52"/>
      <c r="CS261" s="52"/>
      <c r="CT261" s="52"/>
      <c r="CU261" s="52"/>
      <c r="CV261" s="96"/>
      <c r="CW261" s="122"/>
    </row>
    <row r="262" spans="2:101" x14ac:dyDescent="0.3">
      <c r="B262" s="95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95">
        <f t="shared" si="111"/>
        <v>10</v>
      </c>
      <c r="N262" s="96">
        <f t="shared" si="114"/>
        <v>-151</v>
      </c>
      <c r="O262" s="52"/>
      <c r="P262" s="52"/>
      <c r="Q262" s="95">
        <f t="shared" si="112"/>
        <v>65</v>
      </c>
      <c r="R262" s="96">
        <f t="shared" si="115"/>
        <v>-171</v>
      </c>
      <c r="S262" s="52"/>
      <c r="T262" s="52"/>
      <c r="U262" s="52"/>
      <c r="V262" s="52"/>
      <c r="W262" s="52"/>
      <c r="X262" s="52"/>
      <c r="Y262" s="52"/>
      <c r="Z262" s="31">
        <v>245</v>
      </c>
      <c r="AA262" s="34">
        <f t="shared" si="119"/>
        <v>-80.663883429135169</v>
      </c>
      <c r="AB262" s="33">
        <f t="shared" si="120"/>
        <v>44.136454893051052</v>
      </c>
      <c r="AC262" s="52"/>
      <c r="AD262" s="40">
        <v>254</v>
      </c>
      <c r="AE262" s="43">
        <f t="shared" si="109"/>
        <v>-17.916428128104929</v>
      </c>
      <c r="AF262" s="42">
        <f t="shared" si="110"/>
        <v>-62.482010235990735</v>
      </c>
      <c r="AG262" s="52"/>
      <c r="AH262" s="62">
        <v>243</v>
      </c>
      <c r="AI262" s="65">
        <f t="shared" si="121"/>
        <v>-75.34645919436737</v>
      </c>
      <c r="AJ262" s="64">
        <f t="shared" si="122"/>
        <v>38.954399110211497</v>
      </c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95">
        <f t="shared" si="129"/>
        <v>59.46570340869048</v>
      </c>
      <c r="AW262" s="96">
        <f t="shared" si="117"/>
        <v>-249.89542765196785</v>
      </c>
      <c r="AX262" s="52"/>
      <c r="AY262" s="52"/>
      <c r="AZ262" s="96"/>
      <c r="BA262" s="96"/>
      <c r="BC262" s="95"/>
      <c r="BD262" s="176">
        <v>237</v>
      </c>
      <c r="BE262" s="179">
        <f t="shared" si="123"/>
        <v>-77.432021102184478</v>
      </c>
      <c r="BF262" s="178">
        <f t="shared" si="124"/>
        <v>40.159345281016314</v>
      </c>
      <c r="BG262" s="52"/>
      <c r="BH262" s="52"/>
      <c r="BI262" s="52"/>
      <c r="BJ262" s="52"/>
      <c r="BK262" s="52"/>
      <c r="BL262" s="52"/>
      <c r="BM262" s="52"/>
      <c r="BN262" s="52"/>
      <c r="BO262" s="52"/>
      <c r="BP262" s="52"/>
      <c r="BQ262" s="52"/>
      <c r="BR262" s="52"/>
      <c r="BS262" s="117">
        <f t="shared" si="127"/>
        <v>39.287106038493775</v>
      </c>
      <c r="BT262" s="115">
        <v>36</v>
      </c>
      <c r="BU262" s="52"/>
      <c r="BV262" s="52"/>
      <c r="BW262" s="52"/>
      <c r="BX262" s="52"/>
      <c r="BY262" s="52"/>
      <c r="BZ262" s="52"/>
      <c r="CA262" s="96"/>
      <c r="CB262" s="95"/>
      <c r="CC262" s="52"/>
      <c r="CD262" s="52"/>
      <c r="CE262" s="52"/>
      <c r="CF262" s="52"/>
      <c r="CG262" s="52"/>
      <c r="CH262" s="52"/>
      <c r="CI262" s="52"/>
      <c r="CJ262" s="52"/>
      <c r="CK262" s="52"/>
      <c r="CL262" s="52"/>
      <c r="CM262" s="52"/>
      <c r="CN262" s="117">
        <f t="shared" si="128"/>
        <v>39.287106038493775</v>
      </c>
      <c r="CO262" s="115">
        <v>36</v>
      </c>
      <c r="CP262" s="52"/>
      <c r="CQ262" s="52"/>
      <c r="CR262" s="52"/>
      <c r="CS262" s="52"/>
      <c r="CT262" s="52"/>
      <c r="CU262" s="52"/>
      <c r="CV262" s="96"/>
      <c r="CW262" s="122"/>
    </row>
    <row r="263" spans="2:101" x14ac:dyDescent="0.3">
      <c r="B263" s="95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95">
        <f t="shared" si="111"/>
        <v>10</v>
      </c>
      <c r="N263" s="96">
        <f t="shared" si="114"/>
        <v>-152</v>
      </c>
      <c r="O263" s="52"/>
      <c r="P263" s="52"/>
      <c r="Q263" s="95">
        <f t="shared" si="112"/>
        <v>65</v>
      </c>
      <c r="R263" s="96">
        <f t="shared" si="115"/>
        <v>-172</v>
      </c>
      <c r="S263" s="52"/>
      <c r="T263" s="52"/>
      <c r="U263" s="52"/>
      <c r="V263" s="52"/>
      <c r="W263" s="52"/>
      <c r="X263" s="52"/>
      <c r="Y263" s="52"/>
      <c r="Z263" s="31">
        <v>246</v>
      </c>
      <c r="AA263" s="34">
        <f t="shared" si="119"/>
        <v>-80.29828261214351</v>
      </c>
      <c r="AB263" s="33">
        <f t="shared" si="120"/>
        <v>43.969841001703792</v>
      </c>
      <c r="AC263" s="52"/>
      <c r="AD263" s="40">
        <v>255</v>
      </c>
      <c r="AE263" s="43">
        <f t="shared" si="109"/>
        <v>-16.82323793166384</v>
      </c>
      <c r="AF263" s="42">
        <f t="shared" si="110"/>
        <v>-62.785178708789438</v>
      </c>
      <c r="AG263" s="52"/>
      <c r="AH263" s="62">
        <v>244</v>
      </c>
      <c r="AI263" s="65">
        <f t="shared" si="121"/>
        <v>-74.986895832466899</v>
      </c>
      <c r="AJ263" s="64">
        <f t="shared" si="122"/>
        <v>38.775127431038065</v>
      </c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95">
        <f t="shared" si="129"/>
        <v>59.46570340869048</v>
      </c>
      <c r="AW263" s="96">
        <f t="shared" si="117"/>
        <v>-250.89542765196785</v>
      </c>
      <c r="AX263" s="52"/>
      <c r="AY263" s="52"/>
      <c r="AZ263" s="96"/>
      <c r="BA263" s="96"/>
      <c r="BC263" s="95"/>
      <c r="BD263" s="176">
        <v>238</v>
      </c>
      <c r="BE263" s="179">
        <f t="shared" si="123"/>
        <v>-77.093180253972278</v>
      </c>
      <c r="BF263" s="178">
        <f t="shared" si="124"/>
        <v>39.943479853473534</v>
      </c>
      <c r="BG263" s="52"/>
      <c r="BH263" s="52"/>
      <c r="BI263" s="52"/>
      <c r="BJ263" s="52"/>
      <c r="BK263" s="52"/>
      <c r="BL263" s="52"/>
      <c r="BM263" s="52"/>
      <c r="BN263" s="52"/>
      <c r="BO263" s="52"/>
      <c r="BP263" s="52"/>
      <c r="BQ263" s="52"/>
      <c r="BR263" s="52"/>
      <c r="BS263" s="117">
        <f t="shared" si="127"/>
        <v>40.378414539563046</v>
      </c>
      <c r="BT263" s="115">
        <v>37</v>
      </c>
      <c r="BU263" s="52"/>
      <c r="BV263" s="52"/>
      <c r="BW263" s="52"/>
      <c r="BX263" s="52"/>
      <c r="BY263" s="52"/>
      <c r="BZ263" s="52"/>
      <c r="CA263" s="96"/>
      <c r="CB263" s="95"/>
      <c r="CC263" s="52"/>
      <c r="CD263" s="52"/>
      <c r="CE263" s="52"/>
      <c r="CF263" s="52"/>
      <c r="CG263" s="52"/>
      <c r="CH263" s="52"/>
      <c r="CI263" s="52"/>
      <c r="CJ263" s="52"/>
      <c r="CK263" s="52"/>
      <c r="CL263" s="52"/>
      <c r="CM263" s="52"/>
      <c r="CN263" s="117">
        <f t="shared" si="128"/>
        <v>40.378414539563046</v>
      </c>
      <c r="CO263" s="115">
        <v>37</v>
      </c>
      <c r="CP263" s="52"/>
      <c r="CQ263" s="52"/>
      <c r="CR263" s="52"/>
      <c r="CS263" s="52"/>
      <c r="CT263" s="52"/>
      <c r="CU263" s="52"/>
      <c r="CV263" s="96"/>
      <c r="CW263" s="122"/>
    </row>
    <row r="264" spans="2:101" x14ac:dyDescent="0.3">
      <c r="B264" s="95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95">
        <f t="shared" si="111"/>
        <v>10</v>
      </c>
      <c r="N264" s="96">
        <f t="shared" si="114"/>
        <v>-153</v>
      </c>
      <c r="O264" s="52"/>
      <c r="P264" s="52"/>
      <c r="Q264" s="95">
        <f t="shared" si="112"/>
        <v>65</v>
      </c>
      <c r="R264" s="96">
        <f t="shared" si="115"/>
        <v>-173</v>
      </c>
      <c r="S264" s="52"/>
      <c r="T264" s="52"/>
      <c r="U264" s="52"/>
      <c r="V264" s="52"/>
      <c r="W264" s="52"/>
      <c r="X264" s="52"/>
      <c r="Y264" s="52"/>
      <c r="Z264" s="31">
        <v>247</v>
      </c>
      <c r="AA264" s="34">
        <f t="shared" si="119"/>
        <v>-79.929829664577241</v>
      </c>
      <c r="AB264" s="33">
        <f t="shared" si="120"/>
        <v>43.809633100511149</v>
      </c>
      <c r="AC264" s="52"/>
      <c r="AD264" s="40">
        <v>256</v>
      </c>
      <c r="AE264" s="43">
        <f t="shared" si="109"/>
        <v>-15.724923213978405</v>
      </c>
      <c r="AF264" s="42">
        <f t="shared" si="110"/>
        <v>-63.069222207939774</v>
      </c>
      <c r="AG264" s="52"/>
      <c r="AH264" s="62">
        <v>245</v>
      </c>
      <c r="AI264" s="65">
        <f t="shared" si="121"/>
        <v>-74.624258511600402</v>
      </c>
      <c r="AJ264" s="64">
        <f t="shared" si="122"/>
        <v>38.60215830174154</v>
      </c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95">
        <f t="shared" si="129"/>
        <v>59.46570340869048</v>
      </c>
      <c r="AW264" s="96">
        <f t="shared" si="117"/>
        <v>-251.89542765196785</v>
      </c>
      <c r="AX264" s="52"/>
      <c r="AY264" s="52"/>
      <c r="AZ264" s="96"/>
      <c r="BA264" s="96"/>
      <c r="BC264" s="95"/>
      <c r="BD264" s="176">
        <v>239</v>
      </c>
      <c r="BE264" s="179">
        <f t="shared" si="123"/>
        <v>-76.750623641685252</v>
      </c>
      <c r="BF264" s="178">
        <f t="shared" si="124"/>
        <v>39.733560891481488</v>
      </c>
      <c r="BG264" s="52"/>
      <c r="BH264" s="52"/>
      <c r="BI264" s="52"/>
      <c r="BJ264" s="52"/>
      <c r="BK264" s="52"/>
      <c r="BL264" s="52"/>
      <c r="BM264" s="52"/>
      <c r="BN264" s="52"/>
      <c r="BO264" s="52"/>
      <c r="BP264" s="52"/>
      <c r="BQ264" s="52"/>
      <c r="BR264" s="52"/>
      <c r="BS264" s="117">
        <f t="shared" si="127"/>
        <v>41.469723040632317</v>
      </c>
      <c r="BT264" s="115">
        <v>38</v>
      </c>
      <c r="BU264" s="52"/>
      <c r="BV264" s="52"/>
      <c r="BW264" s="52"/>
      <c r="BX264" s="52"/>
      <c r="BY264" s="52"/>
      <c r="BZ264" s="52"/>
      <c r="CA264" s="96"/>
      <c r="CB264" s="95"/>
      <c r="CC264" s="52"/>
      <c r="CD264" s="52"/>
      <c r="CE264" s="52"/>
      <c r="CF264" s="52"/>
      <c r="CG264" s="52"/>
      <c r="CH264" s="52"/>
      <c r="CI264" s="52"/>
      <c r="CJ264" s="52"/>
      <c r="CK264" s="52"/>
      <c r="CL264" s="52"/>
      <c r="CM264" s="52"/>
      <c r="CN264" s="117">
        <f t="shared" si="128"/>
        <v>41.469723040632317</v>
      </c>
      <c r="CO264" s="115">
        <v>38</v>
      </c>
      <c r="CP264" s="52"/>
      <c r="CQ264" s="52"/>
      <c r="CR264" s="52"/>
      <c r="CS264" s="52"/>
      <c r="CT264" s="52"/>
      <c r="CU264" s="52"/>
      <c r="CV264" s="96"/>
      <c r="CW264" s="122"/>
    </row>
    <row r="265" spans="2:101" x14ac:dyDescent="0.3">
      <c r="B265" s="95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95">
        <f t="shared" si="111"/>
        <v>10</v>
      </c>
      <c r="N265" s="96">
        <f t="shared" si="114"/>
        <v>-154</v>
      </c>
      <c r="O265" s="52"/>
      <c r="P265" s="52"/>
      <c r="Q265" s="95">
        <f t="shared" si="112"/>
        <v>65</v>
      </c>
      <c r="R265" s="96">
        <f t="shared" si="115"/>
        <v>-174</v>
      </c>
      <c r="S265" s="52"/>
      <c r="T265" s="52"/>
      <c r="U265" s="52"/>
      <c r="V265" s="52"/>
      <c r="W265" s="52"/>
      <c r="X265" s="52"/>
      <c r="Y265" s="52"/>
      <c r="Z265" s="31">
        <v>248</v>
      </c>
      <c r="AA265" s="34">
        <f t="shared" si="119"/>
        <v>-79.558636820773444</v>
      </c>
      <c r="AB265" s="33">
        <f t="shared" si="120"/>
        <v>43.655879990351778</v>
      </c>
      <c r="AC265" s="52"/>
      <c r="AD265" s="40">
        <v>257</v>
      </c>
      <c r="AE265" s="43">
        <f t="shared" ref="AE265:AE328" si="130">$AF$2*COS($AD265*PI()/180)+$AF$3</f>
        <v>-14.621818532351242</v>
      </c>
      <c r="AF265" s="42">
        <f t="shared" ref="AF265:AF328" si="131">$AF$2*SIN($AD265*PI()/180)+$AF$4</f>
        <v>-63.334054211040282</v>
      </c>
      <c r="AG265" s="52"/>
      <c r="AH265" s="62">
        <v>246</v>
      </c>
      <c r="AI265" s="65">
        <f t="shared" si="121"/>
        <v>-74.258657694608743</v>
      </c>
      <c r="AJ265" s="64">
        <f t="shared" si="122"/>
        <v>38.435544410394272</v>
      </c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95">
        <f t="shared" si="129"/>
        <v>59.46570340869048</v>
      </c>
      <c r="AW265" s="96">
        <f t="shared" si="117"/>
        <v>-252.89542765196785</v>
      </c>
      <c r="AX265" s="52"/>
      <c r="AY265" s="52"/>
      <c r="AZ265" s="96"/>
      <c r="BA265" s="96"/>
      <c r="BC265" s="95"/>
      <c r="BD265" s="176">
        <v>240</v>
      </c>
      <c r="BE265" s="179">
        <f t="shared" si="123"/>
        <v>-76.404455611385885</v>
      </c>
      <c r="BF265" s="178">
        <f t="shared" si="124"/>
        <v>39.529652338389539</v>
      </c>
      <c r="BG265" s="52"/>
      <c r="BH265" s="52"/>
      <c r="BI265" s="52"/>
      <c r="BJ265" s="52"/>
      <c r="BK265" s="52"/>
      <c r="BL265" s="52"/>
      <c r="BM265" s="52"/>
      <c r="BN265" s="52"/>
      <c r="BO265" s="52"/>
      <c r="BP265" s="52"/>
      <c r="BQ265" s="52"/>
      <c r="BR265" s="52"/>
      <c r="BS265" s="117">
        <f t="shared" si="127"/>
        <v>42.561031541701588</v>
      </c>
      <c r="BT265" s="115">
        <v>39</v>
      </c>
      <c r="BU265" s="52"/>
      <c r="BV265" s="52"/>
      <c r="BW265" s="52"/>
      <c r="BX265" s="52"/>
      <c r="BY265" s="52"/>
      <c r="BZ265" s="52"/>
      <c r="CA265" s="96"/>
      <c r="CB265" s="95"/>
      <c r="CC265" s="52"/>
      <c r="CD265" s="52"/>
      <c r="CE265" s="52"/>
      <c r="CF265" s="52"/>
      <c r="CG265" s="52"/>
      <c r="CH265" s="52"/>
      <c r="CI265" s="52"/>
      <c r="CJ265" s="52"/>
      <c r="CK265" s="52"/>
      <c r="CL265" s="52"/>
      <c r="CM265" s="52"/>
      <c r="CN265" s="117">
        <f t="shared" si="128"/>
        <v>42.561031541701588</v>
      </c>
      <c r="CO265" s="115">
        <v>39</v>
      </c>
      <c r="CP265" s="52"/>
      <c r="CQ265" s="52"/>
      <c r="CR265" s="52"/>
      <c r="CS265" s="52"/>
      <c r="CT265" s="52"/>
      <c r="CU265" s="52"/>
      <c r="CV265" s="96"/>
      <c r="CW265" s="122"/>
    </row>
    <row r="266" spans="2:101" x14ac:dyDescent="0.3">
      <c r="B266" s="95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95">
        <f t="shared" si="111"/>
        <v>10</v>
      </c>
      <c r="N266" s="96">
        <f t="shared" si="114"/>
        <v>-155</v>
      </c>
      <c r="O266" s="52"/>
      <c r="P266" s="52"/>
      <c r="Q266" s="95">
        <f t="shared" si="112"/>
        <v>65</v>
      </c>
      <c r="R266" s="96">
        <f t="shared" si="115"/>
        <v>-175</v>
      </c>
      <c r="S266" s="52"/>
      <c r="T266" s="52"/>
      <c r="U266" s="52"/>
      <c r="V266" s="52"/>
      <c r="W266" s="52"/>
      <c r="X266" s="52"/>
      <c r="Y266" s="52"/>
      <c r="Z266" s="31">
        <v>249</v>
      </c>
      <c r="AA266" s="34">
        <f t="shared" si="119"/>
        <v>-79.184817149668177</v>
      </c>
      <c r="AB266" s="33">
        <f t="shared" si="120"/>
        <v>43.508628505912476</v>
      </c>
      <c r="AC266" s="52"/>
      <c r="AD266" s="40">
        <v>258</v>
      </c>
      <c r="AE266" s="43">
        <f t="shared" si="130"/>
        <v>-13.514259903154386</v>
      </c>
      <c r="AF266" s="42">
        <f t="shared" si="131"/>
        <v>-63.579594047697363</v>
      </c>
      <c r="AG266" s="52"/>
      <c r="AH266" s="62">
        <v>247</v>
      </c>
      <c r="AI266" s="65">
        <f t="shared" si="121"/>
        <v>-73.890204747042475</v>
      </c>
      <c r="AJ266" s="64">
        <f t="shared" si="122"/>
        <v>38.275336509201622</v>
      </c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95">
        <f t="shared" si="129"/>
        <v>59.46570340869048</v>
      </c>
      <c r="AW266" s="96">
        <f t="shared" si="117"/>
        <v>-253.89542765196785</v>
      </c>
      <c r="AX266" s="52"/>
      <c r="AY266" s="52"/>
      <c r="AZ266" s="96"/>
      <c r="BA266" s="96"/>
      <c r="BC266" s="95"/>
      <c r="BD266" s="176">
        <v>241</v>
      </c>
      <c r="BE266" s="179">
        <f t="shared" si="123"/>
        <v>-76.054781609209627</v>
      </c>
      <c r="BF266" s="178">
        <f t="shared" si="124"/>
        <v>39.331816306718238</v>
      </c>
      <c r="BG266" s="52"/>
      <c r="BH266" s="52"/>
      <c r="BI266" s="52"/>
      <c r="BJ266" s="52"/>
      <c r="BK266" s="52"/>
      <c r="BL266" s="52"/>
      <c r="BM266" s="52"/>
      <c r="BN266" s="52"/>
      <c r="BO266" s="52"/>
      <c r="BP266" s="52"/>
      <c r="BQ266" s="52"/>
      <c r="BR266" s="52"/>
      <c r="BS266" s="117">
        <f t="shared" si="127"/>
        <v>43.652340042770859</v>
      </c>
      <c r="BT266" s="115">
        <v>40</v>
      </c>
      <c r="BU266" s="52"/>
      <c r="BV266" s="52"/>
      <c r="BW266" s="52"/>
      <c r="BX266" s="52"/>
      <c r="BY266" s="52"/>
      <c r="BZ266" s="52"/>
      <c r="CA266" s="96"/>
      <c r="CB266" s="95"/>
      <c r="CC266" s="52"/>
      <c r="CD266" s="52"/>
      <c r="CE266" s="52"/>
      <c r="CF266" s="52"/>
      <c r="CG266" s="52"/>
      <c r="CH266" s="52"/>
      <c r="CI266" s="52"/>
      <c r="CJ266" s="52"/>
      <c r="CK266" s="52"/>
      <c r="CL266" s="52"/>
      <c r="CM266" s="52"/>
      <c r="CN266" s="117">
        <f t="shared" si="128"/>
        <v>43.652340042770859</v>
      </c>
      <c r="CO266" s="115">
        <v>40</v>
      </c>
      <c r="CP266" s="52"/>
      <c r="CQ266" s="52"/>
      <c r="CR266" s="52"/>
      <c r="CS266" s="52"/>
      <c r="CT266" s="52"/>
      <c r="CU266" s="52"/>
      <c r="CV266" s="96"/>
      <c r="CW266" s="122"/>
    </row>
    <row r="267" spans="2:101" x14ac:dyDescent="0.3">
      <c r="B267" s="95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95">
        <f t="shared" si="111"/>
        <v>10</v>
      </c>
      <c r="N267" s="96">
        <f t="shared" si="114"/>
        <v>-156</v>
      </c>
      <c r="O267" s="52"/>
      <c r="P267" s="52"/>
      <c r="Q267" s="95">
        <f t="shared" si="112"/>
        <v>65</v>
      </c>
      <c r="R267" s="96">
        <f t="shared" si="115"/>
        <v>-176</v>
      </c>
      <c r="S267" s="52"/>
      <c r="T267" s="52"/>
      <c r="U267" s="52"/>
      <c r="V267" s="52"/>
      <c r="W267" s="52"/>
      <c r="X267" s="52"/>
      <c r="Y267" s="52"/>
      <c r="Z267" s="31">
        <v>250</v>
      </c>
      <c r="AA267" s="34">
        <f t="shared" si="119"/>
        <v>-78.808484520354526</v>
      </c>
      <c r="AB267" s="33">
        <f t="shared" si="120"/>
        <v>43.36792350142187</v>
      </c>
      <c r="AC267" s="52"/>
      <c r="AD267" s="40">
        <v>259</v>
      </c>
      <c r="AE267" s="43">
        <f t="shared" si="130"/>
        <v>-12.402584699475456</v>
      </c>
      <c r="AF267" s="42">
        <f t="shared" si="131"/>
        <v>-63.805766924098151</v>
      </c>
      <c r="AG267" s="52"/>
      <c r="AH267" s="62">
        <v>248</v>
      </c>
      <c r="AI267" s="65">
        <f t="shared" si="121"/>
        <v>-73.519011903238678</v>
      </c>
      <c r="AJ267" s="64">
        <f t="shared" si="122"/>
        <v>38.121583399042251</v>
      </c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95">
        <f t="shared" si="129"/>
        <v>59.46570340869048</v>
      </c>
      <c r="AW267" s="96">
        <f t="shared" si="117"/>
        <v>-254.89542765196785</v>
      </c>
      <c r="AX267" s="52"/>
      <c r="AY267" s="52"/>
      <c r="AZ267" s="96"/>
      <c r="BA267" s="96"/>
      <c r="BC267" s="95"/>
      <c r="BD267" s="176">
        <v>242</v>
      </c>
      <c r="BE267" s="179">
        <f t="shared" si="123"/>
        <v>-75.701708149244936</v>
      </c>
      <c r="BF267" s="178">
        <f t="shared" si="124"/>
        <v>39.14011305923934</v>
      </c>
      <c r="BG267" s="52"/>
      <c r="BH267" s="52"/>
      <c r="BI267" s="52"/>
      <c r="BJ267" s="52"/>
      <c r="BK267" s="52"/>
      <c r="BL267" s="52"/>
      <c r="BM267" s="52"/>
      <c r="BN267" s="52"/>
      <c r="BO267" s="52"/>
      <c r="BP267" s="52"/>
      <c r="BQ267" s="52"/>
      <c r="BR267" s="52"/>
      <c r="BS267" s="117">
        <f t="shared" si="127"/>
        <v>44.743648543840138</v>
      </c>
      <c r="BT267" s="115">
        <v>41</v>
      </c>
      <c r="BU267" s="52"/>
      <c r="BV267" s="52"/>
      <c r="BW267" s="52"/>
      <c r="BX267" s="52"/>
      <c r="BY267" s="52"/>
      <c r="BZ267" s="52"/>
      <c r="CA267" s="96"/>
      <c r="CB267" s="95"/>
      <c r="CC267" s="52"/>
      <c r="CD267" s="52"/>
      <c r="CE267" s="52"/>
      <c r="CF267" s="52"/>
      <c r="CG267" s="52"/>
      <c r="CH267" s="52"/>
      <c r="CI267" s="52"/>
      <c r="CJ267" s="52"/>
      <c r="CK267" s="52"/>
      <c r="CL267" s="52"/>
      <c r="CM267" s="52"/>
      <c r="CN267" s="117">
        <f t="shared" si="128"/>
        <v>44.743648543840138</v>
      </c>
      <c r="CO267" s="115">
        <v>41</v>
      </c>
      <c r="CP267" s="52"/>
      <c r="CQ267" s="52"/>
      <c r="CR267" s="52"/>
      <c r="CS267" s="52"/>
      <c r="CT267" s="52"/>
      <c r="CU267" s="52"/>
      <c r="CV267" s="96"/>
      <c r="CW267" s="122"/>
    </row>
    <row r="268" spans="2:101" x14ac:dyDescent="0.3">
      <c r="B268" s="95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95">
        <f t="shared" si="111"/>
        <v>10</v>
      </c>
      <c r="N268" s="96">
        <f t="shared" si="114"/>
        <v>-157</v>
      </c>
      <c r="O268" s="52"/>
      <c r="P268" s="52"/>
      <c r="Q268" s="95">
        <f t="shared" si="112"/>
        <v>65</v>
      </c>
      <c r="R268" s="96">
        <f t="shared" si="115"/>
        <v>-177</v>
      </c>
      <c r="S268" s="52"/>
      <c r="T268" s="52"/>
      <c r="U268" s="52"/>
      <c r="V268" s="52"/>
      <c r="W268" s="52"/>
      <c r="X268" s="52"/>
      <c r="Y268" s="52"/>
      <c r="Z268" s="31">
        <v>251</v>
      </c>
      <c r="AA268" s="34">
        <f t="shared" si="119"/>
        <v>-78.429753567396972</v>
      </c>
      <c r="AB268" s="33">
        <f t="shared" si="120"/>
        <v>43.233807836987353</v>
      </c>
      <c r="AC268" s="52"/>
      <c r="AD268" s="40">
        <v>260</v>
      </c>
      <c r="AE268" s="43">
        <f t="shared" si="130"/>
        <v>-11.287131548350471</v>
      </c>
      <c r="AF268" s="42">
        <f t="shared" si="131"/>
        <v>-64.012503945793526</v>
      </c>
      <c r="AG268" s="52"/>
      <c r="AH268" s="62">
        <v>249</v>
      </c>
      <c r="AI268" s="65">
        <f t="shared" si="121"/>
        <v>-73.145192232133411</v>
      </c>
      <c r="AJ268" s="64">
        <f t="shared" si="122"/>
        <v>37.974331914602956</v>
      </c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95">
        <f t="shared" si="129"/>
        <v>59.46570340869048</v>
      </c>
      <c r="AW268" s="96">
        <f t="shared" si="117"/>
        <v>-255.89542765196785</v>
      </c>
      <c r="AX268" s="52"/>
      <c r="AY268" s="52"/>
      <c r="AZ268" s="96"/>
      <c r="BA268" s="96"/>
      <c r="BC268" s="95"/>
      <c r="BD268" s="176">
        <v>243</v>
      </c>
      <c r="BE268" s="179">
        <f t="shared" si="123"/>
        <v>-75.345342781088007</v>
      </c>
      <c r="BF268" s="178">
        <f t="shared" si="124"/>
        <v>38.954600990619099</v>
      </c>
      <c r="BG268" s="52"/>
      <c r="BH268" s="52"/>
      <c r="BI268" s="52"/>
      <c r="BJ268" s="52"/>
      <c r="BK268" s="52"/>
      <c r="BL268" s="52"/>
      <c r="BM268" s="52"/>
      <c r="BN268" s="52"/>
      <c r="BO268" s="52"/>
      <c r="BP268" s="52"/>
      <c r="BQ268" s="52"/>
      <c r="BR268" s="52"/>
      <c r="BS268" s="117">
        <f t="shared" si="127"/>
        <v>45.834957044909409</v>
      </c>
      <c r="BT268" s="115">
        <v>42</v>
      </c>
      <c r="BU268" s="52"/>
      <c r="BV268" s="52"/>
      <c r="BW268" s="52"/>
      <c r="BX268" s="52"/>
      <c r="BY268" s="52"/>
      <c r="BZ268" s="52"/>
      <c r="CA268" s="96"/>
      <c r="CB268" s="95"/>
      <c r="CC268" s="52"/>
      <c r="CD268" s="52"/>
      <c r="CE268" s="52"/>
      <c r="CF268" s="52"/>
      <c r="CG268" s="52"/>
      <c r="CH268" s="52"/>
      <c r="CI268" s="52"/>
      <c r="CJ268" s="52"/>
      <c r="CK268" s="52"/>
      <c r="CL268" s="52"/>
      <c r="CM268" s="52"/>
      <c r="CN268" s="117">
        <f t="shared" si="128"/>
        <v>45.834957044909409</v>
      </c>
      <c r="CO268" s="115">
        <v>42</v>
      </c>
      <c r="CP268" s="52"/>
      <c r="CQ268" s="52"/>
      <c r="CR268" s="52"/>
      <c r="CS268" s="52"/>
      <c r="CT268" s="52"/>
      <c r="CU268" s="52"/>
      <c r="CV268" s="96"/>
      <c r="CW268" s="122"/>
    </row>
    <row r="269" spans="2:101" x14ac:dyDescent="0.3">
      <c r="B269" s="95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95">
        <f t="shared" ref="M269:M332" si="132">$M$3</f>
        <v>10</v>
      </c>
      <c r="N269" s="96">
        <f t="shared" si="114"/>
        <v>-158</v>
      </c>
      <c r="O269" s="52"/>
      <c r="P269" s="52"/>
      <c r="Q269" s="95">
        <f t="shared" ref="Q269:Q332" si="133">$Q$3</f>
        <v>65</v>
      </c>
      <c r="R269" s="96">
        <f t="shared" si="115"/>
        <v>-178</v>
      </c>
      <c r="S269" s="52"/>
      <c r="T269" s="52"/>
      <c r="U269" s="52"/>
      <c r="V269" s="52"/>
      <c r="W269" s="52"/>
      <c r="X269" s="52"/>
      <c r="Y269" s="52"/>
      <c r="Z269" s="31">
        <v>252</v>
      </c>
      <c r="AA269" s="34">
        <f t="shared" si="119"/>
        <v>-78.048739655912698</v>
      </c>
      <c r="AB269" s="33">
        <f t="shared" si="120"/>
        <v>43.106322365539526</v>
      </c>
      <c r="AC269" s="52"/>
      <c r="AD269" s="40">
        <v>261</v>
      </c>
      <c r="AE269" s="43">
        <f t="shared" si="130"/>
        <v>-10.168240227615017</v>
      </c>
      <c r="AF269" s="42">
        <f t="shared" si="131"/>
        <v>-64.199742138683945</v>
      </c>
      <c r="AG269" s="52"/>
      <c r="AH269" s="62">
        <v>250</v>
      </c>
      <c r="AI269" s="65">
        <f t="shared" si="121"/>
        <v>-72.768859602819759</v>
      </c>
      <c r="AJ269" s="64">
        <f t="shared" si="122"/>
        <v>37.833626910112343</v>
      </c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95">
        <f t="shared" si="129"/>
        <v>59.46570340869048</v>
      </c>
      <c r="AW269" s="96">
        <f t="shared" si="117"/>
        <v>-256.89542765196785</v>
      </c>
      <c r="AX269" s="52"/>
      <c r="AY269" s="52"/>
      <c r="AZ269" s="96"/>
      <c r="BA269" s="96"/>
      <c r="BC269" s="95"/>
      <c r="BD269" s="176">
        <v>244</v>
      </c>
      <c r="BE269" s="179">
        <f t="shared" si="123"/>
        <v>-74.98579405708216</v>
      </c>
      <c r="BF269" s="178">
        <f t="shared" si="124"/>
        <v>38.775336609630706</v>
      </c>
      <c r="BG269" s="52"/>
      <c r="BH269" s="52"/>
      <c r="BI269" s="52"/>
      <c r="BJ269" s="52"/>
      <c r="BK269" s="52"/>
      <c r="BL269" s="52"/>
      <c r="BM269" s="52"/>
      <c r="BN269" s="52"/>
      <c r="BO269" s="52"/>
      <c r="BP269" s="52"/>
      <c r="BQ269" s="52"/>
      <c r="BR269" s="52"/>
      <c r="BS269" s="117">
        <f t="shared" si="127"/>
        <v>46.92626554597868</v>
      </c>
      <c r="BT269" s="115">
        <v>43</v>
      </c>
      <c r="BU269" s="52"/>
      <c r="BV269" s="52"/>
      <c r="BW269" s="52"/>
      <c r="BX269" s="52"/>
      <c r="BY269" s="52"/>
      <c r="BZ269" s="52"/>
      <c r="CA269" s="96"/>
      <c r="CB269" s="95"/>
      <c r="CC269" s="52"/>
      <c r="CD269" s="52"/>
      <c r="CE269" s="52"/>
      <c r="CF269" s="52"/>
      <c r="CG269" s="52"/>
      <c r="CH269" s="52"/>
      <c r="CI269" s="52"/>
      <c r="CJ269" s="52"/>
      <c r="CK269" s="52"/>
      <c r="CL269" s="52"/>
      <c r="CM269" s="52"/>
      <c r="CN269" s="117">
        <f t="shared" si="128"/>
        <v>46.92626554597868</v>
      </c>
      <c r="CO269" s="115">
        <v>43</v>
      </c>
      <c r="CP269" s="52"/>
      <c r="CQ269" s="52"/>
      <c r="CR269" s="52"/>
      <c r="CS269" s="52"/>
      <c r="CT269" s="52"/>
      <c r="CU269" s="52"/>
      <c r="CV269" s="96"/>
      <c r="CW269" s="122"/>
    </row>
    <row r="270" spans="2:101" x14ac:dyDescent="0.3">
      <c r="B270" s="95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95">
        <f t="shared" si="132"/>
        <v>10</v>
      </c>
      <c r="N270" s="96">
        <f t="shared" ref="N270:N333" si="134">$N269-$A$11</f>
        <v>-159</v>
      </c>
      <c r="O270" s="52"/>
      <c r="P270" s="52"/>
      <c r="Q270" s="95">
        <f t="shared" si="133"/>
        <v>65</v>
      </c>
      <c r="R270" s="96">
        <f t="shared" ref="R270:R333" si="135">$R269-$A$11</f>
        <v>-179</v>
      </c>
      <c r="S270" s="52"/>
      <c r="T270" s="52"/>
      <c r="U270" s="52"/>
      <c r="V270" s="52"/>
      <c r="W270" s="52"/>
      <c r="X270" s="52"/>
      <c r="Y270" s="52"/>
      <c r="Z270" s="31">
        <v>253</v>
      </c>
      <c r="AA270" s="34">
        <f t="shared" si="119"/>
        <v>-77.665558846430045</v>
      </c>
      <c r="AB270" s="33">
        <f t="shared" si="120"/>
        <v>42.985505920387986</v>
      </c>
      <c r="AC270" s="52"/>
      <c r="AD270" s="40">
        <v>262</v>
      </c>
      <c r="AE270" s="43">
        <f t="shared" si="130"/>
        <v>-9.0462515624042208</v>
      </c>
      <c r="AF270" s="42">
        <f t="shared" si="131"/>
        <v>-64.367424468202074</v>
      </c>
      <c r="AG270" s="52"/>
      <c r="AH270" s="62">
        <v>251</v>
      </c>
      <c r="AI270" s="65">
        <f t="shared" si="121"/>
        <v>-72.390128649862206</v>
      </c>
      <c r="AJ270" s="64">
        <f t="shared" si="122"/>
        <v>37.699511245677826</v>
      </c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95">
        <f t="shared" si="129"/>
        <v>59.46570340869048</v>
      </c>
      <c r="AW270" s="96">
        <f t="shared" ref="AW270:AW333" si="136">$AW269-$A$11</f>
        <v>-257.89542765196785</v>
      </c>
      <c r="AX270" s="52"/>
      <c r="AY270" s="52"/>
      <c r="AZ270" s="96"/>
      <c r="BA270" s="96"/>
      <c r="BC270" s="95"/>
      <c r="BD270" s="176">
        <v>245</v>
      </c>
      <c r="BE270" s="179">
        <f t="shared" si="123"/>
        <v>-74.62317149925174</v>
      </c>
      <c r="BF270" s="178">
        <f t="shared" si="124"/>
        <v>38.602374521941172</v>
      </c>
      <c r="BG270" s="52"/>
      <c r="BH270" s="52"/>
      <c r="BI270" s="52"/>
      <c r="BJ270" s="52"/>
      <c r="BK270" s="52"/>
      <c r="BL270" s="52"/>
      <c r="BM270" s="52"/>
      <c r="BN270" s="52"/>
      <c r="BO270" s="52"/>
      <c r="BP270" s="52"/>
      <c r="BQ270" s="52"/>
      <c r="BR270" s="52"/>
      <c r="BS270" s="117">
        <f t="shared" si="127"/>
        <v>48.017574047047951</v>
      </c>
      <c r="BT270" s="115">
        <v>44</v>
      </c>
      <c r="BU270" s="52"/>
      <c r="BV270" s="52"/>
      <c r="BW270" s="52"/>
      <c r="BX270" s="52"/>
      <c r="BY270" s="52"/>
      <c r="BZ270" s="52"/>
      <c r="CA270" s="96"/>
      <c r="CB270" s="95"/>
      <c r="CC270" s="52"/>
      <c r="CD270" s="52"/>
      <c r="CE270" s="52"/>
      <c r="CF270" s="52"/>
      <c r="CG270" s="52"/>
      <c r="CH270" s="52"/>
      <c r="CI270" s="52"/>
      <c r="CJ270" s="52"/>
      <c r="CK270" s="52"/>
      <c r="CL270" s="52"/>
      <c r="CM270" s="52"/>
      <c r="CN270" s="117">
        <f t="shared" si="128"/>
        <v>48.017574047047951</v>
      </c>
      <c r="CO270" s="115">
        <v>44</v>
      </c>
      <c r="CP270" s="52"/>
      <c r="CQ270" s="52"/>
      <c r="CR270" s="52"/>
      <c r="CS270" s="52"/>
      <c r="CT270" s="52"/>
      <c r="CU270" s="52"/>
      <c r="CV270" s="96"/>
      <c r="CW270" s="122"/>
    </row>
    <row r="271" spans="2:101" x14ac:dyDescent="0.3">
      <c r="B271" s="95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95">
        <f t="shared" si="132"/>
        <v>10</v>
      </c>
      <c r="N271" s="96">
        <f t="shared" si="134"/>
        <v>-160</v>
      </c>
      <c r="O271" s="52"/>
      <c r="P271" s="52"/>
      <c r="Q271" s="95">
        <f t="shared" si="133"/>
        <v>65</v>
      </c>
      <c r="R271" s="96">
        <f t="shared" si="135"/>
        <v>-180</v>
      </c>
      <c r="S271" s="52"/>
      <c r="T271" s="52"/>
      <c r="U271" s="52"/>
      <c r="V271" s="52"/>
      <c r="W271" s="52"/>
      <c r="X271" s="52"/>
      <c r="Y271" s="52"/>
      <c r="Z271" s="31">
        <v>254</v>
      </c>
      <c r="AA271" s="34">
        <f t="shared" si="119"/>
        <v>-77.280327859535561</v>
      </c>
      <c r="AB271" s="33">
        <f t="shared" si="120"/>
        <v>42.871395303392276</v>
      </c>
      <c r="AC271" s="52"/>
      <c r="AD271" s="40">
        <v>263</v>
      </c>
      <c r="AE271" s="43">
        <f t="shared" si="130"/>
        <v>-7.9215073213345661</v>
      </c>
      <c r="AF271" s="42">
        <f t="shared" si="131"/>
        <v>-64.515499856685935</v>
      </c>
      <c r="AG271" s="52"/>
      <c r="AH271" s="62">
        <v>252</v>
      </c>
      <c r="AI271" s="65">
        <f t="shared" si="121"/>
        <v>-72.009114738377917</v>
      </c>
      <c r="AJ271" s="64">
        <f t="shared" si="122"/>
        <v>37.572025774230013</v>
      </c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95">
        <f t="shared" si="129"/>
        <v>59.46570340869048</v>
      </c>
      <c r="AW271" s="96">
        <f t="shared" si="136"/>
        <v>-258.89542765196785</v>
      </c>
      <c r="AX271" s="52"/>
      <c r="AY271" s="52"/>
      <c r="AZ271" s="96"/>
      <c r="BA271" s="96"/>
      <c r="BC271" s="95"/>
      <c r="BD271" s="176">
        <v>246</v>
      </c>
      <c r="BE271" s="179">
        <f t="shared" si="123"/>
        <v>-74.257585565940673</v>
      </c>
      <c r="BF271" s="178">
        <f t="shared" si="124"/>
        <v>38.435767413477933</v>
      </c>
      <c r="BG271" s="52"/>
      <c r="BH271" s="52"/>
      <c r="BI271" s="52"/>
      <c r="BJ271" s="52"/>
      <c r="BK271" s="52"/>
      <c r="BL271" s="52"/>
      <c r="BM271" s="52"/>
      <c r="BN271" s="52"/>
      <c r="BO271" s="52"/>
      <c r="BP271" s="52"/>
      <c r="BQ271" s="52"/>
      <c r="BR271" s="52"/>
      <c r="BS271" s="117">
        <f t="shared" si="127"/>
        <v>49.108882548117222</v>
      </c>
      <c r="BT271" s="115">
        <v>45</v>
      </c>
      <c r="BU271" s="52"/>
      <c r="BV271" s="52"/>
      <c r="BW271" s="52"/>
      <c r="BX271" s="52"/>
      <c r="BY271" s="52"/>
      <c r="BZ271" s="52"/>
      <c r="CA271" s="96"/>
      <c r="CB271" s="95"/>
      <c r="CC271" s="52"/>
      <c r="CD271" s="52"/>
      <c r="CE271" s="52"/>
      <c r="CF271" s="52"/>
      <c r="CG271" s="52"/>
      <c r="CH271" s="52"/>
      <c r="CI271" s="52"/>
      <c r="CJ271" s="52"/>
      <c r="CK271" s="52"/>
      <c r="CL271" s="52"/>
      <c r="CM271" s="52"/>
      <c r="CN271" s="117">
        <f t="shared" si="128"/>
        <v>49.108882548117222</v>
      </c>
      <c r="CO271" s="115">
        <v>45</v>
      </c>
      <c r="CP271" s="52"/>
      <c r="CQ271" s="52"/>
      <c r="CR271" s="52"/>
      <c r="CS271" s="52"/>
      <c r="CT271" s="52"/>
      <c r="CU271" s="52"/>
      <c r="CV271" s="96"/>
      <c r="CW271" s="122"/>
    </row>
    <row r="272" spans="2:101" x14ac:dyDescent="0.3">
      <c r="B272" s="95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95">
        <f t="shared" si="132"/>
        <v>10</v>
      </c>
      <c r="N272" s="96">
        <f t="shared" si="134"/>
        <v>-161</v>
      </c>
      <c r="O272" s="52"/>
      <c r="P272" s="52"/>
      <c r="Q272" s="95">
        <f t="shared" si="133"/>
        <v>65</v>
      </c>
      <c r="R272" s="96">
        <f t="shared" si="135"/>
        <v>-181</v>
      </c>
      <c r="S272" s="52"/>
      <c r="T272" s="52"/>
      <c r="U272" s="52"/>
      <c r="V272" s="52"/>
      <c r="W272" s="52"/>
      <c r="X272" s="52"/>
      <c r="Y272" s="52"/>
      <c r="Z272" s="31">
        <v>255</v>
      </c>
      <c r="AA272" s="34">
        <f t="shared" si="119"/>
        <v>-76.893164040319675</v>
      </c>
      <c r="AB272" s="33">
        <f t="shared" si="120"/>
        <v>42.76402527375177</v>
      </c>
      <c r="AC272" s="52"/>
      <c r="AD272" s="40">
        <v>264</v>
      </c>
      <c r="AE272" s="43">
        <f t="shared" si="130"/>
        <v>-6.7943501123974688</v>
      </c>
      <c r="AF272" s="42">
        <f t="shared" si="131"/>
        <v>-64.64392319893777</v>
      </c>
      <c r="AG272" s="52"/>
      <c r="AH272" s="62">
        <v>253</v>
      </c>
      <c r="AI272" s="65">
        <f t="shared" si="121"/>
        <v>-71.625933928895279</v>
      </c>
      <c r="AJ272" s="64">
        <f t="shared" si="122"/>
        <v>37.451209329078466</v>
      </c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95">
        <f t="shared" si="129"/>
        <v>59.46570340869048</v>
      </c>
      <c r="AW272" s="96">
        <f t="shared" si="136"/>
        <v>-259.89542765196785</v>
      </c>
      <c r="AX272" s="52"/>
      <c r="AY272" s="52"/>
      <c r="AZ272" s="96"/>
      <c r="BA272" s="96"/>
      <c r="BC272" s="95"/>
      <c r="BD272" s="176">
        <v>247</v>
      </c>
      <c r="BE272" s="179">
        <f t="shared" si="123"/>
        <v>-73.889147618165779</v>
      </c>
      <c r="BF272" s="178">
        <f t="shared" si="124"/>
        <v>38.275566034380205</v>
      </c>
      <c r="BG272" s="52"/>
      <c r="BH272" s="52"/>
      <c r="BI272" s="52"/>
      <c r="BJ272" s="52"/>
      <c r="BK272" s="52"/>
      <c r="BL272" s="52"/>
      <c r="BM272" s="52"/>
      <c r="BN272" s="52"/>
      <c r="BO272" s="52"/>
      <c r="BP272" s="52"/>
      <c r="BQ272" s="52"/>
      <c r="BR272" s="52"/>
      <c r="BS272" s="117">
        <f t="shared" si="127"/>
        <v>50.200191049186493</v>
      </c>
      <c r="BT272" s="115">
        <v>46</v>
      </c>
      <c r="BU272" s="52"/>
      <c r="BV272" s="52"/>
      <c r="BW272" s="52"/>
      <c r="BX272" s="52"/>
      <c r="BY272" s="52"/>
      <c r="BZ272" s="52"/>
      <c r="CA272" s="96"/>
      <c r="CB272" s="95"/>
      <c r="CC272" s="52"/>
      <c r="CD272" s="52"/>
      <c r="CE272" s="52"/>
      <c r="CF272" s="52"/>
      <c r="CG272" s="52"/>
      <c r="CH272" s="52"/>
      <c r="CI272" s="52"/>
      <c r="CJ272" s="52"/>
      <c r="CK272" s="52"/>
      <c r="CL272" s="52"/>
      <c r="CM272" s="52"/>
      <c r="CN272" s="117">
        <f t="shared" si="128"/>
        <v>50.200191049186493</v>
      </c>
      <c r="CO272" s="115">
        <v>46</v>
      </c>
      <c r="CP272" s="52"/>
      <c r="CQ272" s="52"/>
      <c r="CR272" s="52"/>
      <c r="CS272" s="52"/>
      <c r="CT272" s="52"/>
      <c r="CU272" s="52"/>
      <c r="CV272" s="96"/>
      <c r="CW272" s="122"/>
    </row>
    <row r="273" spans="2:101" x14ac:dyDescent="0.3">
      <c r="B273" s="95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95">
        <f t="shared" si="132"/>
        <v>10</v>
      </c>
      <c r="N273" s="96">
        <f t="shared" si="134"/>
        <v>-162</v>
      </c>
      <c r="O273" s="52"/>
      <c r="P273" s="52"/>
      <c r="Q273" s="95">
        <f t="shared" si="133"/>
        <v>65</v>
      </c>
      <c r="R273" s="96">
        <f t="shared" si="135"/>
        <v>-182</v>
      </c>
      <c r="S273" s="52"/>
      <c r="T273" s="52"/>
      <c r="U273" s="52"/>
      <c r="V273" s="52"/>
      <c r="W273" s="52"/>
      <c r="X273" s="52"/>
      <c r="Y273" s="52"/>
      <c r="Z273" s="31">
        <v>256</v>
      </c>
      <c r="AA273" s="34">
        <f t="shared" si="119"/>
        <v>-76.504185322632267</v>
      </c>
      <c r="AB273" s="33">
        <f t="shared" si="120"/>
        <v>42.663428537417602</v>
      </c>
      <c r="AC273" s="52"/>
      <c r="AD273" s="40">
        <v>265</v>
      </c>
      <c r="AE273" s="43">
        <f t="shared" si="130"/>
        <v>-5.6651232785977861</v>
      </c>
      <c r="AF273" s="42">
        <f t="shared" si="131"/>
        <v>-64.752655375963457</v>
      </c>
      <c r="AG273" s="52"/>
      <c r="AH273" s="62">
        <v>254</v>
      </c>
      <c r="AI273" s="65">
        <f t="shared" si="121"/>
        <v>-71.240702942000794</v>
      </c>
      <c r="AJ273" s="64">
        <f t="shared" si="122"/>
        <v>37.337098712082756</v>
      </c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95">
        <f t="shared" si="129"/>
        <v>59.46570340869048</v>
      </c>
      <c r="AW273" s="96">
        <f t="shared" si="136"/>
        <v>-260.89542765196785</v>
      </c>
      <c r="AX273" s="52"/>
      <c r="AY273" s="52"/>
      <c r="AZ273" s="96"/>
      <c r="BA273" s="96"/>
      <c r="BC273" s="95"/>
      <c r="BD273" s="176">
        <v>248</v>
      </c>
      <c r="BE273" s="179">
        <f t="shared" si="123"/>
        <v>-73.517969885695081</v>
      </c>
      <c r="BF273" s="178">
        <f t="shared" si="124"/>
        <v>38.121819183539941</v>
      </c>
      <c r="BG273" s="52"/>
      <c r="BH273" s="52"/>
      <c r="BI273" s="52"/>
      <c r="BJ273" s="52"/>
      <c r="BK273" s="52"/>
      <c r="BL273" s="52"/>
      <c r="BM273" s="52"/>
      <c r="BN273" s="52"/>
      <c r="BO273" s="52"/>
      <c r="BP273" s="52"/>
      <c r="BQ273" s="52"/>
      <c r="BR273" s="52"/>
      <c r="BS273" s="117">
        <f t="shared" si="127"/>
        <v>51.291499550255764</v>
      </c>
      <c r="BT273" s="115">
        <v>47</v>
      </c>
      <c r="BU273" s="52"/>
      <c r="BV273" s="52"/>
      <c r="BW273" s="52"/>
      <c r="BX273" s="52"/>
      <c r="BY273" s="52"/>
      <c r="BZ273" s="52"/>
      <c r="CA273" s="96"/>
      <c r="CB273" s="95"/>
      <c r="CC273" s="52"/>
      <c r="CD273" s="52"/>
      <c r="CE273" s="52"/>
      <c r="CF273" s="52"/>
      <c r="CG273" s="52"/>
      <c r="CH273" s="52"/>
      <c r="CI273" s="52"/>
      <c r="CJ273" s="52"/>
      <c r="CK273" s="52"/>
      <c r="CL273" s="52"/>
      <c r="CM273" s="52"/>
      <c r="CN273" s="117">
        <f t="shared" si="128"/>
        <v>51.291499550255764</v>
      </c>
      <c r="CO273" s="115">
        <v>47</v>
      </c>
      <c r="CP273" s="52"/>
      <c r="CQ273" s="52"/>
      <c r="CR273" s="52"/>
      <c r="CS273" s="52"/>
      <c r="CT273" s="52"/>
      <c r="CU273" s="52"/>
      <c r="CV273" s="96"/>
      <c r="CW273" s="122"/>
    </row>
    <row r="274" spans="2:101" x14ac:dyDescent="0.3">
      <c r="B274" s="95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95">
        <f t="shared" si="132"/>
        <v>10</v>
      </c>
      <c r="N274" s="96">
        <f t="shared" si="134"/>
        <v>-163</v>
      </c>
      <c r="O274" s="52"/>
      <c r="P274" s="52"/>
      <c r="Q274" s="95">
        <f t="shared" si="133"/>
        <v>65</v>
      </c>
      <c r="R274" s="96">
        <f t="shared" si="135"/>
        <v>-183</v>
      </c>
      <c r="S274" s="52"/>
      <c r="T274" s="52"/>
      <c r="U274" s="52"/>
      <c r="V274" s="52"/>
      <c r="W274" s="52"/>
      <c r="X274" s="52"/>
      <c r="Y274" s="52"/>
      <c r="Z274" s="31">
        <v>257</v>
      </c>
      <c r="AA274" s="34">
        <f t="shared" ref="AA274:AA337" si="137">$AB$11*COS($Z274*PI()/180)+$AB$12</f>
        <v>-76.113510193158859</v>
      </c>
      <c r="AB274" s="33">
        <f t="shared" ref="AB274:AB337" si="138">$AB$11*SIN($Z274*PI()/180)+$AB$13</f>
        <v>42.569635737130156</v>
      </c>
      <c r="AC274" s="52"/>
      <c r="AD274" s="40">
        <v>266</v>
      </c>
      <c r="AE274" s="43">
        <f t="shared" si="130"/>
        <v>-4.5341707933681628</v>
      </c>
      <c r="AF274" s="42">
        <f t="shared" si="131"/>
        <v>-64.841663266888574</v>
      </c>
      <c r="AG274" s="52"/>
      <c r="AH274" s="62">
        <v>255</v>
      </c>
      <c r="AI274" s="65">
        <f t="shared" si="121"/>
        <v>-70.853539122784909</v>
      </c>
      <c r="AJ274" s="64">
        <f t="shared" si="122"/>
        <v>37.22972868244225</v>
      </c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95">
        <f t="shared" si="129"/>
        <v>59.46570340869048</v>
      </c>
      <c r="AW274" s="96">
        <f t="shared" si="136"/>
        <v>-261.89542765196785</v>
      </c>
      <c r="AX274" s="52"/>
      <c r="AY274" s="52"/>
      <c r="AZ274" s="96"/>
      <c r="BA274" s="96"/>
      <c r="BC274" s="95"/>
      <c r="BD274" s="176">
        <v>249</v>
      </c>
      <c r="BE274" s="179">
        <f t="shared" si="123"/>
        <v>-73.144165432861556</v>
      </c>
      <c r="BF274" s="178">
        <f t="shared" si="124"/>
        <v>37.974573693737305</v>
      </c>
      <c r="BG274" s="52"/>
      <c r="BH274" s="52"/>
      <c r="BI274" s="52"/>
      <c r="BJ274" s="52"/>
      <c r="BK274" s="52"/>
      <c r="BL274" s="52"/>
      <c r="BM274" s="52"/>
      <c r="BN274" s="52"/>
      <c r="BO274" s="52"/>
      <c r="BP274" s="52"/>
      <c r="BQ274" s="52"/>
      <c r="BR274" s="52"/>
      <c r="BS274" s="117">
        <f t="shared" si="127"/>
        <v>52.382808051325036</v>
      </c>
      <c r="BT274" s="115">
        <v>48</v>
      </c>
      <c r="BU274" s="52"/>
      <c r="BV274" s="52"/>
      <c r="BW274" s="52"/>
      <c r="BX274" s="52"/>
      <c r="BY274" s="52"/>
      <c r="BZ274" s="52"/>
      <c r="CA274" s="96"/>
      <c r="CB274" s="95"/>
      <c r="CC274" s="52"/>
      <c r="CD274" s="52"/>
      <c r="CE274" s="52"/>
      <c r="CF274" s="52"/>
      <c r="CG274" s="52"/>
      <c r="CH274" s="52"/>
      <c r="CI274" s="52"/>
      <c r="CJ274" s="52"/>
      <c r="CK274" s="52"/>
      <c r="CL274" s="52"/>
      <c r="CM274" s="52"/>
      <c r="CN274" s="117">
        <f t="shared" si="128"/>
        <v>52.382808051325036</v>
      </c>
      <c r="CO274" s="115">
        <v>48</v>
      </c>
      <c r="CP274" s="52"/>
      <c r="CQ274" s="52"/>
      <c r="CR274" s="52"/>
      <c r="CS274" s="52"/>
      <c r="CT274" s="52"/>
      <c r="CU274" s="52"/>
      <c r="CV274" s="96"/>
      <c r="CW274" s="122"/>
    </row>
    <row r="275" spans="2:101" x14ac:dyDescent="0.3">
      <c r="B275" s="95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95">
        <f t="shared" si="132"/>
        <v>10</v>
      </c>
      <c r="N275" s="96">
        <f t="shared" si="134"/>
        <v>-164</v>
      </c>
      <c r="O275" s="52"/>
      <c r="P275" s="52"/>
      <c r="Q275" s="95">
        <f t="shared" si="133"/>
        <v>65</v>
      </c>
      <c r="R275" s="96">
        <f t="shared" si="135"/>
        <v>-184</v>
      </c>
      <c r="S275" s="52"/>
      <c r="T275" s="52"/>
      <c r="U275" s="52"/>
      <c r="V275" s="52"/>
      <c r="W275" s="52"/>
      <c r="X275" s="52"/>
      <c r="Y275" s="52"/>
      <c r="Z275" s="31">
        <v>258</v>
      </c>
      <c r="AA275" s="34">
        <f t="shared" si="137"/>
        <v>-75.721257655328429</v>
      </c>
      <c r="AB275" s="33">
        <f t="shared" si="138"/>
        <v>42.482675443085</v>
      </c>
      <c r="AC275" s="52"/>
      <c r="AD275" s="40">
        <v>267</v>
      </c>
      <c r="AE275" s="43">
        <f t="shared" si="130"/>
        <v>-3.4018371557913798</v>
      </c>
      <c r="AF275" s="42">
        <f t="shared" si="131"/>
        <v>-64.910919759047303</v>
      </c>
      <c r="AG275" s="52"/>
      <c r="AH275" s="62">
        <v>256</v>
      </c>
      <c r="AI275" s="65">
        <f t="shared" ref="AI275:AI338" si="139">$AJ$13*COS($AH275*PI()/180)+$AJ$14</f>
        <v>-70.464560405097501</v>
      </c>
      <c r="AJ275" s="64">
        <f t="shared" ref="AJ275:AJ338" si="140">$AJ$13*SIN($AH275*PI()/180)+$AJ$15</f>
        <v>37.129131946108075</v>
      </c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95">
        <f t="shared" si="129"/>
        <v>59.46570340869048</v>
      </c>
      <c r="AW275" s="96">
        <f t="shared" si="136"/>
        <v>-262.89542765196785</v>
      </c>
      <c r="AX275" s="52"/>
      <c r="AY275" s="52"/>
      <c r="AZ275" s="96"/>
      <c r="BA275" s="96"/>
      <c r="BC275" s="95"/>
      <c r="BD275" s="176">
        <v>250</v>
      </c>
      <c r="BE275" s="179">
        <f t="shared" si="123"/>
        <v>-72.767848124122665</v>
      </c>
      <c r="BF275" s="178">
        <f t="shared" si="124"/>
        <v>37.833874417374886</v>
      </c>
      <c r="BG275" s="52"/>
      <c r="BH275" s="52"/>
      <c r="BI275" s="52"/>
      <c r="BJ275" s="52"/>
      <c r="BK275" s="52"/>
      <c r="BL275" s="52"/>
      <c r="BM275" s="52"/>
      <c r="BN275" s="52"/>
      <c r="BO275" s="52"/>
      <c r="BP275" s="52"/>
      <c r="BQ275" s="52"/>
      <c r="BR275" s="52"/>
      <c r="BS275" s="117">
        <f t="shared" si="127"/>
        <v>53.474116552394307</v>
      </c>
      <c r="BT275" s="115">
        <v>49</v>
      </c>
      <c r="BU275" s="52"/>
      <c r="BV275" s="52"/>
      <c r="BW275" s="52"/>
      <c r="BX275" s="52"/>
      <c r="BY275" s="52"/>
      <c r="BZ275" s="52"/>
      <c r="CA275" s="96"/>
      <c r="CB275" s="95"/>
      <c r="CC275" s="52"/>
      <c r="CD275" s="52"/>
      <c r="CE275" s="52"/>
      <c r="CF275" s="52"/>
      <c r="CG275" s="52"/>
      <c r="CH275" s="52"/>
      <c r="CI275" s="52"/>
      <c r="CJ275" s="52"/>
      <c r="CK275" s="52"/>
      <c r="CL275" s="52"/>
      <c r="CM275" s="52"/>
      <c r="CN275" s="117">
        <f t="shared" si="128"/>
        <v>53.474116552394307</v>
      </c>
      <c r="CO275" s="115">
        <v>49</v>
      </c>
      <c r="CP275" s="52"/>
      <c r="CQ275" s="52"/>
      <c r="CR275" s="52"/>
      <c r="CS275" s="52"/>
      <c r="CT275" s="52"/>
      <c r="CU275" s="52"/>
      <c r="CV275" s="96"/>
      <c r="CW275" s="122"/>
    </row>
    <row r="276" spans="2:101" x14ac:dyDescent="0.3">
      <c r="B276" s="95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95">
        <f t="shared" si="132"/>
        <v>10</v>
      </c>
      <c r="N276" s="96">
        <f t="shared" si="134"/>
        <v>-165</v>
      </c>
      <c r="O276" s="52"/>
      <c r="P276" s="52"/>
      <c r="Q276" s="95">
        <f t="shared" si="133"/>
        <v>65</v>
      </c>
      <c r="R276" s="96">
        <f t="shared" si="135"/>
        <v>-185</v>
      </c>
      <c r="S276" s="52"/>
      <c r="T276" s="52"/>
      <c r="U276" s="52"/>
      <c r="V276" s="52"/>
      <c r="W276" s="52"/>
      <c r="X276" s="52"/>
      <c r="Y276" s="52"/>
      <c r="Z276" s="31">
        <v>259</v>
      </c>
      <c r="AA276" s="34">
        <f t="shared" si="137"/>
        <v>-75.32754719306385</v>
      </c>
      <c r="AB276" s="33">
        <f t="shared" si="138"/>
        <v>42.402574144230108</v>
      </c>
      <c r="AC276" s="52"/>
      <c r="AD276" s="40">
        <v>268</v>
      </c>
      <c r="AE276" s="43">
        <f t="shared" si="130"/>
        <v>-2.2684672856626071</v>
      </c>
      <c r="AF276" s="42">
        <f t="shared" si="131"/>
        <v>-64.96040375624122</v>
      </c>
      <c r="AG276" s="52"/>
      <c r="AH276" s="62">
        <v>257</v>
      </c>
      <c r="AI276" s="65">
        <f t="shared" si="139"/>
        <v>-70.073885275624093</v>
      </c>
      <c r="AJ276" s="64">
        <f t="shared" si="140"/>
        <v>37.035339145820643</v>
      </c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95">
        <f t="shared" si="129"/>
        <v>59.46570340869048</v>
      </c>
      <c r="AW276" s="96">
        <f t="shared" si="136"/>
        <v>-263.89542765196785</v>
      </c>
      <c r="AX276" s="52"/>
      <c r="AY276" s="52"/>
      <c r="AZ276" s="96"/>
      <c r="BA276" s="96"/>
      <c r="BC276" s="95"/>
      <c r="BD276" s="176">
        <v>251</v>
      </c>
      <c r="BE276" s="179">
        <f t="shared" si="123"/>
        <v>-72.389132589376104</v>
      </c>
      <c r="BF276" s="178">
        <f t="shared" si="124"/>
        <v>37.699764212815232</v>
      </c>
      <c r="BG276" s="52"/>
      <c r="BH276" s="52"/>
      <c r="BI276" s="52"/>
      <c r="BJ276" s="52"/>
      <c r="BK276" s="52"/>
      <c r="BL276" s="52"/>
      <c r="BM276" s="52"/>
      <c r="BN276" s="52"/>
      <c r="BO276" s="52"/>
      <c r="BP276" s="52"/>
      <c r="BQ276" s="52"/>
      <c r="BR276" s="52"/>
      <c r="BS276" s="117">
        <f t="shared" si="127"/>
        <v>54.565425053463578</v>
      </c>
      <c r="BT276" s="115">
        <v>50</v>
      </c>
      <c r="BU276" s="52"/>
      <c r="BV276" s="52"/>
      <c r="BW276" s="52"/>
      <c r="BX276" s="52"/>
      <c r="BY276" s="52"/>
      <c r="BZ276" s="52"/>
      <c r="CA276" s="96"/>
      <c r="CB276" s="95"/>
      <c r="CC276" s="52"/>
      <c r="CD276" s="52"/>
      <c r="CE276" s="52"/>
      <c r="CF276" s="52"/>
      <c r="CG276" s="52"/>
      <c r="CH276" s="52"/>
      <c r="CI276" s="52"/>
      <c r="CJ276" s="52"/>
      <c r="CK276" s="52"/>
      <c r="CL276" s="52"/>
      <c r="CM276" s="52"/>
      <c r="CN276" s="117">
        <f t="shared" si="128"/>
        <v>54.565425053463578</v>
      </c>
      <c r="CO276" s="115">
        <v>50</v>
      </c>
      <c r="CP276" s="52"/>
      <c r="CQ276" s="52"/>
      <c r="CR276" s="52"/>
      <c r="CS276" s="52"/>
      <c r="CT276" s="52"/>
      <c r="CU276" s="52"/>
      <c r="CV276" s="96"/>
      <c r="CW276" s="122"/>
    </row>
    <row r="277" spans="2:101" x14ac:dyDescent="0.3">
      <c r="B277" s="95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95">
        <f t="shared" si="132"/>
        <v>10</v>
      </c>
      <c r="N277" s="96">
        <f t="shared" si="134"/>
        <v>-166</v>
      </c>
      <c r="O277" s="52"/>
      <c r="P277" s="52"/>
      <c r="Q277" s="95">
        <f t="shared" si="133"/>
        <v>65</v>
      </c>
      <c r="R277" s="96">
        <f t="shared" si="135"/>
        <v>-186</v>
      </c>
      <c r="S277" s="52"/>
      <c r="T277" s="52"/>
      <c r="U277" s="52"/>
      <c r="V277" s="52"/>
      <c r="W277" s="52"/>
      <c r="X277" s="52"/>
      <c r="Y277" s="52"/>
      <c r="Z277" s="31">
        <v>260</v>
      </c>
      <c r="AA277" s="34">
        <f t="shared" si="137"/>
        <v>-74.932498734385874</v>
      </c>
      <c r="AB277" s="33">
        <f t="shared" si="138"/>
        <v>42.329356240197058</v>
      </c>
      <c r="AC277" s="52"/>
      <c r="AD277" s="40">
        <v>269</v>
      </c>
      <c r="AE277" s="43">
        <f t="shared" si="130"/>
        <v>-1.1344064184234273</v>
      </c>
      <c r="AF277" s="42">
        <f t="shared" si="131"/>
        <v>-64.990100185165431</v>
      </c>
      <c r="AG277" s="52"/>
      <c r="AH277" s="62">
        <v>258</v>
      </c>
      <c r="AI277" s="65">
        <f t="shared" si="139"/>
        <v>-69.681632737793663</v>
      </c>
      <c r="AJ277" s="64">
        <f t="shared" si="140"/>
        <v>36.948378851775487</v>
      </c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95">
        <f t="shared" si="129"/>
        <v>59.46570340869048</v>
      </c>
      <c r="AW277" s="96">
        <f t="shared" si="136"/>
        <v>-264.89542765196785</v>
      </c>
      <c r="AX277" s="52"/>
      <c r="AY277" s="52"/>
      <c r="AZ277" s="96"/>
      <c r="BA277" s="96"/>
      <c r="BC277" s="95"/>
      <c r="BD277" s="176">
        <v>252</v>
      </c>
      <c r="BE277" s="179">
        <f t="shared" si="123"/>
        <v>-72.008134189042494</v>
      </c>
      <c r="BF277" s="178">
        <f t="shared" si="124"/>
        <v>37.572283931325828</v>
      </c>
      <c r="BG277" s="52"/>
      <c r="BH277" s="52"/>
      <c r="BI277" s="52"/>
      <c r="BJ277" s="52"/>
      <c r="BK277" s="52"/>
      <c r="BL277" s="52"/>
      <c r="BM277" s="52"/>
      <c r="BN277" s="52"/>
      <c r="BO277" s="52"/>
      <c r="BP277" s="52"/>
      <c r="BQ277" s="52"/>
      <c r="BR277" s="52"/>
      <c r="BS277" s="117">
        <f t="shared" si="127"/>
        <v>55.656733554532849</v>
      </c>
      <c r="BT277" s="115">
        <v>51</v>
      </c>
      <c r="BU277" s="52"/>
      <c r="BV277" s="52"/>
      <c r="BW277" s="52"/>
      <c r="BX277" s="52"/>
      <c r="BY277" s="52"/>
      <c r="BZ277" s="52"/>
      <c r="CA277" s="96"/>
      <c r="CB277" s="95"/>
      <c r="CC277" s="52"/>
      <c r="CD277" s="52"/>
      <c r="CE277" s="52"/>
      <c r="CF277" s="52"/>
      <c r="CG277" s="52"/>
      <c r="CH277" s="52"/>
      <c r="CI277" s="52"/>
      <c r="CJ277" s="52"/>
      <c r="CK277" s="52"/>
      <c r="CL277" s="52"/>
      <c r="CM277" s="52"/>
      <c r="CN277" s="117">
        <f t="shared" si="128"/>
        <v>55.656733554532849</v>
      </c>
      <c r="CO277" s="115">
        <v>51</v>
      </c>
      <c r="CP277" s="52"/>
      <c r="CQ277" s="52"/>
      <c r="CR277" s="52"/>
      <c r="CS277" s="52"/>
      <c r="CT277" s="52"/>
      <c r="CU277" s="52"/>
      <c r="CV277" s="96"/>
      <c r="CW277" s="122"/>
    </row>
    <row r="278" spans="2:101" x14ac:dyDescent="0.3">
      <c r="B278" s="95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95">
        <f t="shared" si="132"/>
        <v>10</v>
      </c>
      <c r="N278" s="96">
        <f t="shared" si="134"/>
        <v>-167</v>
      </c>
      <c r="O278" s="52"/>
      <c r="P278" s="52"/>
      <c r="Q278" s="95">
        <f t="shared" si="133"/>
        <v>65</v>
      </c>
      <c r="R278" s="96">
        <f t="shared" si="135"/>
        <v>-187</v>
      </c>
      <c r="S278" s="52"/>
      <c r="T278" s="52"/>
      <c r="U278" s="52"/>
      <c r="V278" s="52"/>
      <c r="W278" s="52"/>
      <c r="X278" s="52"/>
      <c r="Y278" s="52"/>
      <c r="Z278" s="31">
        <v>261</v>
      </c>
      <c r="AA278" s="34">
        <f t="shared" si="137"/>
        <v>-74.536232614881953</v>
      </c>
      <c r="AB278" s="33">
        <f t="shared" si="138"/>
        <v>42.263044033868702</v>
      </c>
      <c r="AC278" s="52"/>
      <c r="AD278" s="40">
        <v>270</v>
      </c>
      <c r="AE278" s="43">
        <f t="shared" si="130"/>
        <v>-1.1945197435359045E-14</v>
      </c>
      <c r="AF278" s="42">
        <f t="shared" si="131"/>
        <v>-65</v>
      </c>
      <c r="AG278" s="52"/>
      <c r="AH278" s="62">
        <v>259</v>
      </c>
      <c r="AI278" s="65">
        <f t="shared" si="139"/>
        <v>-69.287922275529084</v>
      </c>
      <c r="AJ278" s="64">
        <f t="shared" si="140"/>
        <v>36.868277552920588</v>
      </c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95">
        <f t="shared" si="129"/>
        <v>59.46570340869048</v>
      </c>
      <c r="AW278" s="96">
        <f t="shared" si="136"/>
        <v>-265.89542765196785</v>
      </c>
      <c r="AX278" s="52"/>
      <c r="AY278" s="52"/>
      <c r="AZ278" s="96"/>
      <c r="BA278" s="96"/>
      <c r="BC278" s="95"/>
      <c r="BD278" s="176">
        <v>253</v>
      </c>
      <c r="BE278" s="179">
        <f t="shared" si="123"/>
        <v>-71.624968978925367</v>
      </c>
      <c r="BF278" s="178">
        <f t="shared" si="124"/>
        <v>37.451472404635339</v>
      </c>
      <c r="BG278" s="52"/>
      <c r="BH278" s="52"/>
      <c r="BI278" s="52"/>
      <c r="BJ278" s="52"/>
      <c r="BK278" s="52"/>
      <c r="BL278" s="52"/>
      <c r="BM278" s="52"/>
      <c r="BN278" s="52"/>
      <c r="BO278" s="52"/>
      <c r="BP278" s="52"/>
      <c r="BQ278" s="52"/>
      <c r="BR278" s="52"/>
      <c r="BS278" s="117">
        <f t="shared" si="127"/>
        <v>56.74804205560212</v>
      </c>
      <c r="BT278" s="115">
        <v>52</v>
      </c>
      <c r="BU278" s="52"/>
      <c r="BV278" s="52"/>
      <c r="BW278" s="52"/>
      <c r="BX278" s="52"/>
      <c r="BY278" s="52"/>
      <c r="BZ278" s="52"/>
      <c r="CA278" s="96"/>
      <c r="CB278" s="95"/>
      <c r="CC278" s="52"/>
      <c r="CD278" s="52"/>
      <c r="CE278" s="52"/>
      <c r="CF278" s="52"/>
      <c r="CG278" s="52"/>
      <c r="CH278" s="52"/>
      <c r="CI278" s="52"/>
      <c r="CJ278" s="52"/>
      <c r="CK278" s="52"/>
      <c r="CL278" s="52"/>
      <c r="CM278" s="52"/>
      <c r="CN278" s="117">
        <f t="shared" si="128"/>
        <v>56.74804205560212</v>
      </c>
      <c r="CO278" s="115">
        <v>52</v>
      </c>
      <c r="CP278" s="52"/>
      <c r="CQ278" s="52"/>
      <c r="CR278" s="52"/>
      <c r="CS278" s="52"/>
      <c r="CT278" s="52"/>
      <c r="CU278" s="52"/>
      <c r="CV278" s="96"/>
      <c r="CW278" s="122"/>
    </row>
    <row r="279" spans="2:101" x14ac:dyDescent="0.3">
      <c r="B279" s="95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95">
        <f t="shared" si="132"/>
        <v>10</v>
      </c>
      <c r="N279" s="96">
        <f t="shared" si="134"/>
        <v>-168</v>
      </c>
      <c r="O279" s="52"/>
      <c r="P279" s="52"/>
      <c r="Q279" s="95">
        <f t="shared" si="133"/>
        <v>65</v>
      </c>
      <c r="R279" s="96">
        <f t="shared" si="135"/>
        <v>-188</v>
      </c>
      <c r="S279" s="52"/>
      <c r="T279" s="52"/>
      <c r="U279" s="52"/>
      <c r="V279" s="52"/>
      <c r="W279" s="52"/>
      <c r="X279" s="52"/>
      <c r="Y279" s="52"/>
      <c r="Z279" s="31">
        <v>262</v>
      </c>
      <c r="AA279" s="34">
        <f t="shared" si="137"/>
        <v>-74.138869541050781</v>
      </c>
      <c r="AB279" s="33">
        <f t="shared" si="138"/>
        <v>42.203657724585469</v>
      </c>
      <c r="AC279" s="52"/>
      <c r="AD279" s="40">
        <v>271</v>
      </c>
      <c r="AE279" s="43">
        <f t="shared" si="130"/>
        <v>1.1344064184234035</v>
      </c>
      <c r="AF279" s="42">
        <f t="shared" si="131"/>
        <v>-64.990100185165431</v>
      </c>
      <c r="AG279" s="52"/>
      <c r="AH279" s="62">
        <v>260</v>
      </c>
      <c r="AI279" s="65">
        <f t="shared" si="139"/>
        <v>-68.892873816851107</v>
      </c>
      <c r="AJ279" s="64">
        <f t="shared" si="140"/>
        <v>36.795059648887538</v>
      </c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95">
        <f t="shared" si="129"/>
        <v>59.46570340869048</v>
      </c>
      <c r="AW279" s="96">
        <f t="shared" si="136"/>
        <v>-266.89542765196785</v>
      </c>
      <c r="AX279" s="52"/>
      <c r="AY279" s="52"/>
      <c r="AZ279" s="96"/>
      <c r="BA279" s="96"/>
      <c r="BC279" s="95"/>
      <c r="BD279" s="176">
        <v>254</v>
      </c>
      <c r="BE279" s="179">
        <f t="shared" si="123"/>
        <v>-71.2397536748595</v>
      </c>
      <c r="BF279" s="178">
        <f t="shared" si="124"/>
        <v>37.337366433105103</v>
      </c>
      <c r="BG279" s="52"/>
      <c r="BH279" s="52"/>
      <c r="BI279" s="52"/>
      <c r="BJ279" s="52"/>
      <c r="BK279" s="52"/>
      <c r="BL279" s="52"/>
      <c r="BM279" s="52"/>
      <c r="BN279" s="52"/>
      <c r="BO279" s="52"/>
      <c r="BP279" s="52"/>
      <c r="BQ279" s="52"/>
      <c r="BR279" s="52"/>
      <c r="BS279" s="117">
        <f t="shared" si="127"/>
        <v>57.839350556671391</v>
      </c>
      <c r="BT279" s="115">
        <v>53</v>
      </c>
      <c r="BU279" s="52"/>
      <c r="BV279" s="52"/>
      <c r="BW279" s="52"/>
      <c r="BX279" s="52"/>
      <c r="BY279" s="52"/>
      <c r="BZ279" s="52"/>
      <c r="CA279" s="96"/>
      <c r="CB279" s="95"/>
      <c r="CC279" s="52"/>
      <c r="CD279" s="52"/>
      <c r="CE279" s="52"/>
      <c r="CF279" s="52"/>
      <c r="CG279" s="52"/>
      <c r="CH279" s="52"/>
      <c r="CI279" s="52"/>
      <c r="CJ279" s="52"/>
      <c r="CK279" s="52"/>
      <c r="CL279" s="52"/>
      <c r="CM279" s="52"/>
      <c r="CN279" s="117">
        <f t="shared" si="128"/>
        <v>57.839350556671391</v>
      </c>
      <c r="CO279" s="115">
        <v>53</v>
      </c>
      <c r="CP279" s="52"/>
      <c r="CQ279" s="52"/>
      <c r="CR279" s="52"/>
      <c r="CS279" s="52"/>
      <c r="CT279" s="52"/>
      <c r="CU279" s="52"/>
      <c r="CV279" s="96"/>
      <c r="CW279" s="122"/>
    </row>
    <row r="280" spans="2:101" x14ac:dyDescent="0.3">
      <c r="B280" s="95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95">
        <f t="shared" si="132"/>
        <v>10</v>
      </c>
      <c r="N280" s="96">
        <f t="shared" si="134"/>
        <v>-169</v>
      </c>
      <c r="O280" s="52"/>
      <c r="P280" s="52"/>
      <c r="Q280" s="95">
        <f t="shared" si="133"/>
        <v>65</v>
      </c>
      <c r="R280" s="96">
        <f t="shared" si="135"/>
        <v>-189</v>
      </c>
      <c r="S280" s="52"/>
      <c r="T280" s="52"/>
      <c r="U280" s="52"/>
      <c r="V280" s="52"/>
      <c r="W280" s="52"/>
      <c r="X280" s="52"/>
      <c r="Y280" s="52"/>
      <c r="Z280" s="31">
        <v>263</v>
      </c>
      <c r="AA280" s="34">
        <f t="shared" si="137"/>
        <v>-73.740530553534015</v>
      </c>
      <c r="AB280" s="33">
        <f t="shared" si="138"/>
        <v>42.151215401992445</v>
      </c>
      <c r="AC280" s="52"/>
      <c r="AD280" s="40">
        <v>272</v>
      </c>
      <c r="AE280" s="43">
        <f t="shared" si="130"/>
        <v>2.2684672856625832</v>
      </c>
      <c r="AF280" s="42">
        <f t="shared" si="131"/>
        <v>-64.96040375624122</v>
      </c>
      <c r="AG280" s="52"/>
      <c r="AH280" s="62">
        <v>261</v>
      </c>
      <c r="AI280" s="65">
        <f t="shared" si="139"/>
        <v>-68.496607697347187</v>
      </c>
      <c r="AJ280" s="64">
        <f t="shared" si="140"/>
        <v>36.728747442559182</v>
      </c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95">
        <f t="shared" si="129"/>
        <v>59.46570340869048</v>
      </c>
      <c r="AW280" s="96">
        <f t="shared" si="136"/>
        <v>-267.89542765196785</v>
      </c>
      <c r="AX280" s="52"/>
      <c r="AY280" s="52"/>
      <c r="AZ280" s="96"/>
      <c r="BA280" s="96"/>
      <c r="BC280" s="95"/>
      <c r="BD280" s="176">
        <v>255</v>
      </c>
      <c r="BE280" s="179">
        <f t="shared" si="123"/>
        <v>-70.852605617158247</v>
      </c>
      <c r="BF280" s="178">
        <f t="shared" si="124"/>
        <v>37.230000774519453</v>
      </c>
      <c r="BG280" s="52"/>
      <c r="BH280" s="52"/>
      <c r="BI280" s="52"/>
      <c r="BJ280" s="52"/>
      <c r="BK280" s="52"/>
      <c r="BL280" s="52"/>
      <c r="BM280" s="52"/>
      <c r="BN280" s="52"/>
      <c r="BO280" s="52"/>
      <c r="BP280" s="52"/>
      <c r="BQ280" s="52"/>
      <c r="BR280" s="52"/>
      <c r="BS280" s="117">
        <f t="shared" si="127"/>
        <v>58.930659057740662</v>
      </c>
      <c r="BT280" s="115">
        <v>54</v>
      </c>
      <c r="BU280" s="52"/>
      <c r="BV280" s="52"/>
      <c r="BW280" s="52"/>
      <c r="BX280" s="52"/>
      <c r="BY280" s="52"/>
      <c r="BZ280" s="52"/>
      <c r="CA280" s="96"/>
      <c r="CB280" s="95"/>
      <c r="CC280" s="52"/>
      <c r="CD280" s="52"/>
      <c r="CE280" s="52"/>
      <c r="CF280" s="52"/>
      <c r="CG280" s="52"/>
      <c r="CH280" s="52"/>
      <c r="CI280" s="52"/>
      <c r="CJ280" s="52"/>
      <c r="CK280" s="52"/>
      <c r="CL280" s="52"/>
      <c r="CM280" s="52"/>
      <c r="CN280" s="117">
        <f t="shared" si="128"/>
        <v>58.930659057740662</v>
      </c>
      <c r="CO280" s="115">
        <v>54</v>
      </c>
      <c r="CP280" s="52"/>
      <c r="CQ280" s="52"/>
      <c r="CR280" s="52"/>
      <c r="CS280" s="52"/>
      <c r="CT280" s="52"/>
      <c r="CU280" s="52"/>
      <c r="CV280" s="96"/>
      <c r="CW280" s="122"/>
    </row>
    <row r="281" spans="2:101" x14ac:dyDescent="0.3">
      <c r="B281" s="95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95">
        <f t="shared" si="132"/>
        <v>10</v>
      </c>
      <c r="N281" s="96">
        <f t="shared" si="134"/>
        <v>-170</v>
      </c>
      <c r="O281" s="52"/>
      <c r="P281" s="52"/>
      <c r="Q281" s="95">
        <f t="shared" si="133"/>
        <v>65</v>
      </c>
      <c r="R281" s="96">
        <f t="shared" si="135"/>
        <v>-190</v>
      </c>
      <c r="S281" s="52"/>
      <c r="T281" s="52"/>
      <c r="U281" s="52"/>
      <c r="V281" s="52"/>
      <c r="W281" s="52"/>
      <c r="X281" s="52"/>
      <c r="Y281" s="52"/>
      <c r="Z281" s="31">
        <v>264</v>
      </c>
      <c r="AA281" s="34">
        <f t="shared" si="137"/>
        <v>-73.341336990246049</v>
      </c>
      <c r="AB281" s="33">
        <f t="shared" si="138"/>
        <v>42.105733040529131</v>
      </c>
      <c r="AC281" s="52"/>
      <c r="AD281" s="40">
        <v>273</v>
      </c>
      <c r="AE281" s="43">
        <f t="shared" si="130"/>
        <v>3.4018371557913563</v>
      </c>
      <c r="AF281" s="42">
        <f t="shared" si="131"/>
        <v>-64.910919759047303</v>
      </c>
      <c r="AG281" s="52"/>
      <c r="AH281" s="62">
        <v>262</v>
      </c>
      <c r="AI281" s="65">
        <f t="shared" si="139"/>
        <v>-68.099244623516014</v>
      </c>
      <c r="AJ281" s="64">
        <f t="shared" si="140"/>
        <v>36.669361133275942</v>
      </c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95">
        <f t="shared" si="129"/>
        <v>59.46570340869048</v>
      </c>
      <c r="AW281" s="96">
        <f t="shared" si="136"/>
        <v>-268.89542765196785</v>
      </c>
      <c r="AX281" s="52"/>
      <c r="AY281" s="52"/>
      <c r="AZ281" s="96"/>
      <c r="BA281" s="96"/>
      <c r="BC281" s="95"/>
      <c r="BD281" s="176">
        <v>256</v>
      </c>
      <c r="BE281" s="179">
        <f t="shared" ref="BE281:BE344" si="141">$BF$19*COS($BD281*PI()/180)+$BF$20</f>
        <v>-70.463642734870319</v>
      </c>
      <c r="BF281" s="178">
        <f t="shared" ref="BF281:BF344" si="142">$BF$19*SIN($BD281*PI()/180)+$BF$21</f>
        <v>37.129408133498046</v>
      </c>
      <c r="BG281" s="52"/>
      <c r="BH281" s="52"/>
      <c r="BI281" s="52"/>
      <c r="BJ281" s="52"/>
      <c r="BK281" s="52"/>
      <c r="BL281" s="52"/>
      <c r="BM281" s="52"/>
      <c r="BN281" s="52"/>
      <c r="BO281" s="52"/>
      <c r="BP281" s="52"/>
      <c r="BQ281" s="52"/>
      <c r="BR281" s="52"/>
      <c r="BS281" s="117">
        <f t="shared" si="127"/>
        <v>60.021967558809934</v>
      </c>
      <c r="BT281" s="115">
        <v>55</v>
      </c>
      <c r="BU281" s="52"/>
      <c r="BV281" s="52"/>
      <c r="BW281" s="52"/>
      <c r="BX281" s="52"/>
      <c r="BY281" s="52"/>
      <c r="BZ281" s="52"/>
      <c r="CA281" s="96"/>
      <c r="CB281" s="95"/>
      <c r="CC281" s="52"/>
      <c r="CD281" s="52"/>
      <c r="CE281" s="52"/>
      <c r="CF281" s="52"/>
      <c r="CG281" s="52"/>
      <c r="CH281" s="52"/>
      <c r="CI281" s="52"/>
      <c r="CJ281" s="52"/>
      <c r="CK281" s="52"/>
      <c r="CL281" s="52"/>
      <c r="CM281" s="52"/>
      <c r="CN281" s="117">
        <f t="shared" si="128"/>
        <v>60.021967558809934</v>
      </c>
      <c r="CO281" s="115">
        <v>55</v>
      </c>
      <c r="CP281" s="52"/>
      <c r="CQ281" s="52"/>
      <c r="CR281" s="52"/>
      <c r="CS281" s="52"/>
      <c r="CT281" s="52"/>
      <c r="CU281" s="52"/>
      <c r="CV281" s="96"/>
      <c r="CW281" s="122"/>
    </row>
    <row r="282" spans="2:101" x14ac:dyDescent="0.3">
      <c r="B282" s="95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95">
        <f t="shared" si="132"/>
        <v>10</v>
      </c>
      <c r="N282" s="96">
        <f t="shared" si="134"/>
        <v>-171</v>
      </c>
      <c r="O282" s="52"/>
      <c r="P282" s="52"/>
      <c r="Q282" s="95">
        <f t="shared" si="133"/>
        <v>65</v>
      </c>
      <c r="R282" s="96">
        <f t="shared" si="135"/>
        <v>-191</v>
      </c>
      <c r="S282" s="52"/>
      <c r="T282" s="52"/>
      <c r="U282" s="52"/>
      <c r="V282" s="52"/>
      <c r="W282" s="52"/>
      <c r="X282" s="52"/>
      <c r="Y282" s="52"/>
      <c r="Z282" s="31">
        <v>265</v>
      </c>
      <c r="AA282" s="34">
        <f t="shared" si="137"/>
        <v>-72.941410449413311</v>
      </c>
      <c r="AB282" s="33">
        <f t="shared" si="138"/>
        <v>42.067224494563412</v>
      </c>
      <c r="AC282" s="52"/>
      <c r="AD282" s="40">
        <v>274</v>
      </c>
      <c r="AE282" s="43">
        <f t="shared" si="130"/>
        <v>4.5341707933681397</v>
      </c>
      <c r="AF282" s="42">
        <f t="shared" si="131"/>
        <v>-64.841663266888574</v>
      </c>
      <c r="AG282" s="52"/>
      <c r="AH282" s="62">
        <v>263</v>
      </c>
      <c r="AI282" s="65">
        <f t="shared" si="139"/>
        <v>-67.700905635999248</v>
      </c>
      <c r="AJ282" s="64">
        <f t="shared" si="140"/>
        <v>36.616918810682932</v>
      </c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95">
        <f t="shared" si="129"/>
        <v>59.46570340869048</v>
      </c>
      <c r="AW282" s="96">
        <f t="shared" si="136"/>
        <v>-269.89542765196785</v>
      </c>
      <c r="AX282" s="52"/>
      <c r="AY282" s="52"/>
      <c r="AZ282" s="96"/>
      <c r="BA282" s="96"/>
      <c r="BC282" s="95"/>
      <c r="BD282" s="176">
        <v>257</v>
      </c>
      <c r="BE282" s="179">
        <f t="shared" si="141"/>
        <v>-70.07298350985765</v>
      </c>
      <c r="BF282" s="178">
        <f t="shared" si="142"/>
        <v>37.035619151533808</v>
      </c>
      <c r="BG282" s="52"/>
      <c r="BH282" s="52"/>
      <c r="BI282" s="52"/>
      <c r="BJ282" s="52"/>
      <c r="BK282" s="52"/>
      <c r="BL282" s="52"/>
      <c r="BM282" s="52"/>
      <c r="BN282" s="52"/>
      <c r="BO282" s="52"/>
      <c r="BP282" s="52"/>
      <c r="BQ282" s="52"/>
      <c r="BR282" s="52"/>
      <c r="BS282" s="117">
        <f t="shared" si="127"/>
        <v>61.113276059879212</v>
      </c>
      <c r="BT282" s="115">
        <v>56</v>
      </c>
      <c r="BU282" s="52"/>
      <c r="BV282" s="52"/>
      <c r="BW282" s="52"/>
      <c r="BX282" s="52"/>
      <c r="BY282" s="52"/>
      <c r="BZ282" s="52"/>
      <c r="CA282" s="96"/>
      <c r="CB282" s="95"/>
      <c r="CC282" s="52"/>
      <c r="CD282" s="52"/>
      <c r="CE282" s="52"/>
      <c r="CF282" s="52"/>
      <c r="CG282" s="52"/>
      <c r="CH282" s="52"/>
      <c r="CI282" s="52"/>
      <c r="CJ282" s="52"/>
      <c r="CK282" s="52"/>
      <c r="CL282" s="52"/>
      <c r="CM282" s="52"/>
      <c r="CN282" s="117">
        <f t="shared" si="128"/>
        <v>61.113276059879212</v>
      </c>
      <c r="CO282" s="115">
        <v>56</v>
      </c>
      <c r="CP282" s="52"/>
      <c r="CQ282" s="52"/>
      <c r="CR282" s="52"/>
      <c r="CS282" s="52"/>
      <c r="CT282" s="52"/>
      <c r="CU282" s="52"/>
      <c r="CV282" s="96"/>
      <c r="CW282" s="122"/>
    </row>
    <row r="283" spans="2:101" x14ac:dyDescent="0.3">
      <c r="B283" s="95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95">
        <f t="shared" si="132"/>
        <v>10</v>
      </c>
      <c r="N283" s="96">
        <f t="shared" si="134"/>
        <v>-172</v>
      </c>
      <c r="O283" s="52"/>
      <c r="P283" s="52"/>
      <c r="Q283" s="95">
        <f t="shared" si="133"/>
        <v>65</v>
      </c>
      <c r="R283" s="96">
        <f t="shared" si="135"/>
        <v>-192</v>
      </c>
      <c r="S283" s="52"/>
      <c r="T283" s="52"/>
      <c r="U283" s="52"/>
      <c r="V283" s="52"/>
      <c r="W283" s="52"/>
      <c r="X283" s="52"/>
      <c r="Y283" s="52"/>
      <c r="Z283" s="31">
        <v>266</v>
      </c>
      <c r="AA283" s="34">
        <f t="shared" si="137"/>
        <v>-72.540872752534341</v>
      </c>
      <c r="AB283" s="33">
        <f t="shared" si="138"/>
        <v>42.035701494171434</v>
      </c>
      <c r="AC283" s="52"/>
      <c r="AD283" s="40">
        <v>275</v>
      </c>
      <c r="AE283" s="43">
        <f t="shared" si="130"/>
        <v>5.665123278597763</v>
      </c>
      <c r="AF283" s="42">
        <f t="shared" si="131"/>
        <v>-64.752655375963457</v>
      </c>
      <c r="AG283" s="52"/>
      <c r="AH283" s="62">
        <v>264</v>
      </c>
      <c r="AI283" s="65">
        <f t="shared" si="139"/>
        <v>-67.301712072711283</v>
      </c>
      <c r="AJ283" s="64">
        <f t="shared" si="140"/>
        <v>36.571436449219611</v>
      </c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95">
        <f t="shared" si="129"/>
        <v>59.46570340869048</v>
      </c>
      <c r="AW283" s="96">
        <f t="shared" si="136"/>
        <v>-270.89542765196785</v>
      </c>
      <c r="AX283" s="52"/>
      <c r="AY283" s="52"/>
      <c r="AZ283" s="96"/>
      <c r="BA283" s="96"/>
      <c r="BC283" s="95"/>
      <c r="BD283" s="176">
        <v>258</v>
      </c>
      <c r="BE283" s="179">
        <f t="shared" si="141"/>
        <v>-69.680746940704566</v>
      </c>
      <c r="BF283" s="178">
        <f t="shared" si="142"/>
        <v>36.948662397659191</v>
      </c>
      <c r="BG283" s="52"/>
      <c r="BH283" s="52"/>
      <c r="BI283" s="52"/>
      <c r="BJ283" s="52"/>
      <c r="BK283" s="52"/>
      <c r="BL283" s="52"/>
      <c r="BM283" s="52"/>
      <c r="BN283" s="52"/>
      <c r="BO283" s="52"/>
      <c r="BP283" s="52"/>
      <c r="BQ283" s="52"/>
      <c r="BR283" s="52"/>
      <c r="BS283" s="117">
        <f t="shared" si="127"/>
        <v>62.204584560948483</v>
      </c>
      <c r="BT283" s="115">
        <v>57</v>
      </c>
      <c r="BU283" s="52"/>
      <c r="BV283" s="52"/>
      <c r="BW283" s="52"/>
      <c r="BX283" s="52"/>
      <c r="BY283" s="52"/>
      <c r="BZ283" s="52"/>
      <c r="CA283" s="96"/>
      <c r="CB283" s="95"/>
      <c r="CC283" s="52"/>
      <c r="CD283" s="52"/>
      <c r="CE283" s="52"/>
      <c r="CF283" s="52"/>
      <c r="CG283" s="52"/>
      <c r="CH283" s="52"/>
      <c r="CI283" s="52"/>
      <c r="CJ283" s="52"/>
      <c r="CK283" s="52"/>
      <c r="CL283" s="52"/>
      <c r="CM283" s="52"/>
      <c r="CN283" s="117">
        <f t="shared" si="128"/>
        <v>62.204584560948483</v>
      </c>
      <c r="CO283" s="115">
        <v>57</v>
      </c>
      <c r="CP283" s="52"/>
      <c r="CQ283" s="52"/>
      <c r="CR283" s="52"/>
      <c r="CS283" s="52"/>
      <c r="CT283" s="52"/>
      <c r="CU283" s="52"/>
      <c r="CV283" s="96"/>
      <c r="CW283" s="122"/>
    </row>
    <row r="284" spans="2:101" x14ac:dyDescent="0.3">
      <c r="B284" s="95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95">
        <f t="shared" si="132"/>
        <v>10</v>
      </c>
      <c r="N284" s="96">
        <f t="shared" si="134"/>
        <v>-173</v>
      </c>
      <c r="O284" s="52"/>
      <c r="P284" s="52"/>
      <c r="Q284" s="95">
        <f t="shared" si="133"/>
        <v>65</v>
      </c>
      <c r="R284" s="96">
        <f t="shared" si="135"/>
        <v>-193</v>
      </c>
      <c r="S284" s="52"/>
      <c r="T284" s="52"/>
      <c r="U284" s="52"/>
      <c r="V284" s="52"/>
      <c r="W284" s="52"/>
      <c r="X284" s="52"/>
      <c r="Y284" s="52"/>
      <c r="Z284" s="31">
        <v>267</v>
      </c>
      <c r="AA284" s="34">
        <f t="shared" si="137"/>
        <v>-72.139845907271678</v>
      </c>
      <c r="AB284" s="33">
        <f t="shared" si="138"/>
        <v>42.01117364156449</v>
      </c>
      <c r="AC284" s="52"/>
      <c r="AD284" s="40">
        <v>276</v>
      </c>
      <c r="AE284" s="43">
        <f t="shared" si="130"/>
        <v>6.7943501123974439</v>
      </c>
      <c r="AF284" s="42">
        <f t="shared" si="131"/>
        <v>-64.64392319893777</v>
      </c>
      <c r="AG284" s="52"/>
      <c r="AH284" s="62">
        <v>265</v>
      </c>
      <c r="AI284" s="65">
        <f t="shared" si="139"/>
        <v>-66.901785531878545</v>
      </c>
      <c r="AJ284" s="64">
        <f t="shared" si="140"/>
        <v>36.532927903253892</v>
      </c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95">
        <f t="shared" si="129"/>
        <v>59.46570340869048</v>
      </c>
      <c r="AW284" s="96">
        <f t="shared" si="136"/>
        <v>-271.89542765196785</v>
      </c>
      <c r="AX284" s="52"/>
      <c r="AY284" s="52"/>
      <c r="AZ284" s="96"/>
      <c r="BA284" s="96"/>
      <c r="BC284" s="95"/>
      <c r="BD284" s="176">
        <v>259</v>
      </c>
      <c r="BE284" s="179">
        <f t="shared" si="141"/>
        <v>-69.28705250646972</v>
      </c>
      <c r="BF284" s="178">
        <f t="shared" si="142"/>
        <v>36.8685643597438</v>
      </c>
      <c r="BG284" s="52"/>
      <c r="BH284" s="52"/>
      <c r="BI284" s="52"/>
      <c r="BJ284" s="52"/>
      <c r="BK284" s="52"/>
      <c r="BL284" s="52"/>
      <c r="BM284" s="52"/>
      <c r="BN284" s="52"/>
      <c r="BO284" s="52"/>
      <c r="BP284" s="52"/>
      <c r="BQ284" s="52"/>
      <c r="BR284" s="52"/>
      <c r="BS284" s="117">
        <f t="shared" si="127"/>
        <v>63.295893062017754</v>
      </c>
      <c r="BT284" s="115">
        <v>58</v>
      </c>
      <c r="BU284" s="52"/>
      <c r="BV284" s="52"/>
      <c r="BW284" s="52"/>
      <c r="BX284" s="52"/>
      <c r="BY284" s="52"/>
      <c r="BZ284" s="52"/>
      <c r="CA284" s="96"/>
      <c r="CB284" s="95"/>
      <c r="CC284" s="52"/>
      <c r="CD284" s="52"/>
      <c r="CE284" s="52"/>
      <c r="CF284" s="52"/>
      <c r="CG284" s="52"/>
      <c r="CH284" s="52"/>
      <c r="CI284" s="52"/>
      <c r="CJ284" s="52"/>
      <c r="CK284" s="52"/>
      <c r="CL284" s="52"/>
      <c r="CM284" s="52"/>
      <c r="CN284" s="117">
        <f t="shared" si="128"/>
        <v>63.295893062017754</v>
      </c>
      <c r="CO284" s="115">
        <v>58</v>
      </c>
      <c r="CP284" s="52"/>
      <c r="CQ284" s="52"/>
      <c r="CR284" s="52"/>
      <c r="CS284" s="52"/>
      <c r="CT284" s="52"/>
      <c r="CU284" s="52"/>
      <c r="CV284" s="96"/>
      <c r="CW284" s="122"/>
    </row>
    <row r="285" spans="2:101" x14ac:dyDescent="0.3">
      <c r="B285" s="95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95">
        <f t="shared" si="132"/>
        <v>10</v>
      </c>
      <c r="N285" s="96">
        <f t="shared" si="134"/>
        <v>-174</v>
      </c>
      <c r="O285" s="52"/>
      <c r="P285" s="52"/>
      <c r="Q285" s="95">
        <f t="shared" si="133"/>
        <v>65</v>
      </c>
      <c r="R285" s="96">
        <f t="shared" si="135"/>
        <v>-194</v>
      </c>
      <c r="S285" s="52"/>
      <c r="T285" s="52"/>
      <c r="U285" s="52"/>
      <c r="V285" s="52"/>
      <c r="W285" s="52"/>
      <c r="X285" s="52"/>
      <c r="Y285" s="52"/>
      <c r="Z285" s="31">
        <v>268</v>
      </c>
      <c r="AA285" s="34">
        <f t="shared" si="137"/>
        <v>-71.738452070287238</v>
      </c>
      <c r="AB285" s="33">
        <f t="shared" si="138"/>
        <v>41.993648408164084</v>
      </c>
      <c r="AC285" s="52"/>
      <c r="AD285" s="40">
        <v>277</v>
      </c>
      <c r="AE285" s="43">
        <f t="shared" si="130"/>
        <v>7.9215073213345999</v>
      </c>
      <c r="AF285" s="42">
        <f t="shared" si="131"/>
        <v>-64.515499856685935</v>
      </c>
      <c r="AG285" s="52"/>
      <c r="AH285" s="62">
        <v>266</v>
      </c>
      <c r="AI285" s="65">
        <f t="shared" si="139"/>
        <v>-66.501247834999575</v>
      </c>
      <c r="AJ285" s="64">
        <f t="shared" si="140"/>
        <v>36.501404902861921</v>
      </c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95">
        <f t="shared" si="129"/>
        <v>59.46570340869048</v>
      </c>
      <c r="AW285" s="96">
        <f t="shared" si="136"/>
        <v>-272.89542765196785</v>
      </c>
      <c r="AX285" s="52"/>
      <c r="AY285" s="52"/>
      <c r="AZ285" s="96"/>
      <c r="BA285" s="96"/>
      <c r="BC285" s="95"/>
      <c r="BD285" s="176">
        <v>260</v>
      </c>
      <c r="BE285" s="179">
        <f t="shared" si="141"/>
        <v>-68.89202013029157</v>
      </c>
      <c r="BF285" s="178">
        <f t="shared" si="142"/>
        <v>36.795349436425902</v>
      </c>
      <c r="BG285" s="52"/>
      <c r="BH285" s="52"/>
      <c r="BI285" s="52"/>
      <c r="BJ285" s="52"/>
      <c r="BK285" s="52"/>
      <c r="BL285" s="52"/>
      <c r="BM285" s="52"/>
      <c r="BN285" s="52"/>
      <c r="BO285" s="52"/>
      <c r="BP285" s="52"/>
      <c r="BQ285" s="52"/>
      <c r="BR285" s="52"/>
      <c r="BS285" s="117">
        <f t="shared" si="127"/>
        <v>64.387201563087018</v>
      </c>
      <c r="BT285" s="115">
        <v>59</v>
      </c>
      <c r="BU285" s="52"/>
      <c r="BV285" s="52"/>
      <c r="BW285" s="52"/>
      <c r="BX285" s="52"/>
      <c r="BY285" s="52"/>
      <c r="BZ285" s="52"/>
      <c r="CA285" s="96"/>
      <c r="CB285" s="95"/>
      <c r="CC285" s="52"/>
      <c r="CD285" s="52"/>
      <c r="CE285" s="52"/>
      <c r="CF285" s="52"/>
      <c r="CG285" s="52"/>
      <c r="CH285" s="52"/>
      <c r="CI285" s="52"/>
      <c r="CJ285" s="52"/>
      <c r="CK285" s="52"/>
      <c r="CL285" s="52"/>
      <c r="CM285" s="52"/>
      <c r="CN285" s="117">
        <f t="shared" si="128"/>
        <v>64.387201563087018</v>
      </c>
      <c r="CO285" s="115">
        <v>59</v>
      </c>
      <c r="CP285" s="52"/>
      <c r="CQ285" s="52"/>
      <c r="CR285" s="52"/>
      <c r="CS285" s="52"/>
      <c r="CT285" s="52"/>
      <c r="CU285" s="52"/>
      <c r="CV285" s="96"/>
      <c r="CW285" s="122"/>
    </row>
    <row r="286" spans="2:101" x14ac:dyDescent="0.3">
      <c r="B286" s="95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95">
        <f t="shared" si="132"/>
        <v>10</v>
      </c>
      <c r="N286" s="96">
        <f t="shared" si="134"/>
        <v>-175</v>
      </c>
      <c r="O286" s="52"/>
      <c r="P286" s="52"/>
      <c r="Q286" s="95">
        <f t="shared" si="133"/>
        <v>65</v>
      </c>
      <c r="R286" s="96">
        <f t="shared" si="135"/>
        <v>-195</v>
      </c>
      <c r="S286" s="52"/>
      <c r="T286" s="52"/>
      <c r="U286" s="52"/>
      <c r="V286" s="52"/>
      <c r="W286" s="52"/>
      <c r="X286" s="52"/>
      <c r="Y286" s="52"/>
      <c r="Z286" s="31">
        <v>269</v>
      </c>
      <c r="AA286" s="34">
        <f t="shared" si="137"/>
        <v>-71.33681351003213</v>
      </c>
      <c r="AB286" s="33">
        <f t="shared" si="138"/>
        <v>41.983131132326079</v>
      </c>
      <c r="AC286" s="52"/>
      <c r="AD286" s="40">
        <v>278</v>
      </c>
      <c r="AE286" s="43">
        <f t="shared" si="130"/>
        <v>9.0462515624042545</v>
      </c>
      <c r="AF286" s="42">
        <f t="shared" si="131"/>
        <v>-64.367424468202074</v>
      </c>
      <c r="AG286" s="52"/>
      <c r="AH286" s="62">
        <v>267</v>
      </c>
      <c r="AI286" s="65">
        <f t="shared" si="139"/>
        <v>-66.100220989736911</v>
      </c>
      <c r="AJ286" s="64">
        <f t="shared" si="140"/>
        <v>36.47687705025497</v>
      </c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95">
        <f t="shared" si="129"/>
        <v>59.46570340869048</v>
      </c>
      <c r="AW286" s="96">
        <f t="shared" si="136"/>
        <v>-273.89542765196785</v>
      </c>
      <c r="AX286" s="52"/>
      <c r="AY286" s="52"/>
      <c r="AZ286" s="96"/>
      <c r="BA286" s="96"/>
      <c r="BC286" s="95"/>
      <c r="BD286" s="176">
        <v>261</v>
      </c>
      <c r="BE286" s="179">
        <f t="shared" si="141"/>
        <v>-68.495770142858689</v>
      </c>
      <c r="BF286" s="178">
        <f t="shared" si="142"/>
        <v>36.729039929680404</v>
      </c>
      <c r="BG286" s="52"/>
      <c r="BH286" s="52"/>
      <c r="BI286" s="52"/>
      <c r="BJ286" s="52"/>
      <c r="BK286" s="52"/>
      <c r="BL286" s="52"/>
      <c r="BM286" s="52"/>
      <c r="BN286" s="52"/>
      <c r="BO286" s="52"/>
      <c r="BP286" s="52"/>
      <c r="BQ286" s="52"/>
      <c r="BR286" s="52"/>
      <c r="BS286" s="117">
        <f t="shared" si="127"/>
        <v>65.478510064156296</v>
      </c>
      <c r="BT286" s="115">
        <v>60</v>
      </c>
      <c r="BU286" s="52"/>
      <c r="BV286" s="52"/>
      <c r="BW286" s="52"/>
      <c r="BX286" s="52"/>
      <c r="BY286" s="52"/>
      <c r="BZ286" s="52"/>
      <c r="CA286" s="96"/>
      <c r="CB286" s="95"/>
      <c r="CC286" s="52"/>
      <c r="CD286" s="52"/>
      <c r="CE286" s="52"/>
      <c r="CF286" s="52"/>
      <c r="CG286" s="52"/>
      <c r="CH286" s="52"/>
      <c r="CI286" s="52"/>
      <c r="CJ286" s="52"/>
      <c r="CK286" s="52"/>
      <c r="CL286" s="52"/>
      <c r="CM286" s="52"/>
      <c r="CN286" s="117">
        <f t="shared" si="128"/>
        <v>65.478510064156296</v>
      </c>
      <c r="CO286" s="115">
        <v>60</v>
      </c>
      <c r="CP286" s="52"/>
      <c r="CQ286" s="52"/>
      <c r="CR286" s="52"/>
      <c r="CS286" s="52"/>
      <c r="CT286" s="52"/>
      <c r="CU286" s="52"/>
      <c r="CV286" s="96"/>
      <c r="CW286" s="122"/>
    </row>
    <row r="287" spans="2:101" x14ac:dyDescent="0.3">
      <c r="B287" s="95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95">
        <f t="shared" si="132"/>
        <v>10</v>
      </c>
      <c r="N287" s="96">
        <f t="shared" si="134"/>
        <v>-176</v>
      </c>
      <c r="O287" s="52"/>
      <c r="P287" s="52"/>
      <c r="Q287" s="95">
        <f t="shared" si="133"/>
        <v>65</v>
      </c>
      <c r="R287" s="96">
        <f t="shared" si="135"/>
        <v>-196</v>
      </c>
      <c r="S287" s="52"/>
      <c r="T287" s="52"/>
      <c r="U287" s="52"/>
      <c r="V287" s="52"/>
      <c r="W287" s="52"/>
      <c r="X287" s="52"/>
      <c r="Y287" s="52"/>
      <c r="Z287" s="31">
        <v>270</v>
      </c>
      <c r="AA287" s="34">
        <f t="shared" si="137"/>
        <v>-70.935052569502616</v>
      </c>
      <c r="AB287" s="33">
        <f t="shared" si="138"/>
        <v>41.979625017714589</v>
      </c>
      <c r="AC287" s="52"/>
      <c r="AD287" s="40">
        <v>279</v>
      </c>
      <c r="AE287" s="43">
        <f t="shared" si="130"/>
        <v>10.168240227614994</v>
      </c>
      <c r="AF287" s="42">
        <f t="shared" si="131"/>
        <v>-64.199742138683959</v>
      </c>
      <c r="AG287" s="52"/>
      <c r="AH287" s="62">
        <v>268</v>
      </c>
      <c r="AI287" s="65">
        <f t="shared" si="139"/>
        <v>-65.698827152752472</v>
      </c>
      <c r="AJ287" s="64">
        <f t="shared" si="140"/>
        <v>36.459351816854564</v>
      </c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95">
        <f t="shared" si="129"/>
        <v>59.46570340869048</v>
      </c>
      <c r="AW287" s="96">
        <f t="shared" si="136"/>
        <v>-274.89542765196785</v>
      </c>
      <c r="AX287" s="52"/>
      <c r="AY287" s="52"/>
      <c r="AZ287" s="96"/>
      <c r="BA287" s="96"/>
      <c r="BC287" s="95"/>
      <c r="BD287" s="176">
        <v>262</v>
      </c>
      <c r="BE287" s="179">
        <f t="shared" si="141"/>
        <v>-68.098423245755768</v>
      </c>
      <c r="BF287" s="178">
        <f t="shared" si="142"/>
        <v>36.669656038025408</v>
      </c>
      <c r="BG287" s="52"/>
      <c r="BH287" s="52"/>
      <c r="BI287" s="52"/>
      <c r="BJ287" s="52"/>
      <c r="BK287" s="52"/>
      <c r="BL287" s="52"/>
      <c r="BM287" s="52"/>
      <c r="BN287" s="52"/>
      <c r="BO287" s="52"/>
      <c r="BP287" s="52"/>
      <c r="BQ287" s="52"/>
      <c r="BR287" s="52"/>
      <c r="BS287" s="117">
        <f t="shared" si="127"/>
        <v>66.56981856522556</v>
      </c>
      <c r="BT287" s="115">
        <v>61</v>
      </c>
      <c r="BU287" s="52"/>
      <c r="BV287" s="52"/>
      <c r="BW287" s="52"/>
      <c r="BX287" s="52"/>
      <c r="BY287" s="52"/>
      <c r="BZ287" s="52"/>
      <c r="CA287" s="96"/>
      <c r="CB287" s="95"/>
      <c r="CC287" s="52"/>
      <c r="CD287" s="52"/>
      <c r="CE287" s="52"/>
      <c r="CF287" s="52"/>
      <c r="CG287" s="52"/>
      <c r="CH287" s="52"/>
      <c r="CI287" s="52"/>
      <c r="CJ287" s="52"/>
      <c r="CK287" s="52"/>
      <c r="CL287" s="52"/>
      <c r="CM287" s="52"/>
      <c r="CN287" s="117">
        <f t="shared" si="128"/>
        <v>66.56981856522556</v>
      </c>
      <c r="CO287" s="115">
        <v>61</v>
      </c>
      <c r="CP287" s="52"/>
      <c r="CQ287" s="52"/>
      <c r="CR287" s="52"/>
      <c r="CS287" s="52"/>
      <c r="CT287" s="52"/>
      <c r="CU287" s="52"/>
      <c r="CV287" s="96"/>
      <c r="CW287" s="122"/>
    </row>
    <row r="288" spans="2:101" x14ac:dyDescent="0.3">
      <c r="B288" s="95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95">
        <f t="shared" si="132"/>
        <v>10</v>
      </c>
      <c r="N288" s="96">
        <f t="shared" si="134"/>
        <v>-177</v>
      </c>
      <c r="O288" s="52"/>
      <c r="P288" s="52"/>
      <c r="Q288" s="95">
        <f t="shared" si="133"/>
        <v>65</v>
      </c>
      <c r="R288" s="96">
        <f t="shared" si="135"/>
        <v>-197</v>
      </c>
      <c r="S288" s="52"/>
      <c r="T288" s="52"/>
      <c r="U288" s="52"/>
      <c r="V288" s="52"/>
      <c r="W288" s="52"/>
      <c r="X288" s="52"/>
      <c r="Y288" s="52"/>
      <c r="Z288" s="31">
        <v>271</v>
      </c>
      <c r="AA288" s="34">
        <f t="shared" si="137"/>
        <v>-70.533291628973103</v>
      </c>
      <c r="AB288" s="33">
        <f t="shared" si="138"/>
        <v>41.983131132326079</v>
      </c>
      <c r="AC288" s="52"/>
      <c r="AD288" s="40">
        <v>280</v>
      </c>
      <c r="AE288" s="43">
        <f t="shared" si="130"/>
        <v>11.287131548350448</v>
      </c>
      <c r="AF288" s="42">
        <f t="shared" si="131"/>
        <v>-64.012503945793526</v>
      </c>
      <c r="AG288" s="52"/>
      <c r="AH288" s="62">
        <v>269</v>
      </c>
      <c r="AI288" s="65">
        <f t="shared" si="139"/>
        <v>-65.297188592497363</v>
      </c>
      <c r="AJ288" s="64">
        <f t="shared" si="140"/>
        <v>36.448834541016559</v>
      </c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95">
        <f t="shared" si="129"/>
        <v>59.46570340869048</v>
      </c>
      <c r="AW288" s="96">
        <f t="shared" si="136"/>
        <v>-275.89542765196785</v>
      </c>
      <c r="AX288" s="52"/>
      <c r="AY288" s="52"/>
      <c r="AZ288" s="96"/>
      <c r="BA288" s="96"/>
      <c r="BC288" s="95"/>
      <c r="BD288" s="176">
        <v>263</v>
      </c>
      <c r="BE288" s="179">
        <f t="shared" si="141"/>
        <v>-67.70010047469691</v>
      </c>
      <c r="BF288" s="178">
        <f t="shared" si="142"/>
        <v>36.617215850369575</v>
      </c>
      <c r="BG288" s="52"/>
      <c r="BH288" s="52"/>
      <c r="BI288" s="52"/>
      <c r="BJ288" s="52"/>
      <c r="BK288" s="52"/>
      <c r="BL288" s="52"/>
      <c r="BM288" s="52"/>
      <c r="BN288" s="52"/>
      <c r="BO288" s="52"/>
      <c r="BP288" s="52"/>
      <c r="BQ288" s="52"/>
      <c r="BR288" s="52"/>
      <c r="BS288" s="117">
        <f t="shared" si="127"/>
        <v>67.661127066294839</v>
      </c>
      <c r="BT288" s="115">
        <v>62</v>
      </c>
      <c r="BU288" s="52"/>
      <c r="BV288" s="52"/>
      <c r="BW288" s="52"/>
      <c r="BX288" s="52"/>
      <c r="BY288" s="52"/>
      <c r="BZ288" s="52"/>
      <c r="CA288" s="96"/>
      <c r="CB288" s="95"/>
      <c r="CC288" s="52"/>
      <c r="CD288" s="52"/>
      <c r="CE288" s="52"/>
      <c r="CF288" s="52"/>
      <c r="CG288" s="52"/>
      <c r="CH288" s="52"/>
      <c r="CI288" s="52"/>
      <c r="CJ288" s="52"/>
      <c r="CK288" s="52"/>
      <c r="CL288" s="52"/>
      <c r="CM288" s="52"/>
      <c r="CN288" s="117">
        <f t="shared" si="128"/>
        <v>67.661127066294839</v>
      </c>
      <c r="CO288" s="115">
        <v>62</v>
      </c>
      <c r="CP288" s="52"/>
      <c r="CQ288" s="52"/>
      <c r="CR288" s="52"/>
      <c r="CS288" s="52"/>
      <c r="CT288" s="52"/>
      <c r="CU288" s="52"/>
      <c r="CV288" s="96"/>
      <c r="CW288" s="122"/>
    </row>
    <row r="289" spans="2:101" x14ac:dyDescent="0.3">
      <c r="B289" s="95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95">
        <f t="shared" si="132"/>
        <v>10</v>
      </c>
      <c r="N289" s="96">
        <f t="shared" si="134"/>
        <v>-178</v>
      </c>
      <c r="O289" s="52"/>
      <c r="P289" s="52"/>
      <c r="Q289" s="95">
        <f t="shared" si="133"/>
        <v>65</v>
      </c>
      <c r="R289" s="96">
        <f t="shared" si="135"/>
        <v>-198</v>
      </c>
      <c r="S289" s="52"/>
      <c r="T289" s="52"/>
      <c r="U289" s="52"/>
      <c r="V289" s="52"/>
      <c r="W289" s="52"/>
      <c r="X289" s="52"/>
      <c r="Y289" s="52"/>
      <c r="Z289" s="31">
        <v>272</v>
      </c>
      <c r="AA289" s="34">
        <f t="shared" si="137"/>
        <v>-70.131653068718009</v>
      </c>
      <c r="AB289" s="33">
        <f t="shared" si="138"/>
        <v>41.993648408164077</v>
      </c>
      <c r="AC289" s="52"/>
      <c r="AD289" s="40">
        <v>281</v>
      </c>
      <c r="AE289" s="43">
        <f t="shared" si="130"/>
        <v>12.402584699475376</v>
      </c>
      <c r="AF289" s="42">
        <f t="shared" si="131"/>
        <v>-63.805766924098165</v>
      </c>
      <c r="AG289" s="52"/>
      <c r="AH289" s="62">
        <v>270</v>
      </c>
      <c r="AI289" s="65">
        <f t="shared" si="139"/>
        <v>-64.89542765196785</v>
      </c>
      <c r="AJ289" s="64">
        <f t="shared" si="140"/>
        <v>36.445328426405069</v>
      </c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95">
        <f t="shared" si="129"/>
        <v>59.46570340869048</v>
      </c>
      <c r="AW289" s="96">
        <f t="shared" si="136"/>
        <v>-276.89542765196785</v>
      </c>
      <c r="AX289" s="52"/>
      <c r="AY289" s="52"/>
      <c r="AZ289" s="96"/>
      <c r="BA289" s="96"/>
      <c r="BC289" s="95"/>
      <c r="BD289" s="176">
        <v>264</v>
      </c>
      <c r="BE289" s="179">
        <f t="shared" si="141"/>
        <v>-67.300923162656787</v>
      </c>
      <c r="BF289" s="178">
        <f t="shared" si="142"/>
        <v>36.571735340502066</v>
      </c>
      <c r="BG289" s="52"/>
      <c r="BH289" s="52"/>
      <c r="BI289" s="52"/>
      <c r="BJ289" s="52"/>
      <c r="BK289" s="52"/>
      <c r="BL289" s="52"/>
      <c r="BM289" s="52"/>
      <c r="BN289" s="52"/>
      <c r="BO289" s="52"/>
      <c r="BP289" s="52"/>
      <c r="BQ289" s="52"/>
      <c r="BR289" s="52"/>
      <c r="BS289" s="117">
        <f t="shared" si="127"/>
        <v>68.752435567364103</v>
      </c>
      <c r="BT289" s="115">
        <v>63</v>
      </c>
      <c r="BU289" s="52"/>
      <c r="BV289" s="52"/>
      <c r="BW289" s="52"/>
      <c r="BX289" s="52"/>
      <c r="BY289" s="52"/>
      <c r="BZ289" s="52"/>
      <c r="CA289" s="96"/>
      <c r="CB289" s="95"/>
      <c r="CC289" s="52"/>
      <c r="CD289" s="52"/>
      <c r="CE289" s="52"/>
      <c r="CF289" s="52"/>
      <c r="CG289" s="52"/>
      <c r="CH289" s="52"/>
      <c r="CI289" s="52"/>
      <c r="CJ289" s="52"/>
      <c r="CK289" s="52"/>
      <c r="CL289" s="52"/>
      <c r="CM289" s="52"/>
      <c r="CN289" s="117">
        <f t="shared" si="128"/>
        <v>68.752435567364103</v>
      </c>
      <c r="CO289" s="115">
        <v>63</v>
      </c>
      <c r="CP289" s="52"/>
      <c r="CQ289" s="52"/>
      <c r="CR289" s="52"/>
      <c r="CS289" s="52"/>
      <c r="CT289" s="52"/>
      <c r="CU289" s="52"/>
      <c r="CV289" s="96"/>
      <c r="CW289" s="122"/>
    </row>
    <row r="290" spans="2:101" x14ac:dyDescent="0.3">
      <c r="B290" s="95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95">
        <f t="shared" si="132"/>
        <v>10</v>
      </c>
      <c r="N290" s="96">
        <f t="shared" si="134"/>
        <v>-179</v>
      </c>
      <c r="O290" s="52"/>
      <c r="P290" s="52"/>
      <c r="Q290" s="95">
        <f t="shared" si="133"/>
        <v>65</v>
      </c>
      <c r="R290" s="96">
        <f t="shared" si="135"/>
        <v>-199</v>
      </c>
      <c r="S290" s="52"/>
      <c r="T290" s="52"/>
      <c r="U290" s="52"/>
      <c r="V290" s="52"/>
      <c r="W290" s="52"/>
      <c r="X290" s="52"/>
      <c r="Y290" s="52"/>
      <c r="Z290" s="31">
        <v>273</v>
      </c>
      <c r="AA290" s="34">
        <f t="shared" si="137"/>
        <v>-69.730259231733569</v>
      </c>
      <c r="AB290" s="33">
        <f t="shared" si="138"/>
        <v>42.01117364156449</v>
      </c>
      <c r="AC290" s="52"/>
      <c r="AD290" s="40">
        <v>282</v>
      </c>
      <c r="AE290" s="43">
        <f t="shared" si="130"/>
        <v>13.514259903154306</v>
      </c>
      <c r="AF290" s="42">
        <f t="shared" si="131"/>
        <v>-63.579594047697377</v>
      </c>
      <c r="AG290" s="52"/>
      <c r="AH290" s="62">
        <v>271</v>
      </c>
      <c r="AI290" s="65">
        <f t="shared" si="139"/>
        <v>-64.493666711438337</v>
      </c>
      <c r="AJ290" s="64">
        <f t="shared" si="140"/>
        <v>36.448834541016559</v>
      </c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95">
        <f t="shared" si="129"/>
        <v>59.46570340869048</v>
      </c>
      <c r="AW290" s="96">
        <f t="shared" si="136"/>
        <v>-277.89542765196785</v>
      </c>
      <c r="AX290" s="52"/>
      <c r="AY290" s="52"/>
      <c r="AZ290" s="96"/>
      <c r="BA290" s="96"/>
      <c r="BC290" s="95"/>
      <c r="BD290" s="176">
        <v>265</v>
      </c>
      <c r="BE290" s="179">
        <f t="shared" si="141"/>
        <v>-66.90101290291156</v>
      </c>
      <c r="BF290" s="178">
        <f t="shared" si="142"/>
        <v>36.533228362226765</v>
      </c>
      <c r="BG290" s="52"/>
      <c r="BH290" s="52"/>
      <c r="BI290" s="52"/>
      <c r="BJ290" s="52"/>
      <c r="BK290" s="52"/>
      <c r="BL290" s="52"/>
      <c r="BM290" s="52"/>
      <c r="BN290" s="52"/>
      <c r="BO290" s="52"/>
      <c r="BP290" s="52"/>
      <c r="BQ290" s="52"/>
      <c r="BR290" s="52"/>
      <c r="BS290" s="117">
        <f t="shared" ref="BS290:BS353" si="143">$BT$19*$BT290+$BV$19</f>
        <v>69.843744068433381</v>
      </c>
      <c r="BT290" s="115">
        <v>64</v>
      </c>
      <c r="BU290" s="52"/>
      <c r="BV290" s="52"/>
      <c r="BW290" s="52"/>
      <c r="BX290" s="52"/>
      <c r="BY290" s="52"/>
      <c r="BZ290" s="52"/>
      <c r="CA290" s="96"/>
      <c r="CB290" s="95"/>
      <c r="CC290" s="52"/>
      <c r="CD290" s="52"/>
      <c r="CE290" s="52"/>
      <c r="CF290" s="52"/>
      <c r="CG290" s="52"/>
      <c r="CH290" s="52"/>
      <c r="CI290" s="52"/>
      <c r="CJ290" s="52"/>
      <c r="CK290" s="52"/>
      <c r="CL290" s="52"/>
      <c r="CM290" s="52"/>
      <c r="CN290" s="117">
        <f t="shared" si="128"/>
        <v>69.843744068433381</v>
      </c>
      <c r="CO290" s="115">
        <v>64</v>
      </c>
      <c r="CP290" s="52"/>
      <c r="CQ290" s="52"/>
      <c r="CR290" s="52"/>
      <c r="CS290" s="52"/>
      <c r="CT290" s="52"/>
      <c r="CU290" s="52"/>
      <c r="CV290" s="96"/>
      <c r="CW290" s="122"/>
    </row>
    <row r="291" spans="2:101" x14ac:dyDescent="0.3">
      <c r="B291" s="95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95">
        <f t="shared" si="132"/>
        <v>10</v>
      </c>
      <c r="N291" s="96">
        <f t="shared" si="134"/>
        <v>-180</v>
      </c>
      <c r="O291" s="52"/>
      <c r="P291" s="52"/>
      <c r="Q291" s="95">
        <f t="shared" si="133"/>
        <v>65</v>
      </c>
      <c r="R291" s="96">
        <f t="shared" si="135"/>
        <v>-200</v>
      </c>
      <c r="S291" s="52"/>
      <c r="T291" s="52"/>
      <c r="U291" s="52"/>
      <c r="V291" s="52"/>
      <c r="W291" s="52"/>
      <c r="X291" s="52"/>
      <c r="Y291" s="52"/>
      <c r="Z291" s="31">
        <v>274</v>
      </c>
      <c r="AA291" s="34">
        <f t="shared" si="137"/>
        <v>-69.329232386470906</v>
      </c>
      <c r="AB291" s="33">
        <f t="shared" si="138"/>
        <v>42.035701494171434</v>
      </c>
      <c r="AC291" s="52"/>
      <c r="AD291" s="40">
        <v>283</v>
      </c>
      <c r="AE291" s="43">
        <f t="shared" si="130"/>
        <v>14.62181853235122</v>
      </c>
      <c r="AF291" s="42">
        <f t="shared" si="131"/>
        <v>-63.334054211040289</v>
      </c>
      <c r="AG291" s="52"/>
      <c r="AH291" s="62">
        <v>272</v>
      </c>
      <c r="AI291" s="65">
        <f t="shared" si="139"/>
        <v>-64.092028151183243</v>
      </c>
      <c r="AJ291" s="64">
        <f t="shared" si="140"/>
        <v>36.459351816854564</v>
      </c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95">
        <f t="shared" si="129"/>
        <v>59.46570340869048</v>
      </c>
      <c r="AW291" s="96">
        <f t="shared" si="136"/>
        <v>-278.89542765196785</v>
      </c>
      <c r="AX291" s="52"/>
      <c r="AY291" s="52"/>
      <c r="AZ291" s="96"/>
      <c r="BA291" s="96"/>
      <c r="BC291" s="95"/>
      <c r="BD291" s="176">
        <v>266</v>
      </c>
      <c r="BE291" s="179">
        <f t="shared" si="141"/>
        <v>-66.500491512000366</v>
      </c>
      <c r="BF291" s="178">
        <f t="shared" si="142"/>
        <v>36.501706645142285</v>
      </c>
      <c r="BG291" s="52"/>
      <c r="BH291" s="52"/>
      <c r="BI291" s="52"/>
      <c r="BJ291" s="52"/>
      <c r="BK291" s="52"/>
      <c r="BL291" s="52"/>
      <c r="BM291" s="52"/>
      <c r="BN291" s="52"/>
      <c r="BO291" s="52"/>
      <c r="BP291" s="52"/>
      <c r="BQ291" s="52"/>
      <c r="BR291" s="52"/>
      <c r="BS291" s="117">
        <f t="shared" si="143"/>
        <v>70.935052569502659</v>
      </c>
      <c r="BT291" s="115">
        <v>65</v>
      </c>
      <c r="BU291" s="52"/>
      <c r="BV291" s="52"/>
      <c r="BW291" s="52"/>
      <c r="BX291" s="52"/>
      <c r="BY291" s="52"/>
      <c r="BZ291" s="52"/>
      <c r="CA291" s="96"/>
      <c r="CB291" s="95"/>
      <c r="CC291" s="52"/>
      <c r="CD291" s="52"/>
      <c r="CE291" s="52"/>
      <c r="CF291" s="52"/>
      <c r="CG291" s="52"/>
      <c r="CH291" s="52"/>
      <c r="CI291" s="52"/>
      <c r="CJ291" s="52"/>
      <c r="CK291" s="52"/>
      <c r="CL291" s="52"/>
      <c r="CM291" s="52"/>
      <c r="CN291" s="117">
        <f t="shared" si="128"/>
        <v>70.935052569502659</v>
      </c>
      <c r="CO291" s="115">
        <v>65</v>
      </c>
      <c r="CP291" s="52"/>
      <c r="CQ291" s="52"/>
      <c r="CR291" s="52"/>
      <c r="CS291" s="52"/>
      <c r="CT291" s="52"/>
      <c r="CU291" s="52"/>
      <c r="CV291" s="96"/>
      <c r="CW291" s="122"/>
    </row>
    <row r="292" spans="2:101" x14ac:dyDescent="0.3">
      <c r="B292" s="95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95">
        <f t="shared" si="132"/>
        <v>10</v>
      </c>
      <c r="N292" s="96">
        <f t="shared" si="134"/>
        <v>-181</v>
      </c>
      <c r="O292" s="52"/>
      <c r="P292" s="52"/>
      <c r="Q292" s="95">
        <f t="shared" si="133"/>
        <v>65</v>
      </c>
      <c r="R292" s="96">
        <f t="shared" si="135"/>
        <v>-201</v>
      </c>
      <c r="S292" s="52"/>
      <c r="T292" s="52"/>
      <c r="U292" s="52"/>
      <c r="V292" s="52"/>
      <c r="W292" s="52"/>
      <c r="X292" s="52"/>
      <c r="Y292" s="52"/>
      <c r="Z292" s="31">
        <v>275</v>
      </c>
      <c r="AA292" s="34">
        <f t="shared" si="137"/>
        <v>-68.928694689591936</v>
      </c>
      <c r="AB292" s="33">
        <f t="shared" si="138"/>
        <v>42.067224494563412</v>
      </c>
      <c r="AC292" s="52"/>
      <c r="AD292" s="40">
        <v>284</v>
      </c>
      <c r="AE292" s="43">
        <f t="shared" si="130"/>
        <v>15.724923213978384</v>
      </c>
      <c r="AF292" s="42">
        <f t="shared" si="131"/>
        <v>-63.069222207939781</v>
      </c>
      <c r="AG292" s="52"/>
      <c r="AH292" s="62">
        <v>273</v>
      </c>
      <c r="AI292" s="65">
        <f t="shared" si="139"/>
        <v>-63.690634314198796</v>
      </c>
      <c r="AJ292" s="64">
        <f t="shared" si="140"/>
        <v>36.47687705025497</v>
      </c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95">
        <f t="shared" si="129"/>
        <v>59.46570340869048</v>
      </c>
      <c r="AW292" s="96">
        <f t="shared" si="136"/>
        <v>-279.89542765196785</v>
      </c>
      <c r="AX292" s="52"/>
      <c r="AY292" s="52"/>
      <c r="AZ292" s="96"/>
      <c r="BA292" s="96"/>
      <c r="BC292" s="95"/>
      <c r="BD292" s="176">
        <v>267</v>
      </c>
      <c r="BE292" s="179">
        <f t="shared" si="141"/>
        <v>-66.099480992618808</v>
      </c>
      <c r="BF292" s="178">
        <f t="shared" si="142"/>
        <v>36.477179791069005</v>
      </c>
      <c r="BG292" s="52"/>
      <c r="BH292" s="52"/>
      <c r="BI292" s="52"/>
      <c r="BJ292" s="52"/>
      <c r="BK292" s="52"/>
      <c r="BL292" s="52"/>
      <c r="BM292" s="52"/>
      <c r="BN292" s="52"/>
      <c r="BO292" s="52"/>
      <c r="BP292" s="52"/>
      <c r="BQ292" s="52"/>
      <c r="BR292" s="52"/>
      <c r="BS292" s="117">
        <f t="shared" si="143"/>
        <v>72.026361070571923</v>
      </c>
      <c r="BT292" s="115">
        <v>66</v>
      </c>
      <c r="BU292" s="52"/>
      <c r="BV292" s="52"/>
      <c r="BW292" s="52"/>
      <c r="BX292" s="52"/>
      <c r="BY292" s="52"/>
      <c r="BZ292" s="52"/>
      <c r="CA292" s="96"/>
      <c r="CB292" s="95"/>
      <c r="CC292" s="52"/>
      <c r="CD292" s="52"/>
      <c r="CE292" s="52"/>
      <c r="CF292" s="52"/>
      <c r="CG292" s="52"/>
      <c r="CH292" s="52"/>
      <c r="CI292" s="52"/>
      <c r="CJ292" s="52"/>
      <c r="CK292" s="52"/>
      <c r="CL292" s="52"/>
      <c r="CM292" s="52"/>
      <c r="CN292" s="117">
        <f t="shared" si="128"/>
        <v>72.026361070571923</v>
      </c>
      <c r="CO292" s="115">
        <v>66</v>
      </c>
      <c r="CP292" s="52"/>
      <c r="CQ292" s="52"/>
      <c r="CR292" s="52"/>
      <c r="CS292" s="52"/>
      <c r="CT292" s="52"/>
      <c r="CU292" s="52"/>
      <c r="CV292" s="96"/>
      <c r="CW292" s="122"/>
    </row>
    <row r="293" spans="2:101" x14ac:dyDescent="0.3">
      <c r="B293" s="95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95">
        <f t="shared" si="132"/>
        <v>10</v>
      </c>
      <c r="N293" s="96">
        <f t="shared" si="134"/>
        <v>-182</v>
      </c>
      <c r="O293" s="52"/>
      <c r="P293" s="52"/>
      <c r="Q293" s="95">
        <f t="shared" si="133"/>
        <v>65</v>
      </c>
      <c r="R293" s="96">
        <f t="shared" si="135"/>
        <v>-202</v>
      </c>
      <c r="S293" s="52"/>
      <c r="T293" s="52"/>
      <c r="U293" s="52"/>
      <c r="V293" s="52"/>
      <c r="W293" s="52"/>
      <c r="X293" s="52"/>
      <c r="Y293" s="52"/>
      <c r="Z293" s="31">
        <v>276</v>
      </c>
      <c r="AA293" s="34">
        <f t="shared" si="137"/>
        <v>-68.528768148759198</v>
      </c>
      <c r="AB293" s="33">
        <f t="shared" si="138"/>
        <v>42.105733040529131</v>
      </c>
      <c r="AC293" s="52"/>
      <c r="AD293" s="40">
        <v>285</v>
      </c>
      <c r="AE293" s="43">
        <f t="shared" si="130"/>
        <v>16.823237931663872</v>
      </c>
      <c r="AF293" s="42">
        <f t="shared" si="131"/>
        <v>-62.785178708789431</v>
      </c>
      <c r="AG293" s="52"/>
      <c r="AH293" s="62">
        <v>274</v>
      </c>
      <c r="AI293" s="65">
        <f t="shared" si="139"/>
        <v>-63.28960746893614</v>
      </c>
      <c r="AJ293" s="64">
        <f t="shared" si="140"/>
        <v>36.501404902861914</v>
      </c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95">
        <f t="shared" si="129"/>
        <v>59.46570340869048</v>
      </c>
      <c r="AW293" s="96">
        <f t="shared" si="136"/>
        <v>-280.89542765196785</v>
      </c>
      <c r="AX293" s="52"/>
      <c r="AY293" s="52"/>
      <c r="AZ293" s="96"/>
      <c r="BA293" s="96"/>
      <c r="BC293" s="95"/>
      <c r="BD293" s="176">
        <v>268</v>
      </c>
      <c r="BE293" s="179">
        <f t="shared" si="141"/>
        <v>-65.698103496455786</v>
      </c>
      <c r="BF293" s="178">
        <f t="shared" si="142"/>
        <v>36.459655271124269</v>
      </c>
      <c r="BG293" s="52"/>
      <c r="BH293" s="52"/>
      <c r="BI293" s="52"/>
      <c r="BJ293" s="52"/>
      <c r="BK293" s="52"/>
      <c r="BL293" s="52"/>
      <c r="BM293" s="52"/>
      <c r="BN293" s="52"/>
      <c r="BO293" s="52"/>
      <c r="BP293" s="52"/>
      <c r="BQ293" s="52"/>
      <c r="BR293" s="52"/>
      <c r="BS293" s="117">
        <f t="shared" si="143"/>
        <v>73.117669571641201</v>
      </c>
      <c r="BT293" s="115">
        <v>67</v>
      </c>
      <c r="BU293" s="52"/>
      <c r="BV293" s="52"/>
      <c r="BW293" s="52"/>
      <c r="BX293" s="52"/>
      <c r="BY293" s="52"/>
      <c r="BZ293" s="52"/>
      <c r="CA293" s="96"/>
      <c r="CB293" s="95"/>
      <c r="CC293" s="52"/>
      <c r="CD293" s="52"/>
      <c r="CE293" s="52"/>
      <c r="CF293" s="52"/>
      <c r="CG293" s="52"/>
      <c r="CH293" s="52"/>
      <c r="CI293" s="52"/>
      <c r="CJ293" s="52"/>
      <c r="CK293" s="52"/>
      <c r="CL293" s="52"/>
      <c r="CM293" s="52"/>
      <c r="CN293" s="117">
        <f t="shared" ref="CN293:CN356" si="144">$CO$19*$CO293+$CQ$19</f>
        <v>73.117669571641201</v>
      </c>
      <c r="CO293" s="115">
        <v>67</v>
      </c>
      <c r="CP293" s="52"/>
      <c r="CQ293" s="52"/>
      <c r="CR293" s="52"/>
      <c r="CS293" s="52"/>
      <c r="CT293" s="52"/>
      <c r="CU293" s="52"/>
      <c r="CV293" s="96"/>
      <c r="CW293" s="122"/>
    </row>
    <row r="294" spans="2:101" x14ac:dyDescent="0.3">
      <c r="B294" s="95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95">
        <f t="shared" si="132"/>
        <v>10</v>
      </c>
      <c r="N294" s="96">
        <f t="shared" si="134"/>
        <v>-183</v>
      </c>
      <c r="O294" s="52"/>
      <c r="P294" s="52"/>
      <c r="Q294" s="95">
        <f t="shared" si="133"/>
        <v>65</v>
      </c>
      <c r="R294" s="96">
        <f t="shared" si="135"/>
        <v>-203</v>
      </c>
      <c r="S294" s="52"/>
      <c r="T294" s="52"/>
      <c r="U294" s="52"/>
      <c r="V294" s="52"/>
      <c r="W294" s="52"/>
      <c r="X294" s="52"/>
      <c r="Y294" s="52"/>
      <c r="Z294" s="31">
        <v>277</v>
      </c>
      <c r="AA294" s="34">
        <f t="shared" si="137"/>
        <v>-68.129574585471204</v>
      </c>
      <c r="AB294" s="33">
        <f t="shared" si="138"/>
        <v>42.151215401992445</v>
      </c>
      <c r="AC294" s="52"/>
      <c r="AD294" s="40">
        <v>286</v>
      </c>
      <c r="AE294" s="43">
        <f t="shared" si="130"/>
        <v>17.916428128104961</v>
      </c>
      <c r="AF294" s="42">
        <f t="shared" si="131"/>
        <v>-62.482010235990721</v>
      </c>
      <c r="AG294" s="52"/>
      <c r="AH294" s="62">
        <v>275</v>
      </c>
      <c r="AI294" s="65">
        <f t="shared" si="139"/>
        <v>-62.889069772057162</v>
      </c>
      <c r="AJ294" s="64">
        <f t="shared" si="140"/>
        <v>36.532927903253892</v>
      </c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95">
        <f t="shared" si="129"/>
        <v>59.46570340869048</v>
      </c>
      <c r="AW294" s="96">
        <f t="shared" si="136"/>
        <v>-281.89542765196785</v>
      </c>
      <c r="AX294" s="52"/>
      <c r="AY294" s="52"/>
      <c r="AZ294" s="96"/>
      <c r="BA294" s="96"/>
      <c r="BC294" s="95"/>
      <c r="BD294" s="176">
        <v>269</v>
      </c>
      <c r="BE294" s="179">
        <f t="shared" si="141"/>
        <v>-65.296481286984843</v>
      </c>
      <c r="BF294" s="178">
        <f t="shared" si="142"/>
        <v>36.449138423446612</v>
      </c>
      <c r="BG294" s="52"/>
      <c r="BH294" s="52"/>
      <c r="BI294" s="52"/>
      <c r="BJ294" s="52"/>
      <c r="BK294" s="52"/>
      <c r="BL294" s="52"/>
      <c r="BM294" s="52"/>
      <c r="BN294" s="52"/>
      <c r="BO294" s="52"/>
      <c r="BP294" s="52"/>
      <c r="BQ294" s="52"/>
      <c r="BR294" s="52"/>
      <c r="BS294" s="117">
        <f t="shared" si="143"/>
        <v>74.208978072710465</v>
      </c>
      <c r="BT294" s="115">
        <v>68</v>
      </c>
      <c r="BU294" s="52"/>
      <c r="BV294" s="52"/>
      <c r="BW294" s="52"/>
      <c r="BX294" s="52"/>
      <c r="BY294" s="52"/>
      <c r="BZ294" s="52"/>
      <c r="CA294" s="96"/>
      <c r="CB294" s="95"/>
      <c r="CC294" s="52"/>
      <c r="CD294" s="52"/>
      <c r="CE294" s="52"/>
      <c r="CF294" s="52"/>
      <c r="CG294" s="52"/>
      <c r="CH294" s="52"/>
      <c r="CI294" s="52"/>
      <c r="CJ294" s="52"/>
      <c r="CK294" s="52"/>
      <c r="CL294" s="52"/>
      <c r="CM294" s="52"/>
      <c r="CN294" s="117">
        <f t="shared" si="144"/>
        <v>74.208978072710465</v>
      </c>
      <c r="CO294" s="115">
        <v>68</v>
      </c>
      <c r="CP294" s="52"/>
      <c r="CQ294" s="52"/>
      <c r="CR294" s="52"/>
      <c r="CS294" s="52"/>
      <c r="CT294" s="52"/>
      <c r="CU294" s="52"/>
      <c r="CV294" s="96"/>
      <c r="CW294" s="122"/>
    </row>
    <row r="295" spans="2:101" x14ac:dyDescent="0.3">
      <c r="B295" s="95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95">
        <f t="shared" si="132"/>
        <v>10</v>
      </c>
      <c r="N295" s="96">
        <f t="shared" si="134"/>
        <v>-184</v>
      </c>
      <c r="O295" s="52"/>
      <c r="P295" s="52"/>
      <c r="Q295" s="95">
        <f t="shared" si="133"/>
        <v>65</v>
      </c>
      <c r="R295" s="96">
        <f t="shared" si="135"/>
        <v>-204</v>
      </c>
      <c r="S295" s="52"/>
      <c r="T295" s="52"/>
      <c r="U295" s="52"/>
      <c r="V295" s="52"/>
      <c r="W295" s="52"/>
      <c r="X295" s="52"/>
      <c r="Y295" s="52"/>
      <c r="Z295" s="31">
        <v>278</v>
      </c>
      <c r="AA295" s="34">
        <f t="shared" si="137"/>
        <v>-67.731235597954438</v>
      </c>
      <c r="AB295" s="33">
        <f t="shared" si="138"/>
        <v>42.203657724585469</v>
      </c>
      <c r="AC295" s="52"/>
      <c r="AD295" s="40">
        <v>287</v>
      </c>
      <c r="AE295" s="43">
        <f t="shared" si="130"/>
        <v>19.004160806977886</v>
      </c>
      <c r="AF295" s="42">
        <f t="shared" si="131"/>
        <v>-62.1598091375973</v>
      </c>
      <c r="AG295" s="52"/>
      <c r="AH295" s="62">
        <v>276</v>
      </c>
      <c r="AI295" s="65">
        <f t="shared" si="139"/>
        <v>-62.489143231224432</v>
      </c>
      <c r="AJ295" s="64">
        <f t="shared" si="140"/>
        <v>36.571436449219611</v>
      </c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95">
        <f t="shared" si="129"/>
        <v>59.46570340869048</v>
      </c>
      <c r="AW295" s="96">
        <f t="shared" si="136"/>
        <v>-282.89542765196785</v>
      </c>
      <c r="AX295" s="52"/>
      <c r="AY295" s="52"/>
      <c r="AZ295" s="96"/>
      <c r="BA295" s="96"/>
      <c r="BC295" s="95"/>
      <c r="BD295" s="176">
        <v>270</v>
      </c>
      <c r="BE295" s="179">
        <f t="shared" si="141"/>
        <v>-64.894736702221593</v>
      </c>
      <c r="BF295" s="178">
        <f t="shared" si="142"/>
        <v>36.445632451569736</v>
      </c>
      <c r="BG295" s="52"/>
      <c r="BH295" s="52"/>
      <c r="BI295" s="52"/>
      <c r="BJ295" s="52"/>
      <c r="BK295" s="52"/>
      <c r="BL295" s="52"/>
      <c r="BM295" s="52"/>
      <c r="BN295" s="52"/>
      <c r="BO295" s="52"/>
      <c r="BP295" s="52"/>
      <c r="BQ295" s="52"/>
      <c r="BR295" s="52"/>
      <c r="BS295" s="117">
        <f t="shared" si="143"/>
        <v>75.300286573779744</v>
      </c>
      <c r="BT295" s="115">
        <v>69</v>
      </c>
      <c r="BU295" s="52"/>
      <c r="BV295" s="52"/>
      <c r="BW295" s="52"/>
      <c r="BX295" s="52"/>
      <c r="BY295" s="52"/>
      <c r="BZ295" s="52"/>
      <c r="CA295" s="96"/>
      <c r="CB295" s="95"/>
      <c r="CC295" s="52"/>
      <c r="CD295" s="52"/>
      <c r="CE295" s="52"/>
      <c r="CF295" s="52"/>
      <c r="CG295" s="52"/>
      <c r="CH295" s="52"/>
      <c r="CI295" s="52"/>
      <c r="CJ295" s="52"/>
      <c r="CK295" s="52"/>
      <c r="CL295" s="52"/>
      <c r="CM295" s="52"/>
      <c r="CN295" s="117">
        <f t="shared" si="144"/>
        <v>75.300286573779744</v>
      </c>
      <c r="CO295" s="115">
        <v>69</v>
      </c>
      <c r="CP295" s="52"/>
      <c r="CQ295" s="52"/>
      <c r="CR295" s="52"/>
      <c r="CS295" s="52"/>
      <c r="CT295" s="52"/>
      <c r="CU295" s="52"/>
      <c r="CV295" s="96"/>
      <c r="CW295" s="122"/>
    </row>
    <row r="296" spans="2:101" x14ac:dyDescent="0.3">
      <c r="B296" s="95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95">
        <f t="shared" si="132"/>
        <v>10</v>
      </c>
      <c r="N296" s="96">
        <f t="shared" si="134"/>
        <v>-185</v>
      </c>
      <c r="O296" s="52"/>
      <c r="P296" s="52"/>
      <c r="Q296" s="95">
        <f t="shared" si="133"/>
        <v>65</v>
      </c>
      <c r="R296" s="96">
        <f t="shared" si="135"/>
        <v>-205</v>
      </c>
      <c r="S296" s="52"/>
      <c r="T296" s="52"/>
      <c r="U296" s="52"/>
      <c r="V296" s="52"/>
      <c r="W296" s="52"/>
      <c r="X296" s="52"/>
      <c r="Y296" s="52"/>
      <c r="Z296" s="31">
        <v>279</v>
      </c>
      <c r="AA296" s="34">
        <f t="shared" si="137"/>
        <v>-67.333872524123294</v>
      </c>
      <c r="AB296" s="33">
        <f t="shared" si="138"/>
        <v>42.263044033868695</v>
      </c>
      <c r="AC296" s="52"/>
      <c r="AD296" s="40">
        <v>288</v>
      </c>
      <c r="AE296" s="43">
        <f t="shared" si="130"/>
        <v>20.086104634371569</v>
      </c>
      <c r="AF296" s="42">
        <f t="shared" si="131"/>
        <v>-61.818673559184987</v>
      </c>
      <c r="AG296" s="52"/>
      <c r="AH296" s="62">
        <v>277</v>
      </c>
      <c r="AI296" s="65">
        <f t="shared" si="139"/>
        <v>-62.089949667936438</v>
      </c>
      <c r="AJ296" s="64">
        <f t="shared" si="140"/>
        <v>36.616918810682932</v>
      </c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95">
        <f t="shared" si="129"/>
        <v>59.46570340869048</v>
      </c>
      <c r="AW296" s="96">
        <f t="shared" si="136"/>
        <v>-283.89542765196785</v>
      </c>
      <c r="AX296" s="52"/>
      <c r="AY296" s="52"/>
      <c r="AZ296" s="96"/>
      <c r="BA296" s="96"/>
      <c r="BC296" s="95"/>
      <c r="BD296" s="176">
        <v>271</v>
      </c>
      <c r="BE296" s="179">
        <f t="shared" si="141"/>
        <v>-64.492992117458357</v>
      </c>
      <c r="BF296" s="178">
        <f t="shared" si="142"/>
        <v>36.449138423446612</v>
      </c>
      <c r="BG296" s="52"/>
      <c r="BH296" s="52"/>
      <c r="BI296" s="52"/>
      <c r="BJ296" s="52"/>
      <c r="BK296" s="52"/>
      <c r="BL296" s="52"/>
      <c r="BM296" s="52"/>
      <c r="BN296" s="52"/>
      <c r="BO296" s="52"/>
      <c r="BP296" s="52"/>
      <c r="BQ296" s="52"/>
      <c r="BR296" s="52"/>
      <c r="BS296" s="117">
        <f t="shared" si="143"/>
        <v>76.391595074849008</v>
      </c>
      <c r="BT296" s="115">
        <v>70</v>
      </c>
      <c r="BU296" s="52"/>
      <c r="BV296" s="52"/>
      <c r="BW296" s="52"/>
      <c r="BX296" s="52"/>
      <c r="BY296" s="52"/>
      <c r="BZ296" s="52"/>
      <c r="CA296" s="96"/>
      <c r="CB296" s="95"/>
      <c r="CC296" s="52"/>
      <c r="CD296" s="52"/>
      <c r="CE296" s="52"/>
      <c r="CF296" s="52"/>
      <c r="CG296" s="52"/>
      <c r="CH296" s="52"/>
      <c r="CI296" s="52"/>
      <c r="CJ296" s="52"/>
      <c r="CK296" s="52"/>
      <c r="CL296" s="52"/>
      <c r="CM296" s="52"/>
      <c r="CN296" s="117">
        <f t="shared" si="144"/>
        <v>76.391595074849008</v>
      </c>
      <c r="CO296" s="115">
        <v>70</v>
      </c>
      <c r="CP296" s="52"/>
      <c r="CQ296" s="52"/>
      <c r="CR296" s="52"/>
      <c r="CS296" s="52"/>
      <c r="CT296" s="52"/>
      <c r="CU296" s="52"/>
      <c r="CV296" s="96"/>
      <c r="CW296" s="122"/>
    </row>
    <row r="297" spans="2:101" x14ac:dyDescent="0.3">
      <c r="B297" s="95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95">
        <f t="shared" si="132"/>
        <v>10</v>
      </c>
      <c r="N297" s="96">
        <f t="shared" si="134"/>
        <v>-186</v>
      </c>
      <c r="O297" s="52"/>
      <c r="P297" s="52"/>
      <c r="Q297" s="95">
        <f t="shared" si="133"/>
        <v>65</v>
      </c>
      <c r="R297" s="96">
        <f t="shared" si="135"/>
        <v>-206</v>
      </c>
      <c r="S297" s="52"/>
      <c r="T297" s="52"/>
      <c r="U297" s="52"/>
      <c r="V297" s="52"/>
      <c r="W297" s="52"/>
      <c r="X297" s="52"/>
      <c r="Y297" s="52"/>
      <c r="Z297" s="31">
        <v>280</v>
      </c>
      <c r="AA297" s="34">
        <f t="shared" si="137"/>
        <v>-66.937606404619373</v>
      </c>
      <c r="AB297" s="33">
        <f t="shared" si="138"/>
        <v>42.329356240197058</v>
      </c>
      <c r="AC297" s="52"/>
      <c r="AD297" s="40">
        <v>289</v>
      </c>
      <c r="AE297" s="43">
        <f t="shared" si="130"/>
        <v>21.161930039715159</v>
      </c>
      <c r="AF297" s="42">
        <f t="shared" si="131"/>
        <v>-61.458707413955601</v>
      </c>
      <c r="AG297" s="52"/>
      <c r="AH297" s="62">
        <v>278</v>
      </c>
      <c r="AI297" s="65">
        <f t="shared" si="139"/>
        <v>-61.691610680419679</v>
      </c>
      <c r="AJ297" s="64">
        <f t="shared" si="140"/>
        <v>36.669361133275942</v>
      </c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95">
        <f t="shared" si="129"/>
        <v>59.46570340869048</v>
      </c>
      <c r="AW297" s="96">
        <f t="shared" si="136"/>
        <v>-284.89542765196785</v>
      </c>
      <c r="AX297" s="52"/>
      <c r="AY297" s="52"/>
      <c r="AZ297" s="96"/>
      <c r="BA297" s="96"/>
      <c r="BC297" s="95"/>
      <c r="BD297" s="176">
        <v>272</v>
      </c>
      <c r="BE297" s="179">
        <f t="shared" si="141"/>
        <v>-64.091369907987399</v>
      </c>
      <c r="BF297" s="178">
        <f t="shared" si="142"/>
        <v>36.459655271124262</v>
      </c>
      <c r="BG297" s="52"/>
      <c r="BH297" s="52"/>
      <c r="BI297" s="52"/>
      <c r="BJ297" s="52"/>
      <c r="BK297" s="52"/>
      <c r="BL297" s="52"/>
      <c r="BM297" s="52"/>
      <c r="BN297" s="52"/>
      <c r="BO297" s="52"/>
      <c r="BP297" s="52"/>
      <c r="BQ297" s="52"/>
      <c r="BR297" s="52"/>
      <c r="BS297" s="117">
        <f t="shared" si="143"/>
        <v>77.482903575918286</v>
      </c>
      <c r="BT297" s="115">
        <v>71</v>
      </c>
      <c r="BU297" s="52"/>
      <c r="BV297" s="52"/>
      <c r="BW297" s="52"/>
      <c r="BX297" s="52"/>
      <c r="BY297" s="52"/>
      <c r="BZ297" s="52"/>
      <c r="CA297" s="96"/>
      <c r="CB297" s="95"/>
      <c r="CC297" s="52"/>
      <c r="CD297" s="52"/>
      <c r="CE297" s="52"/>
      <c r="CF297" s="52"/>
      <c r="CG297" s="52"/>
      <c r="CH297" s="52"/>
      <c r="CI297" s="52"/>
      <c r="CJ297" s="52"/>
      <c r="CK297" s="52"/>
      <c r="CL297" s="52"/>
      <c r="CM297" s="52"/>
      <c r="CN297" s="117">
        <f t="shared" si="144"/>
        <v>77.482903575918286</v>
      </c>
      <c r="CO297" s="115">
        <v>71</v>
      </c>
      <c r="CP297" s="52"/>
      <c r="CQ297" s="52"/>
      <c r="CR297" s="52"/>
      <c r="CS297" s="52"/>
      <c r="CT297" s="52"/>
      <c r="CU297" s="52"/>
      <c r="CV297" s="96"/>
      <c r="CW297" s="122"/>
    </row>
    <row r="298" spans="2:101" x14ac:dyDescent="0.3">
      <c r="B298" s="95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95">
        <f t="shared" si="132"/>
        <v>10</v>
      </c>
      <c r="N298" s="96">
        <f t="shared" si="134"/>
        <v>-187</v>
      </c>
      <c r="O298" s="52"/>
      <c r="P298" s="52"/>
      <c r="Q298" s="95">
        <f t="shared" si="133"/>
        <v>65</v>
      </c>
      <c r="R298" s="96">
        <f t="shared" si="135"/>
        <v>-207</v>
      </c>
      <c r="S298" s="52"/>
      <c r="T298" s="52"/>
      <c r="U298" s="52"/>
      <c r="V298" s="52"/>
      <c r="W298" s="52"/>
      <c r="X298" s="52"/>
      <c r="Y298" s="52"/>
      <c r="Z298" s="31">
        <v>281</v>
      </c>
      <c r="AA298" s="34">
        <f t="shared" si="137"/>
        <v>-66.542557945941411</v>
      </c>
      <c r="AB298" s="33">
        <f t="shared" si="138"/>
        <v>42.402574144230101</v>
      </c>
      <c r="AC298" s="52"/>
      <c r="AD298" s="40">
        <v>290</v>
      </c>
      <c r="AE298" s="43">
        <f t="shared" si="130"/>
        <v>22.231309316168431</v>
      </c>
      <c r="AF298" s="42">
        <f t="shared" si="131"/>
        <v>-61.080020351084052</v>
      </c>
      <c r="AG298" s="52"/>
      <c r="AH298" s="62">
        <v>279</v>
      </c>
      <c r="AI298" s="65">
        <f t="shared" si="139"/>
        <v>-61.29424760658852</v>
      </c>
      <c r="AJ298" s="64">
        <f t="shared" si="140"/>
        <v>36.728747442559182</v>
      </c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95">
        <f t="shared" si="129"/>
        <v>59.46570340869048</v>
      </c>
      <c r="AW298" s="96">
        <f t="shared" si="136"/>
        <v>-285.89542765196785</v>
      </c>
      <c r="AX298" s="52"/>
      <c r="AY298" s="52"/>
      <c r="AZ298" s="96"/>
      <c r="BA298" s="96"/>
      <c r="BC298" s="95"/>
      <c r="BD298" s="176">
        <v>273</v>
      </c>
      <c r="BE298" s="179">
        <f t="shared" si="141"/>
        <v>-63.689992411824377</v>
      </c>
      <c r="BF298" s="178">
        <f t="shared" si="142"/>
        <v>36.477179791069005</v>
      </c>
      <c r="BG298" s="52"/>
      <c r="BH298" s="52"/>
      <c r="BI298" s="52"/>
      <c r="BJ298" s="52"/>
      <c r="BK298" s="52"/>
      <c r="BL298" s="52"/>
      <c r="BM298" s="52"/>
      <c r="BN298" s="52"/>
      <c r="BO298" s="52"/>
      <c r="BP298" s="52"/>
      <c r="BQ298" s="52"/>
      <c r="BR298" s="52"/>
      <c r="BS298" s="117">
        <f t="shared" si="143"/>
        <v>78.57421207698755</v>
      </c>
      <c r="BT298" s="115">
        <v>72</v>
      </c>
      <c r="BU298" s="52"/>
      <c r="BV298" s="52"/>
      <c r="BW298" s="52"/>
      <c r="BX298" s="52"/>
      <c r="BY298" s="52"/>
      <c r="BZ298" s="52"/>
      <c r="CA298" s="96"/>
      <c r="CB298" s="95"/>
      <c r="CC298" s="52"/>
      <c r="CD298" s="52"/>
      <c r="CE298" s="52"/>
      <c r="CF298" s="52"/>
      <c r="CG298" s="52"/>
      <c r="CH298" s="52"/>
      <c r="CI298" s="52"/>
      <c r="CJ298" s="52"/>
      <c r="CK298" s="52"/>
      <c r="CL298" s="52"/>
      <c r="CM298" s="52"/>
      <c r="CN298" s="117">
        <f t="shared" si="144"/>
        <v>78.57421207698755</v>
      </c>
      <c r="CO298" s="115">
        <v>72</v>
      </c>
      <c r="CP298" s="52"/>
      <c r="CQ298" s="52"/>
      <c r="CR298" s="52"/>
      <c r="CS298" s="52"/>
      <c r="CT298" s="52"/>
      <c r="CU298" s="52"/>
      <c r="CV298" s="96"/>
      <c r="CW298" s="122"/>
    </row>
    <row r="299" spans="2:101" x14ac:dyDescent="0.3">
      <c r="B299" s="95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95">
        <f t="shared" si="132"/>
        <v>10</v>
      </c>
      <c r="N299" s="96">
        <f t="shared" si="134"/>
        <v>-188</v>
      </c>
      <c r="O299" s="52"/>
      <c r="P299" s="52"/>
      <c r="Q299" s="95">
        <f t="shared" si="133"/>
        <v>65</v>
      </c>
      <c r="R299" s="96">
        <f t="shared" si="135"/>
        <v>-208</v>
      </c>
      <c r="S299" s="52"/>
      <c r="T299" s="52"/>
      <c r="U299" s="52"/>
      <c r="V299" s="52"/>
      <c r="W299" s="52"/>
      <c r="X299" s="52"/>
      <c r="Y299" s="52"/>
      <c r="Z299" s="31">
        <v>282</v>
      </c>
      <c r="AA299" s="34">
        <f t="shared" si="137"/>
        <v>-66.148847483676832</v>
      </c>
      <c r="AB299" s="33">
        <f t="shared" si="138"/>
        <v>42.482675443085</v>
      </c>
      <c r="AC299" s="52"/>
      <c r="AD299" s="40">
        <v>291</v>
      </c>
      <c r="AE299" s="43">
        <f t="shared" si="130"/>
        <v>23.293916720444471</v>
      </c>
      <c r="AF299" s="42">
        <f t="shared" si="131"/>
        <v>-60.682727722318134</v>
      </c>
      <c r="AG299" s="52"/>
      <c r="AH299" s="62">
        <v>280</v>
      </c>
      <c r="AI299" s="65">
        <f t="shared" si="139"/>
        <v>-60.897981487084607</v>
      </c>
      <c r="AJ299" s="64">
        <f t="shared" si="140"/>
        <v>36.795059648887531</v>
      </c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95">
        <f t="shared" si="129"/>
        <v>59.46570340869048</v>
      </c>
      <c r="AW299" s="96">
        <f t="shared" si="136"/>
        <v>-286.89542765196785</v>
      </c>
      <c r="AX299" s="52"/>
      <c r="AY299" s="52"/>
      <c r="AZ299" s="96"/>
      <c r="BA299" s="96"/>
      <c r="BC299" s="95"/>
      <c r="BD299" s="176">
        <v>274</v>
      </c>
      <c r="BE299" s="179">
        <f t="shared" si="141"/>
        <v>-63.288981892442834</v>
      </c>
      <c r="BF299" s="178">
        <f t="shared" si="142"/>
        <v>36.501706645142285</v>
      </c>
      <c r="BG299" s="52"/>
      <c r="BH299" s="52"/>
      <c r="BI299" s="52"/>
      <c r="BJ299" s="52"/>
      <c r="BK299" s="52"/>
      <c r="BL299" s="52"/>
      <c r="BM299" s="52"/>
      <c r="BN299" s="52"/>
      <c r="BO299" s="52"/>
      <c r="BP299" s="52"/>
      <c r="BQ299" s="52"/>
      <c r="BR299" s="52"/>
      <c r="BS299" s="117">
        <f t="shared" si="143"/>
        <v>79.665520578056828</v>
      </c>
      <c r="BT299" s="115">
        <v>73</v>
      </c>
      <c r="BU299" s="52"/>
      <c r="BV299" s="52"/>
      <c r="BW299" s="52"/>
      <c r="BX299" s="52"/>
      <c r="BY299" s="52"/>
      <c r="BZ299" s="52"/>
      <c r="CA299" s="96"/>
      <c r="CB299" s="95"/>
      <c r="CC299" s="52"/>
      <c r="CD299" s="52"/>
      <c r="CE299" s="52"/>
      <c r="CF299" s="52"/>
      <c r="CG299" s="52"/>
      <c r="CH299" s="52"/>
      <c r="CI299" s="52"/>
      <c r="CJ299" s="52"/>
      <c r="CK299" s="52"/>
      <c r="CL299" s="52"/>
      <c r="CM299" s="52"/>
      <c r="CN299" s="117">
        <f t="shared" si="144"/>
        <v>79.665520578056828</v>
      </c>
      <c r="CO299" s="115">
        <v>73</v>
      </c>
      <c r="CP299" s="52"/>
      <c r="CQ299" s="52"/>
      <c r="CR299" s="52"/>
      <c r="CS299" s="52"/>
      <c r="CT299" s="52"/>
      <c r="CU299" s="52"/>
      <c r="CV299" s="96"/>
      <c r="CW299" s="122"/>
    </row>
    <row r="300" spans="2:101" x14ac:dyDescent="0.3">
      <c r="B300" s="95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95">
        <f t="shared" si="132"/>
        <v>10</v>
      </c>
      <c r="N300" s="96">
        <f t="shared" si="134"/>
        <v>-189</v>
      </c>
      <c r="O300" s="52"/>
      <c r="P300" s="52"/>
      <c r="Q300" s="95">
        <f t="shared" si="133"/>
        <v>65</v>
      </c>
      <c r="R300" s="96">
        <f t="shared" si="135"/>
        <v>-209</v>
      </c>
      <c r="S300" s="52"/>
      <c r="T300" s="52"/>
      <c r="U300" s="52"/>
      <c r="V300" s="52"/>
      <c r="W300" s="52"/>
      <c r="X300" s="52"/>
      <c r="Y300" s="52"/>
      <c r="Z300" s="31">
        <v>283</v>
      </c>
      <c r="AA300" s="34">
        <f t="shared" si="137"/>
        <v>-65.756594945846388</v>
      </c>
      <c r="AB300" s="33">
        <f t="shared" si="138"/>
        <v>42.569635737130156</v>
      </c>
      <c r="AC300" s="52"/>
      <c r="AD300" s="40">
        <v>292</v>
      </c>
      <c r="AE300" s="43">
        <f t="shared" si="130"/>
        <v>24.349428572034277</v>
      </c>
      <c r="AF300" s="42">
        <f t="shared" si="131"/>
        <v>-60.26695054684118</v>
      </c>
      <c r="AG300" s="52"/>
      <c r="AH300" s="62">
        <v>281</v>
      </c>
      <c r="AI300" s="65">
        <f t="shared" si="139"/>
        <v>-60.502933028406638</v>
      </c>
      <c r="AJ300" s="64">
        <f t="shared" si="140"/>
        <v>36.868277552920581</v>
      </c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95">
        <f t="shared" si="129"/>
        <v>59.46570340869048</v>
      </c>
      <c r="AW300" s="96">
        <f t="shared" si="136"/>
        <v>-287.89542765196785</v>
      </c>
      <c r="AX300" s="52"/>
      <c r="AY300" s="52"/>
      <c r="AZ300" s="96"/>
      <c r="BA300" s="96"/>
      <c r="BC300" s="95"/>
      <c r="BD300" s="176">
        <v>275</v>
      </c>
      <c r="BE300" s="179">
        <f t="shared" si="141"/>
        <v>-62.88846050153164</v>
      </c>
      <c r="BF300" s="178">
        <f t="shared" si="142"/>
        <v>36.533228362226765</v>
      </c>
      <c r="BG300" s="52"/>
      <c r="BH300" s="52"/>
      <c r="BI300" s="52"/>
      <c r="BJ300" s="52"/>
      <c r="BK300" s="52"/>
      <c r="BL300" s="52"/>
      <c r="BM300" s="52"/>
      <c r="BN300" s="52"/>
      <c r="BO300" s="52"/>
      <c r="BP300" s="52"/>
      <c r="BQ300" s="52"/>
      <c r="BR300" s="52"/>
      <c r="BS300" s="117">
        <f t="shared" si="143"/>
        <v>80.756829079126092</v>
      </c>
      <c r="BT300" s="115">
        <v>74</v>
      </c>
      <c r="BU300" s="52"/>
      <c r="BV300" s="52"/>
      <c r="BW300" s="52"/>
      <c r="BX300" s="52"/>
      <c r="BY300" s="52"/>
      <c r="BZ300" s="52"/>
      <c r="CA300" s="96"/>
      <c r="CB300" s="95"/>
      <c r="CC300" s="52"/>
      <c r="CD300" s="52"/>
      <c r="CE300" s="52"/>
      <c r="CF300" s="52"/>
      <c r="CG300" s="52"/>
      <c r="CH300" s="52"/>
      <c r="CI300" s="52"/>
      <c r="CJ300" s="52"/>
      <c r="CK300" s="52"/>
      <c r="CL300" s="52"/>
      <c r="CM300" s="52"/>
      <c r="CN300" s="117">
        <f t="shared" si="144"/>
        <v>80.756829079126092</v>
      </c>
      <c r="CO300" s="115">
        <v>74</v>
      </c>
      <c r="CP300" s="52"/>
      <c r="CQ300" s="52"/>
      <c r="CR300" s="52"/>
      <c r="CS300" s="52"/>
      <c r="CT300" s="52"/>
      <c r="CU300" s="52"/>
      <c r="CV300" s="96"/>
      <c r="CW300" s="122"/>
    </row>
    <row r="301" spans="2:101" x14ac:dyDescent="0.3">
      <c r="B301" s="95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95">
        <f t="shared" si="132"/>
        <v>10</v>
      </c>
      <c r="N301" s="96">
        <f t="shared" si="134"/>
        <v>-190</v>
      </c>
      <c r="O301" s="52"/>
      <c r="P301" s="52"/>
      <c r="Q301" s="95">
        <f t="shared" si="133"/>
        <v>65</v>
      </c>
      <c r="R301" s="96">
        <f t="shared" si="135"/>
        <v>-210</v>
      </c>
      <c r="S301" s="52"/>
      <c r="T301" s="52"/>
      <c r="U301" s="52"/>
      <c r="V301" s="52"/>
      <c r="W301" s="52"/>
      <c r="X301" s="52"/>
      <c r="Y301" s="52"/>
      <c r="Z301" s="31">
        <v>284</v>
      </c>
      <c r="AA301" s="34">
        <f t="shared" si="137"/>
        <v>-65.365919816372966</v>
      </c>
      <c r="AB301" s="33">
        <f t="shared" si="138"/>
        <v>42.663428537417595</v>
      </c>
      <c r="AC301" s="52"/>
      <c r="AD301" s="40">
        <v>293</v>
      </c>
      <c r="AE301" s="43">
        <f t="shared" si="130"/>
        <v>25.397523351802779</v>
      </c>
      <c r="AF301" s="42">
        <f t="shared" si="131"/>
        <v>-59.832815474408633</v>
      </c>
      <c r="AG301" s="52"/>
      <c r="AH301" s="62">
        <v>282</v>
      </c>
      <c r="AI301" s="65">
        <f t="shared" si="139"/>
        <v>-60.109222566142058</v>
      </c>
      <c r="AJ301" s="64">
        <f t="shared" si="140"/>
        <v>36.948378851775473</v>
      </c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95">
        <f t="shared" si="129"/>
        <v>59.46570340869048</v>
      </c>
      <c r="AW301" s="96">
        <f t="shared" si="136"/>
        <v>-288.89542765196785</v>
      </c>
      <c r="AX301" s="52"/>
      <c r="AY301" s="52"/>
      <c r="AZ301" s="96"/>
      <c r="BA301" s="96"/>
      <c r="BC301" s="95"/>
      <c r="BD301" s="176">
        <v>276</v>
      </c>
      <c r="BE301" s="179">
        <f t="shared" si="141"/>
        <v>-62.488550241786413</v>
      </c>
      <c r="BF301" s="178">
        <f t="shared" si="142"/>
        <v>36.571735340502066</v>
      </c>
      <c r="BG301" s="52"/>
      <c r="BH301" s="52"/>
      <c r="BI301" s="52"/>
      <c r="BJ301" s="52"/>
      <c r="BK301" s="52"/>
      <c r="BL301" s="52"/>
      <c r="BM301" s="52"/>
      <c r="BN301" s="52"/>
      <c r="BO301" s="52"/>
      <c r="BP301" s="52"/>
      <c r="BQ301" s="52"/>
      <c r="BR301" s="52"/>
      <c r="BS301" s="117">
        <f t="shared" si="143"/>
        <v>81.84813758019537</v>
      </c>
      <c r="BT301" s="115">
        <v>75</v>
      </c>
      <c r="BU301" s="52"/>
      <c r="BV301" s="52"/>
      <c r="BW301" s="52"/>
      <c r="BX301" s="52"/>
      <c r="BY301" s="52"/>
      <c r="BZ301" s="52"/>
      <c r="CA301" s="96"/>
      <c r="CB301" s="95"/>
      <c r="CC301" s="52"/>
      <c r="CD301" s="52"/>
      <c r="CE301" s="52"/>
      <c r="CF301" s="52"/>
      <c r="CG301" s="52"/>
      <c r="CH301" s="52"/>
      <c r="CI301" s="52"/>
      <c r="CJ301" s="52"/>
      <c r="CK301" s="52"/>
      <c r="CL301" s="52"/>
      <c r="CM301" s="52"/>
      <c r="CN301" s="117">
        <f t="shared" si="144"/>
        <v>81.84813758019537</v>
      </c>
      <c r="CO301" s="115">
        <v>75</v>
      </c>
      <c r="CP301" s="52"/>
      <c r="CQ301" s="52"/>
      <c r="CR301" s="52"/>
      <c r="CS301" s="52"/>
      <c r="CT301" s="52"/>
      <c r="CU301" s="52"/>
      <c r="CV301" s="96"/>
      <c r="CW301" s="122"/>
    </row>
    <row r="302" spans="2:101" x14ac:dyDescent="0.3">
      <c r="B302" s="95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95">
        <f t="shared" si="132"/>
        <v>10</v>
      </c>
      <c r="N302" s="96">
        <f t="shared" si="134"/>
        <v>-191</v>
      </c>
      <c r="O302" s="52"/>
      <c r="P302" s="52"/>
      <c r="Q302" s="95">
        <f t="shared" si="133"/>
        <v>65</v>
      </c>
      <c r="R302" s="96">
        <f t="shared" si="135"/>
        <v>-211</v>
      </c>
      <c r="S302" s="52"/>
      <c r="T302" s="52"/>
      <c r="U302" s="52"/>
      <c r="V302" s="52"/>
      <c r="W302" s="52"/>
      <c r="X302" s="52"/>
      <c r="Y302" s="52"/>
      <c r="Z302" s="31">
        <v>285</v>
      </c>
      <c r="AA302" s="34">
        <f t="shared" si="137"/>
        <v>-64.976941098685543</v>
      </c>
      <c r="AB302" s="33">
        <f t="shared" si="138"/>
        <v>42.76402527375177</v>
      </c>
      <c r="AC302" s="52"/>
      <c r="AD302" s="40">
        <v>294</v>
      </c>
      <c r="AE302" s="43">
        <f t="shared" si="130"/>
        <v>26.437881799927034</v>
      </c>
      <c r="AF302" s="42">
        <f t="shared" si="131"/>
        <v>-59.380454746769047</v>
      </c>
      <c r="AG302" s="52"/>
      <c r="AH302" s="62">
        <v>283</v>
      </c>
      <c r="AI302" s="65">
        <f t="shared" si="139"/>
        <v>-59.716970028311614</v>
      </c>
      <c r="AJ302" s="64">
        <f t="shared" si="140"/>
        <v>37.035339145820636</v>
      </c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95">
        <f t="shared" si="129"/>
        <v>59.46570340869048</v>
      </c>
      <c r="AW302" s="96">
        <f t="shared" si="136"/>
        <v>-289.89542765196785</v>
      </c>
      <c r="AX302" s="52"/>
      <c r="AY302" s="52"/>
      <c r="AZ302" s="96"/>
      <c r="BA302" s="96"/>
      <c r="BC302" s="95"/>
      <c r="BD302" s="176">
        <v>277</v>
      </c>
      <c r="BE302" s="179">
        <f t="shared" si="141"/>
        <v>-62.089372929746261</v>
      </c>
      <c r="BF302" s="178">
        <f t="shared" si="142"/>
        <v>36.617215850369575</v>
      </c>
      <c r="BG302" s="52"/>
      <c r="BH302" s="52"/>
      <c r="BI302" s="52"/>
      <c r="BJ302" s="52"/>
      <c r="BK302" s="52"/>
      <c r="BL302" s="52"/>
      <c r="BM302" s="52"/>
      <c r="BN302" s="52"/>
      <c r="BO302" s="52"/>
      <c r="BP302" s="52"/>
      <c r="BQ302" s="52"/>
      <c r="BR302" s="52"/>
      <c r="BS302" s="117">
        <f t="shared" si="143"/>
        <v>82.939446081264634</v>
      </c>
      <c r="BT302" s="115">
        <v>76</v>
      </c>
      <c r="BU302" s="52"/>
      <c r="BV302" s="52"/>
      <c r="BW302" s="52"/>
      <c r="BX302" s="52"/>
      <c r="BY302" s="52"/>
      <c r="BZ302" s="52"/>
      <c r="CA302" s="96"/>
      <c r="CB302" s="95"/>
      <c r="CC302" s="52"/>
      <c r="CD302" s="52"/>
      <c r="CE302" s="52"/>
      <c r="CF302" s="52"/>
      <c r="CG302" s="52"/>
      <c r="CH302" s="52"/>
      <c r="CI302" s="52"/>
      <c r="CJ302" s="52"/>
      <c r="CK302" s="52"/>
      <c r="CL302" s="52"/>
      <c r="CM302" s="52"/>
      <c r="CN302" s="117">
        <f t="shared" si="144"/>
        <v>82.939446081264634</v>
      </c>
      <c r="CO302" s="115">
        <v>76</v>
      </c>
      <c r="CP302" s="52"/>
      <c r="CQ302" s="52"/>
      <c r="CR302" s="52"/>
      <c r="CS302" s="52"/>
      <c r="CT302" s="52"/>
      <c r="CU302" s="52"/>
      <c r="CV302" s="96"/>
      <c r="CW302" s="122"/>
    </row>
    <row r="303" spans="2:101" x14ac:dyDescent="0.3">
      <c r="B303" s="95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95">
        <f t="shared" si="132"/>
        <v>10</v>
      </c>
      <c r="N303" s="96">
        <f t="shared" si="134"/>
        <v>-192</v>
      </c>
      <c r="O303" s="52"/>
      <c r="P303" s="52"/>
      <c r="Q303" s="95">
        <f t="shared" si="133"/>
        <v>65</v>
      </c>
      <c r="R303" s="96">
        <f t="shared" si="135"/>
        <v>-212</v>
      </c>
      <c r="S303" s="52"/>
      <c r="T303" s="52"/>
      <c r="U303" s="52"/>
      <c r="V303" s="52"/>
      <c r="W303" s="52"/>
      <c r="X303" s="52"/>
      <c r="Y303" s="52"/>
      <c r="Z303" s="31">
        <v>286</v>
      </c>
      <c r="AA303" s="34">
        <f t="shared" si="137"/>
        <v>-64.589777279469658</v>
      </c>
      <c r="AB303" s="33">
        <f t="shared" si="138"/>
        <v>42.871395303392276</v>
      </c>
      <c r="AC303" s="52"/>
      <c r="AD303" s="40">
        <v>295</v>
      </c>
      <c r="AE303" s="43">
        <f t="shared" si="130"/>
        <v>27.470187013145473</v>
      </c>
      <c r="AF303" s="42">
        <f t="shared" si="131"/>
        <v>-58.910006157382249</v>
      </c>
      <c r="AG303" s="52"/>
      <c r="AH303" s="62">
        <v>284</v>
      </c>
      <c r="AI303" s="65">
        <f t="shared" si="139"/>
        <v>-59.326294898838199</v>
      </c>
      <c r="AJ303" s="64">
        <f t="shared" si="140"/>
        <v>37.129131946108075</v>
      </c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95">
        <f t="shared" ref="AV303:AV366" si="145">$AV$19</f>
        <v>59.46570340869048</v>
      </c>
      <c r="AW303" s="96">
        <f t="shared" si="136"/>
        <v>-290.89542765196785</v>
      </c>
      <c r="AX303" s="52"/>
      <c r="AY303" s="52"/>
      <c r="AZ303" s="96"/>
      <c r="BA303" s="96"/>
      <c r="BC303" s="95"/>
      <c r="BD303" s="176">
        <v>278</v>
      </c>
      <c r="BE303" s="179">
        <f t="shared" si="141"/>
        <v>-61.691050158687403</v>
      </c>
      <c r="BF303" s="178">
        <f t="shared" si="142"/>
        <v>36.669656038025408</v>
      </c>
      <c r="BG303" s="52"/>
      <c r="BH303" s="52"/>
      <c r="BI303" s="52"/>
      <c r="BJ303" s="52"/>
      <c r="BK303" s="52"/>
      <c r="BL303" s="52"/>
      <c r="BM303" s="52"/>
      <c r="BN303" s="52"/>
      <c r="BO303" s="52"/>
      <c r="BP303" s="52"/>
      <c r="BQ303" s="52"/>
      <c r="BR303" s="52"/>
      <c r="BS303" s="117">
        <f t="shared" si="143"/>
        <v>84.030754582333913</v>
      </c>
      <c r="BT303" s="115">
        <v>77</v>
      </c>
      <c r="BU303" s="52"/>
      <c r="BV303" s="52"/>
      <c r="BW303" s="52"/>
      <c r="BX303" s="52"/>
      <c r="BY303" s="52"/>
      <c r="BZ303" s="52"/>
      <c r="CA303" s="96"/>
      <c r="CB303" s="95"/>
      <c r="CC303" s="52"/>
      <c r="CD303" s="52"/>
      <c r="CE303" s="52"/>
      <c r="CF303" s="52"/>
      <c r="CG303" s="52"/>
      <c r="CH303" s="52"/>
      <c r="CI303" s="52"/>
      <c r="CJ303" s="52"/>
      <c r="CK303" s="52"/>
      <c r="CL303" s="52"/>
      <c r="CM303" s="52"/>
      <c r="CN303" s="117">
        <f t="shared" si="144"/>
        <v>84.030754582333913</v>
      </c>
      <c r="CO303" s="115">
        <v>77</v>
      </c>
      <c r="CP303" s="52"/>
      <c r="CQ303" s="52"/>
      <c r="CR303" s="52"/>
      <c r="CS303" s="52"/>
      <c r="CT303" s="52"/>
      <c r="CU303" s="52"/>
      <c r="CV303" s="96"/>
      <c r="CW303" s="122"/>
    </row>
    <row r="304" spans="2:101" x14ac:dyDescent="0.3">
      <c r="B304" s="95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95">
        <f t="shared" si="132"/>
        <v>10</v>
      </c>
      <c r="N304" s="96">
        <f t="shared" si="134"/>
        <v>-193</v>
      </c>
      <c r="O304" s="52"/>
      <c r="P304" s="52"/>
      <c r="Q304" s="95">
        <f t="shared" si="133"/>
        <v>65</v>
      </c>
      <c r="R304" s="96">
        <f t="shared" si="135"/>
        <v>-213</v>
      </c>
      <c r="S304" s="52"/>
      <c r="T304" s="52"/>
      <c r="U304" s="52"/>
      <c r="V304" s="52"/>
      <c r="W304" s="52"/>
      <c r="X304" s="52"/>
      <c r="Y304" s="52"/>
      <c r="Z304" s="31">
        <v>287</v>
      </c>
      <c r="AA304" s="34">
        <f t="shared" si="137"/>
        <v>-64.204546292575188</v>
      </c>
      <c r="AB304" s="33">
        <f t="shared" si="138"/>
        <v>42.985505920387979</v>
      </c>
      <c r="AC304" s="52"/>
      <c r="AD304" s="40">
        <v>296</v>
      </c>
      <c r="AE304" s="43">
        <f t="shared" si="130"/>
        <v>28.494124541290031</v>
      </c>
      <c r="AF304" s="42">
        <f t="shared" si="131"/>
        <v>-58.421613009445856</v>
      </c>
      <c r="AG304" s="52"/>
      <c r="AH304" s="62">
        <v>285</v>
      </c>
      <c r="AI304" s="65">
        <f t="shared" si="139"/>
        <v>-58.937316181150777</v>
      </c>
      <c r="AJ304" s="64">
        <f t="shared" si="140"/>
        <v>37.22972868244225</v>
      </c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95">
        <f t="shared" si="145"/>
        <v>59.46570340869048</v>
      </c>
      <c r="AW304" s="96">
        <f t="shared" si="136"/>
        <v>-291.89542765196785</v>
      </c>
      <c r="AX304" s="52"/>
      <c r="AY304" s="52"/>
      <c r="AZ304" s="96"/>
      <c r="BA304" s="96"/>
      <c r="BC304" s="95"/>
      <c r="BD304" s="176">
        <v>279</v>
      </c>
      <c r="BE304" s="179">
        <f t="shared" si="141"/>
        <v>-61.293703261584511</v>
      </c>
      <c r="BF304" s="178">
        <f t="shared" si="142"/>
        <v>36.729039929680404</v>
      </c>
      <c r="BG304" s="52"/>
      <c r="BH304" s="52"/>
      <c r="BI304" s="52"/>
      <c r="BJ304" s="52"/>
      <c r="BK304" s="52"/>
      <c r="BL304" s="52"/>
      <c r="BM304" s="52"/>
      <c r="BN304" s="52"/>
      <c r="BO304" s="52"/>
      <c r="BP304" s="52"/>
      <c r="BQ304" s="52"/>
      <c r="BR304" s="52"/>
      <c r="BS304" s="117">
        <f t="shared" si="143"/>
        <v>85.122063083403177</v>
      </c>
      <c r="BT304" s="115">
        <v>78</v>
      </c>
      <c r="BU304" s="52"/>
      <c r="BV304" s="52"/>
      <c r="BW304" s="52"/>
      <c r="BX304" s="52"/>
      <c r="BY304" s="52"/>
      <c r="BZ304" s="52"/>
      <c r="CA304" s="96"/>
      <c r="CB304" s="95"/>
      <c r="CC304" s="52"/>
      <c r="CD304" s="52"/>
      <c r="CE304" s="52"/>
      <c r="CF304" s="52"/>
      <c r="CG304" s="52"/>
      <c r="CH304" s="52"/>
      <c r="CI304" s="52"/>
      <c r="CJ304" s="52"/>
      <c r="CK304" s="52"/>
      <c r="CL304" s="52"/>
      <c r="CM304" s="52"/>
      <c r="CN304" s="117">
        <f t="shared" si="144"/>
        <v>85.122063083403177</v>
      </c>
      <c r="CO304" s="115">
        <v>78</v>
      </c>
      <c r="CP304" s="52"/>
      <c r="CQ304" s="52"/>
      <c r="CR304" s="52"/>
      <c r="CS304" s="52"/>
      <c r="CT304" s="52"/>
      <c r="CU304" s="52"/>
      <c r="CV304" s="96"/>
      <c r="CW304" s="122"/>
    </row>
    <row r="305" spans="2:101" x14ac:dyDescent="0.3">
      <c r="B305" s="95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95">
        <f t="shared" si="132"/>
        <v>10</v>
      </c>
      <c r="N305" s="96">
        <f t="shared" si="134"/>
        <v>-194</v>
      </c>
      <c r="O305" s="52"/>
      <c r="P305" s="52"/>
      <c r="Q305" s="95">
        <f t="shared" si="133"/>
        <v>65</v>
      </c>
      <c r="R305" s="96">
        <f t="shared" si="135"/>
        <v>-214</v>
      </c>
      <c r="S305" s="52"/>
      <c r="T305" s="52"/>
      <c r="U305" s="52"/>
      <c r="V305" s="52"/>
      <c r="W305" s="52"/>
      <c r="X305" s="52"/>
      <c r="Y305" s="52"/>
      <c r="Z305" s="31">
        <v>288</v>
      </c>
      <c r="AA305" s="34">
        <f t="shared" si="137"/>
        <v>-63.821365483092549</v>
      </c>
      <c r="AB305" s="33">
        <f t="shared" si="138"/>
        <v>43.106322365539526</v>
      </c>
      <c r="AC305" s="52"/>
      <c r="AD305" s="40">
        <v>297</v>
      </c>
      <c r="AE305" s="43">
        <f t="shared" si="130"/>
        <v>29.509382483070532</v>
      </c>
      <c r="AF305" s="42">
        <f t="shared" si="131"/>
        <v>-57.915424072243916</v>
      </c>
      <c r="AG305" s="52"/>
      <c r="AH305" s="62">
        <v>286</v>
      </c>
      <c r="AI305" s="65">
        <f t="shared" si="139"/>
        <v>-58.550152361934892</v>
      </c>
      <c r="AJ305" s="64">
        <f t="shared" si="140"/>
        <v>37.337098712082764</v>
      </c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95">
        <f t="shared" si="145"/>
        <v>59.46570340869048</v>
      </c>
      <c r="AW305" s="96">
        <f t="shared" si="136"/>
        <v>-292.89542765196785</v>
      </c>
      <c r="AX305" s="52"/>
      <c r="AY305" s="52"/>
      <c r="AZ305" s="96"/>
      <c r="BA305" s="96"/>
      <c r="BC305" s="95"/>
      <c r="BD305" s="176">
        <v>280</v>
      </c>
      <c r="BE305" s="179">
        <f t="shared" si="141"/>
        <v>-60.89745327415163</v>
      </c>
      <c r="BF305" s="178">
        <f t="shared" si="142"/>
        <v>36.795349436425902</v>
      </c>
      <c r="BG305" s="52"/>
      <c r="BH305" s="52"/>
      <c r="BI305" s="52"/>
      <c r="BJ305" s="52"/>
      <c r="BK305" s="52"/>
      <c r="BL305" s="52"/>
      <c r="BM305" s="52"/>
      <c r="BN305" s="52"/>
      <c r="BO305" s="52"/>
      <c r="BP305" s="52"/>
      <c r="BQ305" s="52"/>
      <c r="BR305" s="52"/>
      <c r="BS305" s="117">
        <f t="shared" si="143"/>
        <v>86.213371584472455</v>
      </c>
      <c r="BT305" s="115">
        <v>79</v>
      </c>
      <c r="BU305" s="52"/>
      <c r="BV305" s="52"/>
      <c r="BW305" s="52"/>
      <c r="BX305" s="52"/>
      <c r="BY305" s="52"/>
      <c r="BZ305" s="52"/>
      <c r="CA305" s="96"/>
      <c r="CB305" s="95"/>
      <c r="CC305" s="52"/>
      <c r="CD305" s="52"/>
      <c r="CE305" s="52"/>
      <c r="CF305" s="52"/>
      <c r="CG305" s="52"/>
      <c r="CH305" s="52"/>
      <c r="CI305" s="52"/>
      <c r="CJ305" s="52"/>
      <c r="CK305" s="52"/>
      <c r="CL305" s="52"/>
      <c r="CM305" s="52"/>
      <c r="CN305" s="117">
        <f t="shared" si="144"/>
        <v>86.213371584472455</v>
      </c>
      <c r="CO305" s="115">
        <v>79</v>
      </c>
      <c r="CP305" s="52"/>
      <c r="CQ305" s="52"/>
      <c r="CR305" s="52"/>
      <c r="CS305" s="52"/>
      <c r="CT305" s="52"/>
      <c r="CU305" s="52"/>
      <c r="CV305" s="96"/>
      <c r="CW305" s="122"/>
    </row>
    <row r="306" spans="2:101" x14ac:dyDescent="0.3">
      <c r="B306" s="95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95">
        <f t="shared" si="132"/>
        <v>10</v>
      </c>
      <c r="N306" s="96">
        <f t="shared" si="134"/>
        <v>-195</v>
      </c>
      <c r="O306" s="52"/>
      <c r="P306" s="52"/>
      <c r="Q306" s="95">
        <f t="shared" si="133"/>
        <v>65</v>
      </c>
      <c r="R306" s="96">
        <f t="shared" si="135"/>
        <v>-215</v>
      </c>
      <c r="S306" s="52"/>
      <c r="T306" s="52"/>
      <c r="U306" s="52"/>
      <c r="V306" s="52"/>
      <c r="W306" s="52"/>
      <c r="X306" s="52"/>
      <c r="Y306" s="52"/>
      <c r="Z306" s="31">
        <v>289</v>
      </c>
      <c r="AA306" s="34">
        <f t="shared" si="137"/>
        <v>-63.440351571608261</v>
      </c>
      <c r="AB306" s="33">
        <f t="shared" si="138"/>
        <v>43.233807836987346</v>
      </c>
      <c r="AC306" s="52"/>
      <c r="AD306" s="40">
        <v>298</v>
      </c>
      <c r="AE306" s="43">
        <f t="shared" si="130"/>
        <v>30.515651581082878</v>
      </c>
      <c r="AF306" s="42">
        <f t="shared" si="131"/>
        <v>-57.39159353583026</v>
      </c>
      <c r="AG306" s="52"/>
      <c r="AH306" s="62">
        <v>287</v>
      </c>
      <c r="AI306" s="65">
        <f t="shared" si="139"/>
        <v>-58.164921375040421</v>
      </c>
      <c r="AJ306" s="64">
        <f t="shared" si="140"/>
        <v>37.451209329078466</v>
      </c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95">
        <f t="shared" si="145"/>
        <v>59.46570340869048</v>
      </c>
      <c r="AW306" s="96">
        <f t="shared" si="136"/>
        <v>-293.89542765196785</v>
      </c>
      <c r="AX306" s="52"/>
      <c r="AY306" s="52"/>
      <c r="AZ306" s="96"/>
      <c r="BA306" s="96"/>
      <c r="BC306" s="95"/>
      <c r="BD306" s="176">
        <v>281</v>
      </c>
      <c r="BE306" s="179">
        <f t="shared" si="141"/>
        <v>-60.502420897973487</v>
      </c>
      <c r="BF306" s="178">
        <f t="shared" si="142"/>
        <v>36.868564359743786</v>
      </c>
      <c r="BG306" s="52"/>
      <c r="BH306" s="52"/>
      <c r="BI306" s="52"/>
      <c r="BJ306" s="52"/>
      <c r="BK306" s="52"/>
      <c r="BL306" s="52"/>
      <c r="BM306" s="52"/>
      <c r="BN306" s="52"/>
      <c r="BO306" s="52"/>
      <c r="BP306" s="52"/>
      <c r="BQ306" s="52"/>
      <c r="BR306" s="52"/>
      <c r="BS306" s="117">
        <f t="shared" si="143"/>
        <v>87.304680085541719</v>
      </c>
      <c r="BT306" s="115">
        <v>80</v>
      </c>
      <c r="BU306" s="52"/>
      <c r="BV306" s="52"/>
      <c r="BW306" s="52"/>
      <c r="BX306" s="52"/>
      <c r="BY306" s="52"/>
      <c r="BZ306" s="52"/>
      <c r="CA306" s="96"/>
      <c r="CB306" s="95"/>
      <c r="CC306" s="52"/>
      <c r="CD306" s="52"/>
      <c r="CE306" s="52"/>
      <c r="CF306" s="52"/>
      <c r="CG306" s="52"/>
      <c r="CH306" s="52"/>
      <c r="CI306" s="52"/>
      <c r="CJ306" s="52"/>
      <c r="CK306" s="52"/>
      <c r="CL306" s="52"/>
      <c r="CM306" s="52"/>
      <c r="CN306" s="117">
        <f t="shared" si="144"/>
        <v>87.304680085541719</v>
      </c>
      <c r="CO306" s="115">
        <v>80</v>
      </c>
      <c r="CP306" s="52"/>
      <c r="CQ306" s="52"/>
      <c r="CR306" s="52"/>
      <c r="CS306" s="52"/>
      <c r="CT306" s="52"/>
      <c r="CU306" s="52"/>
      <c r="CV306" s="96"/>
      <c r="CW306" s="122"/>
    </row>
    <row r="307" spans="2:101" x14ac:dyDescent="0.3">
      <c r="B307" s="95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95">
        <f t="shared" si="132"/>
        <v>10</v>
      </c>
      <c r="N307" s="96">
        <f t="shared" si="134"/>
        <v>-196</v>
      </c>
      <c r="O307" s="52"/>
      <c r="P307" s="52"/>
      <c r="Q307" s="95">
        <f t="shared" si="133"/>
        <v>65</v>
      </c>
      <c r="R307" s="96">
        <f t="shared" si="135"/>
        <v>-216</v>
      </c>
      <c r="S307" s="52"/>
      <c r="T307" s="52"/>
      <c r="U307" s="52"/>
      <c r="V307" s="52"/>
      <c r="W307" s="52"/>
      <c r="X307" s="52"/>
      <c r="Y307" s="52"/>
      <c r="Z307" s="31">
        <v>290</v>
      </c>
      <c r="AA307" s="34">
        <f t="shared" si="137"/>
        <v>-63.061620618650736</v>
      </c>
      <c r="AB307" s="33">
        <f t="shared" si="138"/>
        <v>43.367923501421856</v>
      </c>
      <c r="AC307" s="52"/>
      <c r="AD307" s="40">
        <v>299</v>
      </c>
      <c r="AE307" s="43">
        <f t="shared" si="130"/>
        <v>31.512625316011874</v>
      </c>
      <c r="AF307" s="42">
        <f t="shared" si="131"/>
        <v>-56.850280964060744</v>
      </c>
      <c r="AG307" s="52"/>
      <c r="AH307" s="62">
        <v>288</v>
      </c>
      <c r="AI307" s="65">
        <f t="shared" si="139"/>
        <v>-57.781740565557783</v>
      </c>
      <c r="AJ307" s="64">
        <f t="shared" si="140"/>
        <v>37.572025774230013</v>
      </c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95">
        <f t="shared" si="145"/>
        <v>59.46570340869048</v>
      </c>
      <c r="AW307" s="96">
        <f t="shared" si="136"/>
        <v>-294.89542765196785</v>
      </c>
      <c r="AX307" s="52"/>
      <c r="AY307" s="52"/>
      <c r="AZ307" s="96"/>
      <c r="BA307" s="96"/>
      <c r="BC307" s="95"/>
      <c r="BD307" s="176">
        <v>282</v>
      </c>
      <c r="BE307" s="179">
        <f t="shared" si="141"/>
        <v>-60.108726463738648</v>
      </c>
      <c r="BF307" s="178">
        <f t="shared" si="142"/>
        <v>36.948662397659177</v>
      </c>
      <c r="BG307" s="52"/>
      <c r="BH307" s="52"/>
      <c r="BI307" s="52"/>
      <c r="BJ307" s="52"/>
      <c r="BK307" s="52"/>
      <c r="BL307" s="52"/>
      <c r="BM307" s="52"/>
      <c r="BN307" s="52"/>
      <c r="BO307" s="52"/>
      <c r="BP307" s="52"/>
      <c r="BQ307" s="52"/>
      <c r="BR307" s="52"/>
      <c r="BS307" s="117">
        <f t="shared" si="143"/>
        <v>88.395988586610997</v>
      </c>
      <c r="BT307" s="115">
        <v>81</v>
      </c>
      <c r="BU307" s="52"/>
      <c r="BV307" s="52"/>
      <c r="BW307" s="52"/>
      <c r="BX307" s="52"/>
      <c r="BY307" s="52"/>
      <c r="BZ307" s="52"/>
      <c r="CA307" s="96"/>
      <c r="CB307" s="95"/>
      <c r="CC307" s="52"/>
      <c r="CD307" s="52"/>
      <c r="CE307" s="52"/>
      <c r="CF307" s="52"/>
      <c r="CG307" s="52"/>
      <c r="CH307" s="52"/>
      <c r="CI307" s="52"/>
      <c r="CJ307" s="52"/>
      <c r="CK307" s="52"/>
      <c r="CL307" s="52"/>
      <c r="CM307" s="52"/>
      <c r="CN307" s="117">
        <f t="shared" si="144"/>
        <v>88.395988586610997</v>
      </c>
      <c r="CO307" s="115">
        <v>81</v>
      </c>
      <c r="CP307" s="52"/>
      <c r="CQ307" s="52"/>
      <c r="CR307" s="52"/>
      <c r="CS307" s="52"/>
      <c r="CT307" s="52"/>
      <c r="CU307" s="52"/>
      <c r="CV307" s="96"/>
      <c r="CW307" s="122"/>
    </row>
    <row r="308" spans="2:101" x14ac:dyDescent="0.3">
      <c r="B308" s="95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95">
        <f t="shared" si="132"/>
        <v>10</v>
      </c>
      <c r="N308" s="96">
        <f t="shared" si="134"/>
        <v>-197</v>
      </c>
      <c r="O308" s="52"/>
      <c r="P308" s="52"/>
      <c r="Q308" s="95">
        <f t="shared" si="133"/>
        <v>65</v>
      </c>
      <c r="R308" s="96">
        <f t="shared" si="135"/>
        <v>-217</v>
      </c>
      <c r="S308" s="52"/>
      <c r="T308" s="52"/>
      <c r="U308" s="52"/>
      <c r="V308" s="52"/>
      <c r="W308" s="52"/>
      <c r="X308" s="52"/>
      <c r="Y308" s="52"/>
      <c r="Z308" s="31">
        <v>291</v>
      </c>
      <c r="AA308" s="34">
        <f t="shared" si="137"/>
        <v>-62.685287989337084</v>
      </c>
      <c r="AB308" s="33">
        <f t="shared" si="138"/>
        <v>43.508628505912469</v>
      </c>
      <c r="AC308" s="52"/>
      <c r="AD308" s="40">
        <v>300</v>
      </c>
      <c r="AE308" s="43">
        <f t="shared" si="130"/>
        <v>32.500000000000007</v>
      </c>
      <c r="AF308" s="42">
        <f t="shared" si="131"/>
        <v>-56.291651245988511</v>
      </c>
      <c r="AG308" s="52"/>
      <c r="AH308" s="62">
        <v>289</v>
      </c>
      <c r="AI308" s="65">
        <f t="shared" si="139"/>
        <v>-57.400726654073495</v>
      </c>
      <c r="AJ308" s="64">
        <f t="shared" si="140"/>
        <v>37.699511245677826</v>
      </c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95">
        <f t="shared" si="145"/>
        <v>59.46570340869048</v>
      </c>
      <c r="AW308" s="96">
        <f t="shared" si="136"/>
        <v>-295.89542765196785</v>
      </c>
      <c r="AX308" s="52"/>
      <c r="AY308" s="52"/>
      <c r="AZ308" s="96"/>
      <c r="BA308" s="96"/>
      <c r="BC308" s="95"/>
      <c r="BD308" s="176">
        <v>283</v>
      </c>
      <c r="BE308" s="179">
        <f t="shared" si="141"/>
        <v>-59.716489894585543</v>
      </c>
      <c r="BF308" s="178">
        <f t="shared" si="142"/>
        <v>37.035619151533808</v>
      </c>
      <c r="BG308" s="52"/>
      <c r="BH308" s="52"/>
      <c r="BI308" s="52"/>
      <c r="BJ308" s="52"/>
      <c r="BK308" s="52"/>
      <c r="BL308" s="52"/>
      <c r="BM308" s="52"/>
      <c r="BN308" s="52"/>
      <c r="BO308" s="52"/>
      <c r="BP308" s="52"/>
      <c r="BQ308" s="52"/>
      <c r="BR308" s="52"/>
      <c r="BS308" s="117">
        <f t="shared" si="143"/>
        <v>89.487297087680275</v>
      </c>
      <c r="BT308" s="115">
        <v>82</v>
      </c>
      <c r="BU308" s="52"/>
      <c r="BV308" s="52"/>
      <c r="BW308" s="52"/>
      <c r="BX308" s="52"/>
      <c r="BY308" s="52"/>
      <c r="BZ308" s="52"/>
      <c r="CA308" s="96"/>
      <c r="CB308" s="95"/>
      <c r="CC308" s="52"/>
      <c r="CD308" s="52"/>
      <c r="CE308" s="52"/>
      <c r="CF308" s="52"/>
      <c r="CG308" s="52"/>
      <c r="CH308" s="52"/>
      <c r="CI308" s="52"/>
      <c r="CJ308" s="52"/>
      <c r="CK308" s="52"/>
      <c r="CL308" s="52"/>
      <c r="CM308" s="52"/>
      <c r="CN308" s="117">
        <f t="shared" si="144"/>
        <v>89.487297087680275</v>
      </c>
      <c r="CO308" s="115">
        <v>82</v>
      </c>
      <c r="CP308" s="52"/>
      <c r="CQ308" s="52"/>
      <c r="CR308" s="52"/>
      <c r="CS308" s="52"/>
      <c r="CT308" s="52"/>
      <c r="CU308" s="52"/>
      <c r="CV308" s="96"/>
      <c r="CW308" s="122"/>
    </row>
    <row r="309" spans="2:101" x14ac:dyDescent="0.3">
      <c r="B309" s="95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95">
        <f t="shared" si="132"/>
        <v>10</v>
      </c>
      <c r="N309" s="96">
        <f t="shared" si="134"/>
        <v>-198</v>
      </c>
      <c r="O309" s="52"/>
      <c r="P309" s="52"/>
      <c r="Q309" s="95">
        <f t="shared" si="133"/>
        <v>65</v>
      </c>
      <c r="R309" s="96">
        <f t="shared" si="135"/>
        <v>-218</v>
      </c>
      <c r="S309" s="52"/>
      <c r="T309" s="52"/>
      <c r="U309" s="52"/>
      <c r="V309" s="52"/>
      <c r="W309" s="52"/>
      <c r="X309" s="52"/>
      <c r="Y309" s="52"/>
      <c r="Z309" s="31">
        <v>292</v>
      </c>
      <c r="AA309" s="34">
        <f t="shared" si="137"/>
        <v>-62.311468318231796</v>
      </c>
      <c r="AB309" s="33">
        <f t="shared" si="138"/>
        <v>43.655879990351771</v>
      </c>
      <c r="AC309" s="52"/>
      <c r="AD309" s="40">
        <v>301</v>
      </c>
      <c r="AE309" s="43">
        <f t="shared" si="130"/>
        <v>33.477474869153518</v>
      </c>
      <c r="AF309" s="42">
        <f t="shared" si="131"/>
        <v>-55.715874545637298</v>
      </c>
      <c r="AG309" s="52"/>
      <c r="AH309" s="62">
        <v>290</v>
      </c>
      <c r="AI309" s="65">
        <f t="shared" si="139"/>
        <v>-57.021995701115969</v>
      </c>
      <c r="AJ309" s="64">
        <f t="shared" si="140"/>
        <v>37.833626910112343</v>
      </c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95">
        <f t="shared" si="145"/>
        <v>59.46570340869048</v>
      </c>
      <c r="AW309" s="96">
        <f t="shared" si="136"/>
        <v>-296.89542765196785</v>
      </c>
      <c r="AX309" s="52"/>
      <c r="AY309" s="52"/>
      <c r="AZ309" s="96"/>
      <c r="BA309" s="96"/>
      <c r="BC309" s="95"/>
      <c r="BD309" s="176">
        <v>284</v>
      </c>
      <c r="BE309" s="179">
        <f t="shared" si="141"/>
        <v>-59.325830669572873</v>
      </c>
      <c r="BF309" s="178">
        <f t="shared" si="142"/>
        <v>37.129408133498046</v>
      </c>
      <c r="BG309" s="52"/>
      <c r="BH309" s="52"/>
      <c r="BI309" s="52"/>
      <c r="BJ309" s="52"/>
      <c r="BK309" s="52"/>
      <c r="BL309" s="52"/>
      <c r="BM309" s="52"/>
      <c r="BN309" s="52"/>
      <c r="BO309" s="52"/>
      <c r="BP309" s="52"/>
      <c r="BQ309" s="52"/>
      <c r="BR309" s="52"/>
      <c r="BS309" s="117">
        <f t="shared" si="143"/>
        <v>90.578605588749539</v>
      </c>
      <c r="BT309" s="115">
        <v>83</v>
      </c>
      <c r="BU309" s="52"/>
      <c r="BV309" s="52"/>
      <c r="BW309" s="52"/>
      <c r="BX309" s="52"/>
      <c r="BY309" s="52"/>
      <c r="BZ309" s="52"/>
      <c r="CA309" s="96"/>
      <c r="CB309" s="95"/>
      <c r="CC309" s="52"/>
      <c r="CD309" s="52"/>
      <c r="CE309" s="52"/>
      <c r="CF309" s="52"/>
      <c r="CG309" s="52"/>
      <c r="CH309" s="52"/>
      <c r="CI309" s="52"/>
      <c r="CJ309" s="52"/>
      <c r="CK309" s="52"/>
      <c r="CL309" s="52"/>
      <c r="CM309" s="52"/>
      <c r="CN309" s="117">
        <f t="shared" si="144"/>
        <v>90.578605588749539</v>
      </c>
      <c r="CO309" s="115">
        <v>83</v>
      </c>
      <c r="CP309" s="52"/>
      <c r="CQ309" s="52"/>
      <c r="CR309" s="52"/>
      <c r="CS309" s="52"/>
      <c r="CT309" s="52"/>
      <c r="CU309" s="52"/>
      <c r="CV309" s="96"/>
      <c r="CW309" s="122"/>
    </row>
    <row r="310" spans="2:101" x14ac:dyDescent="0.3">
      <c r="B310" s="95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95">
        <f t="shared" si="132"/>
        <v>10</v>
      </c>
      <c r="N310" s="96">
        <f t="shared" si="134"/>
        <v>-199</v>
      </c>
      <c r="O310" s="52"/>
      <c r="P310" s="52"/>
      <c r="Q310" s="95">
        <f t="shared" si="133"/>
        <v>65</v>
      </c>
      <c r="R310" s="96">
        <f t="shared" si="135"/>
        <v>-219</v>
      </c>
      <c r="S310" s="52"/>
      <c r="T310" s="52"/>
      <c r="U310" s="52"/>
      <c r="V310" s="52"/>
      <c r="W310" s="52"/>
      <c r="X310" s="52"/>
      <c r="Y310" s="52"/>
      <c r="Z310" s="31">
        <v>293</v>
      </c>
      <c r="AA310" s="34">
        <f t="shared" si="137"/>
        <v>-61.940275474427999</v>
      </c>
      <c r="AB310" s="33">
        <f t="shared" si="138"/>
        <v>43.809633100511142</v>
      </c>
      <c r="AC310" s="52"/>
      <c r="AD310" s="40">
        <v>302</v>
      </c>
      <c r="AE310" s="43">
        <f t="shared" si="130"/>
        <v>34.444752175158307</v>
      </c>
      <c r="AF310" s="42">
        <f t="shared" si="131"/>
        <v>-55.123126250167701</v>
      </c>
      <c r="AG310" s="52"/>
      <c r="AH310" s="62">
        <v>291</v>
      </c>
      <c r="AI310" s="65">
        <f t="shared" si="139"/>
        <v>-56.645663071802318</v>
      </c>
      <c r="AJ310" s="64">
        <f t="shared" si="140"/>
        <v>37.974331914602942</v>
      </c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95">
        <f t="shared" si="145"/>
        <v>59.46570340869048</v>
      </c>
      <c r="AW310" s="96">
        <f t="shared" si="136"/>
        <v>-297.89542765196785</v>
      </c>
      <c r="AX310" s="52"/>
      <c r="AY310" s="52"/>
      <c r="AZ310" s="96"/>
      <c r="BA310" s="96"/>
      <c r="BC310" s="95"/>
      <c r="BD310" s="176">
        <v>285</v>
      </c>
      <c r="BE310" s="179">
        <f t="shared" si="141"/>
        <v>-58.936867787284932</v>
      </c>
      <c r="BF310" s="178">
        <f t="shared" si="142"/>
        <v>37.230000774519453</v>
      </c>
      <c r="BG310" s="52"/>
      <c r="BH310" s="52"/>
      <c r="BI310" s="52"/>
      <c r="BJ310" s="52"/>
      <c r="BK310" s="52"/>
      <c r="BL310" s="52"/>
      <c r="BM310" s="52"/>
      <c r="BN310" s="52"/>
      <c r="BO310" s="52"/>
      <c r="BP310" s="52"/>
      <c r="BQ310" s="52"/>
      <c r="BR310" s="52"/>
      <c r="BS310" s="117">
        <f t="shared" si="143"/>
        <v>91.669914089818818</v>
      </c>
      <c r="BT310" s="115">
        <v>84</v>
      </c>
      <c r="BU310" s="52"/>
      <c r="BV310" s="52"/>
      <c r="BW310" s="52"/>
      <c r="BX310" s="52"/>
      <c r="BY310" s="52"/>
      <c r="BZ310" s="52"/>
      <c r="CA310" s="96"/>
      <c r="CB310" s="95"/>
      <c r="CC310" s="52"/>
      <c r="CD310" s="52"/>
      <c r="CE310" s="52"/>
      <c r="CF310" s="52"/>
      <c r="CG310" s="52"/>
      <c r="CH310" s="52"/>
      <c r="CI310" s="52"/>
      <c r="CJ310" s="52"/>
      <c r="CK310" s="52"/>
      <c r="CL310" s="52"/>
      <c r="CM310" s="52"/>
      <c r="CN310" s="117">
        <f t="shared" si="144"/>
        <v>91.669914089818818</v>
      </c>
      <c r="CO310" s="115">
        <v>84</v>
      </c>
      <c r="CP310" s="52"/>
      <c r="CQ310" s="52"/>
      <c r="CR310" s="52"/>
      <c r="CS310" s="52"/>
      <c r="CT310" s="52"/>
      <c r="CU310" s="52"/>
      <c r="CV310" s="96"/>
      <c r="CW310" s="122"/>
    </row>
    <row r="311" spans="2:101" x14ac:dyDescent="0.3">
      <c r="B311" s="95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95">
        <f t="shared" si="132"/>
        <v>10</v>
      </c>
      <c r="N311" s="96">
        <f t="shared" si="134"/>
        <v>-200</v>
      </c>
      <c r="O311" s="52"/>
      <c r="P311" s="52"/>
      <c r="Q311" s="95">
        <f t="shared" si="133"/>
        <v>65</v>
      </c>
      <c r="R311" s="96">
        <f t="shared" si="135"/>
        <v>-220</v>
      </c>
      <c r="S311" s="52"/>
      <c r="T311" s="52"/>
      <c r="U311" s="52"/>
      <c r="V311" s="52"/>
      <c r="W311" s="52"/>
      <c r="X311" s="52"/>
      <c r="Y311" s="52"/>
      <c r="Z311" s="31">
        <v>294</v>
      </c>
      <c r="AA311" s="34">
        <f t="shared" si="137"/>
        <v>-61.571822526861709</v>
      </c>
      <c r="AB311" s="33">
        <f t="shared" si="138"/>
        <v>43.969841001703799</v>
      </c>
      <c r="AC311" s="52"/>
      <c r="AD311" s="40">
        <v>303</v>
      </c>
      <c r="AE311" s="43">
        <f t="shared" si="130"/>
        <v>35.401537275976729</v>
      </c>
      <c r="AF311" s="42">
        <f t="shared" si="131"/>
        <v>-54.513586916452574</v>
      </c>
      <c r="AG311" s="52"/>
      <c r="AH311" s="62">
        <v>292</v>
      </c>
      <c r="AI311" s="65">
        <f t="shared" si="139"/>
        <v>-56.27184340069703</v>
      </c>
      <c r="AJ311" s="64">
        <f t="shared" si="140"/>
        <v>38.121583399042251</v>
      </c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95">
        <f t="shared" si="145"/>
        <v>59.46570340869048</v>
      </c>
      <c r="AW311" s="96">
        <f t="shared" si="136"/>
        <v>-298.89542765196785</v>
      </c>
      <c r="AX311" s="52"/>
      <c r="AY311" s="52"/>
      <c r="AZ311" s="96"/>
      <c r="BA311" s="96"/>
      <c r="BC311" s="95"/>
      <c r="BD311" s="176">
        <v>286</v>
      </c>
      <c r="BE311" s="179">
        <f t="shared" si="141"/>
        <v>-58.549719729583671</v>
      </c>
      <c r="BF311" s="178">
        <f t="shared" si="142"/>
        <v>37.33736643310511</v>
      </c>
      <c r="BG311" s="52"/>
      <c r="BH311" s="52"/>
      <c r="BI311" s="52"/>
      <c r="BJ311" s="52"/>
      <c r="BK311" s="52"/>
      <c r="BL311" s="52"/>
      <c r="BM311" s="52"/>
      <c r="BN311" s="52"/>
      <c r="BO311" s="52"/>
      <c r="BP311" s="52"/>
      <c r="BQ311" s="52"/>
      <c r="BR311" s="52"/>
      <c r="BS311" s="117">
        <f t="shared" si="143"/>
        <v>92.761222590888082</v>
      </c>
      <c r="BT311" s="115">
        <v>85</v>
      </c>
      <c r="BU311" s="52"/>
      <c r="BV311" s="52"/>
      <c r="BW311" s="52"/>
      <c r="BX311" s="52"/>
      <c r="BY311" s="52"/>
      <c r="BZ311" s="52"/>
      <c r="CA311" s="96"/>
      <c r="CB311" s="95"/>
      <c r="CC311" s="52"/>
      <c r="CD311" s="52"/>
      <c r="CE311" s="52"/>
      <c r="CF311" s="52"/>
      <c r="CG311" s="52"/>
      <c r="CH311" s="52"/>
      <c r="CI311" s="52"/>
      <c r="CJ311" s="52"/>
      <c r="CK311" s="52"/>
      <c r="CL311" s="52"/>
      <c r="CM311" s="52"/>
      <c r="CN311" s="117">
        <f t="shared" si="144"/>
        <v>92.761222590888082</v>
      </c>
      <c r="CO311" s="115">
        <v>85</v>
      </c>
      <c r="CP311" s="52"/>
      <c r="CQ311" s="52"/>
      <c r="CR311" s="52"/>
      <c r="CS311" s="52"/>
      <c r="CT311" s="52"/>
      <c r="CU311" s="52"/>
      <c r="CV311" s="96"/>
      <c r="CW311" s="122"/>
    </row>
    <row r="312" spans="2:101" x14ac:dyDescent="0.3">
      <c r="B312" s="95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95">
        <f t="shared" si="132"/>
        <v>10</v>
      </c>
      <c r="N312" s="96">
        <f t="shared" si="134"/>
        <v>-201</v>
      </c>
      <c r="O312" s="52"/>
      <c r="P312" s="52"/>
      <c r="Q312" s="95">
        <f t="shared" si="133"/>
        <v>65</v>
      </c>
      <c r="R312" s="96">
        <f t="shared" si="135"/>
        <v>-221</v>
      </c>
      <c r="S312" s="52"/>
      <c r="T312" s="52"/>
      <c r="U312" s="52"/>
      <c r="V312" s="52"/>
      <c r="W312" s="52"/>
      <c r="X312" s="52"/>
      <c r="Y312" s="52"/>
      <c r="Z312" s="31">
        <v>295</v>
      </c>
      <c r="AA312" s="34">
        <f t="shared" si="137"/>
        <v>-61.206221709870064</v>
      </c>
      <c r="AB312" s="33">
        <f t="shared" si="138"/>
        <v>44.136454893051052</v>
      </c>
      <c r="AC312" s="52"/>
      <c r="AD312" s="40">
        <v>304</v>
      </c>
      <c r="AE312" s="43">
        <f t="shared" si="130"/>
        <v>36.347538725598504</v>
      </c>
      <c r="AF312" s="42">
        <f t="shared" si="131"/>
        <v>-53.887442216077737</v>
      </c>
      <c r="AG312" s="52"/>
      <c r="AH312" s="62">
        <v>293</v>
      </c>
      <c r="AI312" s="65">
        <f t="shared" si="139"/>
        <v>-55.900650556893233</v>
      </c>
      <c r="AJ312" s="64">
        <f t="shared" si="140"/>
        <v>38.275336509201622</v>
      </c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95">
        <f t="shared" si="145"/>
        <v>59.46570340869048</v>
      </c>
      <c r="AW312" s="96">
        <f t="shared" si="136"/>
        <v>-299.89542765196785</v>
      </c>
      <c r="AX312" s="52"/>
      <c r="AY312" s="52"/>
      <c r="AZ312" s="96"/>
      <c r="BA312" s="96"/>
      <c r="BC312" s="95"/>
      <c r="BD312" s="176">
        <v>287</v>
      </c>
      <c r="BE312" s="179">
        <f t="shared" si="141"/>
        <v>-58.164504425517833</v>
      </c>
      <c r="BF312" s="178">
        <f t="shared" si="142"/>
        <v>37.451472404635339</v>
      </c>
      <c r="BG312" s="52"/>
      <c r="BH312" s="52"/>
      <c r="BI312" s="52"/>
      <c r="BJ312" s="52"/>
      <c r="BK312" s="52"/>
      <c r="BL312" s="52"/>
      <c r="BM312" s="52"/>
      <c r="BN312" s="52"/>
      <c r="BO312" s="52"/>
      <c r="BP312" s="52"/>
      <c r="BQ312" s="52"/>
      <c r="BR312" s="52"/>
      <c r="BS312" s="117">
        <f t="shared" si="143"/>
        <v>93.85253109195736</v>
      </c>
      <c r="BT312" s="115">
        <v>86</v>
      </c>
      <c r="BU312" s="52"/>
      <c r="BV312" s="52"/>
      <c r="BW312" s="52"/>
      <c r="BX312" s="52"/>
      <c r="BY312" s="52"/>
      <c r="BZ312" s="52"/>
      <c r="CA312" s="96"/>
      <c r="CB312" s="95"/>
      <c r="CC312" s="52"/>
      <c r="CD312" s="52"/>
      <c r="CE312" s="52"/>
      <c r="CF312" s="52"/>
      <c r="CG312" s="52"/>
      <c r="CH312" s="52"/>
      <c r="CI312" s="52"/>
      <c r="CJ312" s="52"/>
      <c r="CK312" s="52"/>
      <c r="CL312" s="52"/>
      <c r="CM312" s="52"/>
      <c r="CN312" s="117">
        <f t="shared" si="144"/>
        <v>93.85253109195736</v>
      </c>
      <c r="CO312" s="115">
        <v>86</v>
      </c>
      <c r="CP312" s="52"/>
      <c r="CQ312" s="52"/>
      <c r="CR312" s="52"/>
      <c r="CS312" s="52"/>
      <c r="CT312" s="52"/>
      <c r="CU312" s="52"/>
      <c r="CV312" s="96"/>
      <c r="CW312" s="122"/>
    </row>
    <row r="313" spans="2:101" x14ac:dyDescent="0.3">
      <c r="B313" s="95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95">
        <f t="shared" si="132"/>
        <v>10</v>
      </c>
      <c r="N313" s="96">
        <f t="shared" si="134"/>
        <v>-202</v>
      </c>
      <c r="O313" s="52"/>
      <c r="P313" s="52"/>
      <c r="Q313" s="95">
        <f t="shared" si="133"/>
        <v>65</v>
      </c>
      <c r="R313" s="96">
        <f t="shared" si="135"/>
        <v>-222</v>
      </c>
      <c r="S313" s="52"/>
      <c r="T313" s="52"/>
      <c r="U313" s="52"/>
      <c r="V313" s="52"/>
      <c r="W313" s="52"/>
      <c r="X313" s="52"/>
      <c r="Y313" s="52"/>
      <c r="Z313" s="31">
        <v>296</v>
      </c>
      <c r="AA313" s="34">
        <f t="shared" si="137"/>
        <v>-60.843584389003574</v>
      </c>
      <c r="AB313" s="33">
        <f t="shared" si="138"/>
        <v>44.309424022347585</v>
      </c>
      <c r="AC313" s="52"/>
      <c r="AD313" s="40">
        <v>305</v>
      </c>
      <c r="AE313" s="43">
        <f t="shared" si="130"/>
        <v>37.282468362817994</v>
      </c>
      <c r="AF313" s="42">
        <f t="shared" si="131"/>
        <v>-53.244882878784466</v>
      </c>
      <c r="AG313" s="52"/>
      <c r="AH313" s="62">
        <v>294</v>
      </c>
      <c r="AI313" s="65">
        <f t="shared" si="139"/>
        <v>-55.532197609326943</v>
      </c>
      <c r="AJ313" s="64">
        <f t="shared" si="140"/>
        <v>38.435544410394279</v>
      </c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95">
        <f t="shared" si="145"/>
        <v>59.46570340869048</v>
      </c>
      <c r="AW313" s="96">
        <f t="shared" si="136"/>
        <v>-300.89542765196785</v>
      </c>
      <c r="AX313" s="52"/>
      <c r="AY313" s="52"/>
      <c r="AZ313" s="96"/>
      <c r="BA313" s="96"/>
      <c r="BC313" s="95"/>
      <c r="BD313" s="176">
        <v>288</v>
      </c>
      <c r="BE313" s="179">
        <f t="shared" si="141"/>
        <v>-57.781339215400706</v>
      </c>
      <c r="BF313" s="178">
        <f t="shared" si="142"/>
        <v>37.572283931325828</v>
      </c>
      <c r="BG313" s="52"/>
      <c r="BH313" s="52"/>
      <c r="BI313" s="52"/>
      <c r="BJ313" s="52"/>
      <c r="BK313" s="52"/>
      <c r="BL313" s="52"/>
      <c r="BM313" s="52"/>
      <c r="BN313" s="52"/>
      <c r="BO313" s="52"/>
      <c r="BP313" s="52"/>
      <c r="BQ313" s="52"/>
      <c r="BR313" s="52"/>
      <c r="BS313" s="117">
        <f t="shared" si="143"/>
        <v>94.943839593026624</v>
      </c>
      <c r="BT313" s="115">
        <v>87</v>
      </c>
      <c r="BU313" s="52"/>
      <c r="BV313" s="52"/>
      <c r="BW313" s="52"/>
      <c r="BX313" s="52"/>
      <c r="BY313" s="52"/>
      <c r="BZ313" s="52"/>
      <c r="CA313" s="96"/>
      <c r="CB313" s="95"/>
      <c r="CC313" s="52"/>
      <c r="CD313" s="52"/>
      <c r="CE313" s="52"/>
      <c r="CF313" s="52"/>
      <c r="CG313" s="52"/>
      <c r="CH313" s="52"/>
      <c r="CI313" s="52"/>
      <c r="CJ313" s="52"/>
      <c r="CK313" s="52"/>
      <c r="CL313" s="52"/>
      <c r="CM313" s="52"/>
      <c r="CN313" s="117">
        <f t="shared" si="144"/>
        <v>94.943839593026624</v>
      </c>
      <c r="CO313" s="115">
        <v>87</v>
      </c>
      <c r="CP313" s="52"/>
      <c r="CQ313" s="52"/>
      <c r="CR313" s="52"/>
      <c r="CS313" s="52"/>
      <c r="CT313" s="52"/>
      <c r="CU313" s="52"/>
      <c r="CV313" s="96"/>
      <c r="CW313" s="122"/>
    </row>
    <row r="314" spans="2:101" x14ac:dyDescent="0.3">
      <c r="B314" s="95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95">
        <f t="shared" si="132"/>
        <v>10</v>
      </c>
      <c r="N314" s="96">
        <f t="shared" si="134"/>
        <v>-203</v>
      </c>
      <c r="O314" s="52"/>
      <c r="P314" s="52"/>
      <c r="Q314" s="95">
        <f t="shared" si="133"/>
        <v>65</v>
      </c>
      <c r="R314" s="96">
        <f t="shared" si="135"/>
        <v>-223</v>
      </c>
      <c r="S314" s="52"/>
      <c r="T314" s="52"/>
      <c r="U314" s="52"/>
      <c r="V314" s="52"/>
      <c r="W314" s="52"/>
      <c r="X314" s="52"/>
      <c r="Y314" s="52"/>
      <c r="Z314" s="31">
        <v>297</v>
      </c>
      <c r="AA314" s="34">
        <f t="shared" si="137"/>
        <v>-60.484021027103104</v>
      </c>
      <c r="AB314" s="33">
        <f t="shared" si="138"/>
        <v>44.48869570152101</v>
      </c>
      <c r="AC314" s="52"/>
      <c r="AD314" s="40">
        <v>306</v>
      </c>
      <c r="AE314" s="43">
        <f t="shared" si="130"/>
        <v>38.206041399010736</v>
      </c>
      <c r="AF314" s="42">
        <f t="shared" si="131"/>
        <v>-52.586104634371594</v>
      </c>
      <c r="AG314" s="52"/>
      <c r="AH314" s="62">
        <v>295</v>
      </c>
      <c r="AI314" s="65">
        <f t="shared" si="139"/>
        <v>-55.166596792335298</v>
      </c>
      <c r="AJ314" s="64">
        <f t="shared" si="140"/>
        <v>38.602158301741525</v>
      </c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95">
        <f t="shared" si="145"/>
        <v>59.46570340869048</v>
      </c>
      <c r="AW314" s="96">
        <f t="shared" si="136"/>
        <v>-301.89542765196785</v>
      </c>
      <c r="AX314" s="52"/>
      <c r="AY314" s="52"/>
      <c r="AZ314" s="96"/>
      <c r="BA314" s="96"/>
      <c r="BC314" s="95"/>
      <c r="BD314" s="176">
        <v>289</v>
      </c>
      <c r="BE314" s="179">
        <f t="shared" si="141"/>
        <v>-57.400340815067089</v>
      </c>
      <c r="BF314" s="178">
        <f t="shared" si="142"/>
        <v>37.699764212815225</v>
      </c>
      <c r="BG314" s="52"/>
      <c r="BH314" s="52"/>
      <c r="BI314" s="52"/>
      <c r="BJ314" s="52"/>
      <c r="BK314" s="52"/>
      <c r="BL314" s="52"/>
      <c r="BM314" s="52"/>
      <c r="BN314" s="52"/>
      <c r="BO314" s="52"/>
      <c r="BP314" s="52"/>
      <c r="BQ314" s="52"/>
      <c r="BR314" s="52"/>
      <c r="BS314" s="117">
        <f t="shared" si="143"/>
        <v>96.035148094095902</v>
      </c>
      <c r="BT314" s="115">
        <v>88</v>
      </c>
      <c r="BU314" s="52"/>
      <c r="BV314" s="52"/>
      <c r="BW314" s="52"/>
      <c r="BX314" s="52"/>
      <c r="BY314" s="52"/>
      <c r="BZ314" s="52"/>
      <c r="CA314" s="96"/>
      <c r="CB314" s="95"/>
      <c r="CC314" s="52"/>
      <c r="CD314" s="52"/>
      <c r="CE314" s="52"/>
      <c r="CF314" s="52"/>
      <c r="CG314" s="52"/>
      <c r="CH314" s="52"/>
      <c r="CI314" s="52"/>
      <c r="CJ314" s="52"/>
      <c r="CK314" s="52"/>
      <c r="CL314" s="52"/>
      <c r="CM314" s="52"/>
      <c r="CN314" s="117">
        <f t="shared" si="144"/>
        <v>96.035148094095902</v>
      </c>
      <c r="CO314" s="115">
        <v>88</v>
      </c>
      <c r="CP314" s="52"/>
      <c r="CQ314" s="52"/>
      <c r="CR314" s="52"/>
      <c r="CS314" s="52"/>
      <c r="CT314" s="52"/>
      <c r="CU314" s="52"/>
      <c r="CV314" s="96"/>
      <c r="CW314" s="122"/>
    </row>
    <row r="315" spans="2:101" x14ac:dyDescent="0.3">
      <c r="B315" s="95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95">
        <f t="shared" si="132"/>
        <v>10</v>
      </c>
      <c r="N315" s="96">
        <f t="shared" si="134"/>
        <v>-204</v>
      </c>
      <c r="O315" s="52"/>
      <c r="P315" s="52"/>
      <c r="Q315" s="95">
        <f t="shared" si="133"/>
        <v>65</v>
      </c>
      <c r="R315" s="96">
        <f t="shared" si="135"/>
        <v>-224</v>
      </c>
      <c r="S315" s="52"/>
      <c r="T315" s="52"/>
      <c r="U315" s="52"/>
      <c r="V315" s="52"/>
      <c r="W315" s="52"/>
      <c r="X315" s="52"/>
      <c r="Y315" s="52"/>
      <c r="Z315" s="31">
        <v>298</v>
      </c>
      <c r="AA315" s="34">
        <f t="shared" si="137"/>
        <v>-60.127641150651868</v>
      </c>
      <c r="AB315" s="33">
        <f t="shared" si="138"/>
        <v>44.674215322681235</v>
      </c>
      <c r="AC315" s="52"/>
      <c r="AD315" s="40">
        <v>307</v>
      </c>
      <c r="AE315" s="43">
        <f t="shared" si="130"/>
        <v>39.117976504883117</v>
      </c>
      <c r="AF315" s="42">
        <f t="shared" si="131"/>
        <v>-51.911308153074046</v>
      </c>
      <c r="AG315" s="52"/>
      <c r="AH315" s="62">
        <v>296</v>
      </c>
      <c r="AI315" s="65">
        <f t="shared" si="139"/>
        <v>-54.803959471468808</v>
      </c>
      <c r="AJ315" s="64">
        <f t="shared" si="140"/>
        <v>38.775127431038058</v>
      </c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95">
        <f t="shared" si="145"/>
        <v>59.46570340869048</v>
      </c>
      <c r="AW315" s="96">
        <f t="shared" si="136"/>
        <v>-302.89542765196785</v>
      </c>
      <c r="AX315" s="52"/>
      <c r="AY315" s="52"/>
      <c r="AZ315" s="96"/>
      <c r="BA315" s="96"/>
      <c r="BC315" s="95"/>
      <c r="BD315" s="176">
        <v>290</v>
      </c>
      <c r="BE315" s="179">
        <f t="shared" si="141"/>
        <v>-57.021625280320549</v>
      </c>
      <c r="BF315" s="178">
        <f t="shared" si="142"/>
        <v>37.833874417374872</v>
      </c>
      <c r="BG315" s="52"/>
      <c r="BH315" s="52"/>
      <c r="BI315" s="52"/>
      <c r="BJ315" s="52"/>
      <c r="BK315" s="52"/>
      <c r="BL315" s="52"/>
      <c r="BM315" s="52"/>
      <c r="BN315" s="52"/>
      <c r="BO315" s="52"/>
      <c r="BP315" s="52"/>
      <c r="BQ315" s="52"/>
      <c r="BR315" s="52"/>
      <c r="BS315" s="117">
        <f t="shared" si="143"/>
        <v>97.126456595165166</v>
      </c>
      <c r="BT315" s="115">
        <v>89</v>
      </c>
      <c r="BU315" s="52"/>
      <c r="BV315" s="52"/>
      <c r="BW315" s="52"/>
      <c r="BX315" s="52"/>
      <c r="BY315" s="52"/>
      <c r="BZ315" s="52"/>
      <c r="CA315" s="96"/>
      <c r="CB315" s="95"/>
      <c r="CC315" s="52"/>
      <c r="CD315" s="52"/>
      <c r="CE315" s="52"/>
      <c r="CF315" s="52"/>
      <c r="CG315" s="52"/>
      <c r="CH315" s="52"/>
      <c r="CI315" s="52"/>
      <c r="CJ315" s="52"/>
      <c r="CK315" s="52"/>
      <c r="CL315" s="52"/>
      <c r="CM315" s="52"/>
      <c r="CN315" s="117">
        <f t="shared" si="144"/>
        <v>97.126456595165166</v>
      </c>
      <c r="CO315" s="115">
        <v>89</v>
      </c>
      <c r="CP315" s="52"/>
      <c r="CQ315" s="52"/>
      <c r="CR315" s="52"/>
      <c r="CS315" s="52"/>
      <c r="CT315" s="52"/>
      <c r="CU315" s="52"/>
      <c r="CV315" s="96"/>
      <c r="CW315" s="122"/>
    </row>
    <row r="316" spans="2:101" x14ac:dyDescent="0.3">
      <c r="B316" s="95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95">
        <f t="shared" si="132"/>
        <v>10</v>
      </c>
      <c r="N316" s="96">
        <f t="shared" si="134"/>
        <v>-205</v>
      </c>
      <c r="O316" s="52"/>
      <c r="P316" s="52"/>
      <c r="Q316" s="95">
        <f t="shared" si="133"/>
        <v>65</v>
      </c>
      <c r="R316" s="96">
        <f t="shared" si="135"/>
        <v>-225</v>
      </c>
      <c r="S316" s="52"/>
      <c r="T316" s="52"/>
      <c r="U316" s="52"/>
      <c r="V316" s="52"/>
      <c r="W316" s="52"/>
      <c r="X316" s="52"/>
      <c r="Y316" s="52"/>
      <c r="Z316" s="31">
        <v>299</v>
      </c>
      <c r="AA316" s="34">
        <f t="shared" si="137"/>
        <v>-59.774553316412565</v>
      </c>
      <c r="AB316" s="33">
        <f t="shared" si="138"/>
        <v>44.865926374754451</v>
      </c>
      <c r="AC316" s="52"/>
      <c r="AD316" s="40">
        <v>308</v>
      </c>
      <c r="AE316" s="43">
        <f t="shared" si="130"/>
        <v>40.017995896167804</v>
      </c>
      <c r="AF316" s="42">
        <f t="shared" si="131"/>
        <v>-51.220698984436915</v>
      </c>
      <c r="AG316" s="52"/>
      <c r="AH316" s="62">
        <v>297</v>
      </c>
      <c r="AI316" s="65">
        <f t="shared" si="139"/>
        <v>-54.444396109568338</v>
      </c>
      <c r="AJ316" s="64">
        <f t="shared" si="140"/>
        <v>38.954399110211497</v>
      </c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95">
        <f t="shared" si="145"/>
        <v>59.46570340869048</v>
      </c>
      <c r="AW316" s="96">
        <f t="shared" si="136"/>
        <v>-303.89542765196785</v>
      </c>
      <c r="AX316" s="52"/>
      <c r="AY316" s="52"/>
      <c r="AZ316" s="96"/>
      <c r="BA316" s="96"/>
      <c r="BC316" s="95"/>
      <c r="BD316" s="176">
        <v>291</v>
      </c>
      <c r="BE316" s="179">
        <f t="shared" si="141"/>
        <v>-56.645307971581659</v>
      </c>
      <c r="BF316" s="178">
        <f t="shared" si="142"/>
        <v>37.974573693737298</v>
      </c>
      <c r="BG316" s="52"/>
      <c r="BH316" s="52"/>
      <c r="BI316" s="52"/>
      <c r="BJ316" s="52"/>
      <c r="BK316" s="52"/>
      <c r="BL316" s="52"/>
      <c r="BM316" s="52"/>
      <c r="BN316" s="52"/>
      <c r="BO316" s="52"/>
      <c r="BP316" s="52"/>
      <c r="BQ316" s="52"/>
      <c r="BR316" s="52"/>
      <c r="BS316" s="117">
        <f t="shared" si="143"/>
        <v>98.217765096234444</v>
      </c>
      <c r="BT316" s="115">
        <v>90</v>
      </c>
      <c r="BU316" s="52"/>
      <c r="BV316" s="52"/>
      <c r="BW316" s="52"/>
      <c r="BX316" s="52"/>
      <c r="BY316" s="52"/>
      <c r="BZ316" s="52"/>
      <c r="CA316" s="96"/>
      <c r="CB316" s="95"/>
      <c r="CC316" s="52"/>
      <c r="CD316" s="52"/>
      <c r="CE316" s="52"/>
      <c r="CF316" s="52"/>
      <c r="CG316" s="52"/>
      <c r="CH316" s="52"/>
      <c r="CI316" s="52"/>
      <c r="CJ316" s="52"/>
      <c r="CK316" s="52"/>
      <c r="CL316" s="52"/>
      <c r="CM316" s="52"/>
      <c r="CN316" s="117">
        <f t="shared" si="144"/>
        <v>98.217765096234444</v>
      </c>
      <c r="CO316" s="115">
        <v>90</v>
      </c>
      <c r="CP316" s="52"/>
      <c r="CQ316" s="52"/>
      <c r="CR316" s="52"/>
      <c r="CS316" s="52"/>
      <c r="CT316" s="52"/>
      <c r="CU316" s="52"/>
      <c r="CV316" s="96"/>
      <c r="CW316" s="122"/>
    </row>
    <row r="317" spans="2:101" x14ac:dyDescent="0.3">
      <c r="B317" s="95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95">
        <f t="shared" si="132"/>
        <v>10</v>
      </c>
      <c r="N317" s="96">
        <f t="shared" si="134"/>
        <v>-206</v>
      </c>
      <c r="O317" s="52"/>
      <c r="P317" s="52"/>
      <c r="Q317" s="95">
        <f t="shared" si="133"/>
        <v>65</v>
      </c>
      <c r="R317" s="96">
        <f t="shared" si="135"/>
        <v>-226</v>
      </c>
      <c r="S317" s="52"/>
      <c r="T317" s="52"/>
      <c r="U317" s="52"/>
      <c r="V317" s="52"/>
      <c r="W317" s="52"/>
      <c r="X317" s="52"/>
      <c r="Y317" s="52"/>
      <c r="Z317" s="31">
        <v>300</v>
      </c>
      <c r="AA317" s="34">
        <f t="shared" si="137"/>
        <v>-59.424865078359907</v>
      </c>
      <c r="AB317" s="33">
        <f t="shared" si="138"/>
        <v>45.063770460697086</v>
      </c>
      <c r="AC317" s="52"/>
      <c r="AD317" s="40">
        <v>309</v>
      </c>
      <c r="AE317" s="43">
        <f t="shared" si="130"/>
        <v>40.905825418239438</v>
      </c>
      <c r="AF317" s="42">
        <f t="shared" si="131"/>
        <v>-50.514487494703104</v>
      </c>
      <c r="AG317" s="52"/>
      <c r="AH317" s="62">
        <v>298</v>
      </c>
      <c r="AI317" s="65">
        <f t="shared" si="139"/>
        <v>-54.088016233117102</v>
      </c>
      <c r="AJ317" s="64">
        <f t="shared" si="140"/>
        <v>39.139918731371708</v>
      </c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95">
        <f t="shared" si="145"/>
        <v>59.46570340869048</v>
      </c>
      <c r="AW317" s="96">
        <f t="shared" si="136"/>
        <v>-304.89542765196785</v>
      </c>
      <c r="AX317" s="52"/>
      <c r="AY317" s="52"/>
      <c r="AZ317" s="96"/>
      <c r="BA317" s="96"/>
      <c r="BC317" s="95"/>
      <c r="BD317" s="176">
        <v>292</v>
      </c>
      <c r="BE317" s="179">
        <f t="shared" si="141"/>
        <v>-56.271503518748119</v>
      </c>
      <c r="BF317" s="178">
        <f t="shared" si="142"/>
        <v>38.121819183539941</v>
      </c>
      <c r="BG317" s="52"/>
      <c r="BH317" s="52"/>
      <c r="BI317" s="52"/>
      <c r="BJ317" s="52"/>
      <c r="BK317" s="52"/>
      <c r="BL317" s="52"/>
      <c r="BM317" s="52"/>
      <c r="BN317" s="52"/>
      <c r="BO317" s="52"/>
      <c r="BP317" s="52"/>
      <c r="BQ317" s="52"/>
      <c r="BR317" s="52"/>
      <c r="BS317" s="117">
        <f t="shared" si="143"/>
        <v>99.309073597303708</v>
      </c>
      <c r="BT317" s="115">
        <v>91</v>
      </c>
      <c r="BU317" s="52"/>
      <c r="BV317" s="52"/>
      <c r="BW317" s="52"/>
      <c r="BX317" s="52"/>
      <c r="BY317" s="52"/>
      <c r="BZ317" s="52"/>
      <c r="CA317" s="96"/>
      <c r="CB317" s="95"/>
      <c r="CC317" s="52"/>
      <c r="CD317" s="52"/>
      <c r="CE317" s="52"/>
      <c r="CF317" s="52"/>
      <c r="CG317" s="52"/>
      <c r="CH317" s="52"/>
      <c r="CI317" s="52"/>
      <c r="CJ317" s="52"/>
      <c r="CK317" s="52"/>
      <c r="CL317" s="52"/>
      <c r="CM317" s="52"/>
      <c r="CN317" s="117">
        <f t="shared" si="144"/>
        <v>99.309073597303708</v>
      </c>
      <c r="CO317" s="115">
        <v>91</v>
      </c>
      <c r="CP317" s="52"/>
      <c r="CQ317" s="52"/>
      <c r="CR317" s="52"/>
      <c r="CS317" s="52"/>
      <c r="CT317" s="52"/>
      <c r="CU317" s="52"/>
      <c r="CV317" s="96"/>
      <c r="CW317" s="122"/>
    </row>
    <row r="318" spans="2:101" x14ac:dyDescent="0.3">
      <c r="B318" s="95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95">
        <f t="shared" si="132"/>
        <v>10</v>
      </c>
      <c r="N318" s="96">
        <f t="shared" si="134"/>
        <v>-207</v>
      </c>
      <c r="O318" s="52"/>
      <c r="P318" s="52"/>
      <c r="Q318" s="95">
        <f t="shared" si="133"/>
        <v>65</v>
      </c>
      <c r="R318" s="96">
        <f t="shared" si="135"/>
        <v>-227</v>
      </c>
      <c r="S318" s="52"/>
      <c r="T318" s="52"/>
      <c r="U318" s="52"/>
      <c r="V318" s="52"/>
      <c r="W318" s="52"/>
      <c r="X318" s="52"/>
      <c r="Y318" s="52"/>
      <c r="Z318" s="31">
        <v>301</v>
      </c>
      <c r="AA318" s="34">
        <f t="shared" si="137"/>
        <v>-59.078682954918769</v>
      </c>
      <c r="AB318" s="33">
        <f t="shared" si="138"/>
        <v>45.267687315283979</v>
      </c>
      <c r="AC318" s="52"/>
      <c r="AD318" s="40">
        <v>310</v>
      </c>
      <c r="AE318" s="43">
        <f t="shared" si="130"/>
        <v>41.781194629625048</v>
      </c>
      <c r="AF318" s="42">
        <f t="shared" si="131"/>
        <v>-49.792888802733579</v>
      </c>
      <c r="AG318" s="52"/>
      <c r="AH318" s="62">
        <v>299</v>
      </c>
      <c r="AI318" s="65">
        <f t="shared" si="139"/>
        <v>-53.734928398877798</v>
      </c>
      <c r="AJ318" s="64">
        <f t="shared" si="140"/>
        <v>39.331629783444939</v>
      </c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95">
        <f t="shared" si="145"/>
        <v>59.46570340869048</v>
      </c>
      <c r="AW318" s="96">
        <f t="shared" si="136"/>
        <v>-305.89542765196785</v>
      </c>
      <c r="AX318" s="52"/>
      <c r="AY318" s="52"/>
      <c r="AZ318" s="96"/>
      <c r="BA318" s="96"/>
      <c r="BC318" s="95"/>
      <c r="BD318" s="176">
        <v>293</v>
      </c>
      <c r="BE318" s="179">
        <f t="shared" si="141"/>
        <v>-55.900325786277413</v>
      </c>
      <c r="BF318" s="178">
        <f t="shared" si="142"/>
        <v>38.275566034380198</v>
      </c>
      <c r="BG318" s="52"/>
      <c r="BH318" s="52"/>
      <c r="BI318" s="52"/>
      <c r="BJ318" s="52"/>
      <c r="BK318" s="52"/>
      <c r="BL318" s="52"/>
      <c r="BM318" s="52"/>
      <c r="BN318" s="52"/>
      <c r="BO318" s="52"/>
      <c r="BP318" s="52"/>
      <c r="BQ318" s="52"/>
      <c r="BR318" s="52"/>
      <c r="BS318" s="117">
        <f t="shared" si="143"/>
        <v>100.40038209837299</v>
      </c>
      <c r="BT318" s="115">
        <v>92</v>
      </c>
      <c r="BU318" s="52"/>
      <c r="BV318" s="52"/>
      <c r="BW318" s="52"/>
      <c r="BX318" s="52"/>
      <c r="BY318" s="52"/>
      <c r="BZ318" s="52"/>
      <c r="CA318" s="96"/>
      <c r="CB318" s="95"/>
      <c r="CC318" s="52"/>
      <c r="CD318" s="52"/>
      <c r="CE318" s="52"/>
      <c r="CF318" s="52"/>
      <c r="CG318" s="52"/>
      <c r="CH318" s="52"/>
      <c r="CI318" s="52"/>
      <c r="CJ318" s="52"/>
      <c r="CK318" s="52"/>
      <c r="CL318" s="52"/>
      <c r="CM318" s="52"/>
      <c r="CN318" s="117">
        <f t="shared" si="144"/>
        <v>100.40038209837299</v>
      </c>
      <c r="CO318" s="115">
        <v>92</v>
      </c>
      <c r="CP318" s="52"/>
      <c r="CQ318" s="52"/>
      <c r="CR318" s="52"/>
      <c r="CS318" s="52"/>
      <c r="CT318" s="52"/>
      <c r="CU318" s="52"/>
      <c r="CV318" s="96"/>
      <c r="CW318" s="122"/>
    </row>
    <row r="319" spans="2:101" x14ac:dyDescent="0.3">
      <c r="B319" s="95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95">
        <f t="shared" si="132"/>
        <v>10</v>
      </c>
      <c r="N319" s="96">
        <f t="shared" si="134"/>
        <v>-208</v>
      </c>
      <c r="O319" s="52"/>
      <c r="P319" s="52"/>
      <c r="Q319" s="95">
        <f t="shared" si="133"/>
        <v>65</v>
      </c>
      <c r="R319" s="96">
        <f t="shared" si="135"/>
        <v>-228</v>
      </c>
      <c r="S319" s="52"/>
      <c r="T319" s="52"/>
      <c r="U319" s="52"/>
      <c r="V319" s="52"/>
      <c r="W319" s="52"/>
      <c r="X319" s="52"/>
      <c r="Y319" s="52"/>
      <c r="Z319" s="31">
        <v>302</v>
      </c>
      <c r="AA319" s="34">
        <f t="shared" si="137"/>
        <v>-58.736112396517456</v>
      </c>
      <c r="AB319" s="33">
        <f t="shared" si="138"/>
        <v>45.477614823465835</v>
      </c>
      <c r="AC319" s="52"/>
      <c r="AD319" s="40">
        <v>311</v>
      </c>
      <c r="AE319" s="43">
        <f t="shared" si="130"/>
        <v>42.643836884382956</v>
      </c>
      <c r="AF319" s="42">
        <f t="shared" si="131"/>
        <v>-49.056122714480196</v>
      </c>
      <c r="AG319" s="52"/>
      <c r="AH319" s="62">
        <v>300</v>
      </c>
      <c r="AI319" s="65">
        <f t="shared" si="139"/>
        <v>-53.385240160825141</v>
      </c>
      <c r="AJ319" s="64">
        <f t="shared" si="140"/>
        <v>39.529473869387573</v>
      </c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95">
        <f t="shared" si="145"/>
        <v>59.46570340869048</v>
      </c>
      <c r="AW319" s="96">
        <f t="shared" si="136"/>
        <v>-306.89542765196785</v>
      </c>
      <c r="AX319" s="52"/>
      <c r="AY319" s="52"/>
      <c r="AZ319" s="96"/>
      <c r="BA319" s="96"/>
      <c r="BC319" s="95"/>
      <c r="BD319" s="176">
        <v>294</v>
      </c>
      <c r="BE319" s="179">
        <f t="shared" si="141"/>
        <v>-55.531887838502499</v>
      </c>
      <c r="BF319" s="178">
        <f t="shared" si="142"/>
        <v>38.43576741347794</v>
      </c>
      <c r="BG319" s="52"/>
      <c r="BH319" s="52"/>
      <c r="BI319" s="52"/>
      <c r="BJ319" s="52"/>
      <c r="BK319" s="52"/>
      <c r="BL319" s="52"/>
      <c r="BM319" s="52"/>
      <c r="BN319" s="52"/>
      <c r="BO319" s="52"/>
      <c r="BP319" s="52"/>
      <c r="BQ319" s="52"/>
      <c r="BR319" s="52"/>
      <c r="BS319" s="117">
        <f t="shared" si="143"/>
        <v>101.49169059944225</v>
      </c>
      <c r="BT319" s="115">
        <v>93</v>
      </c>
      <c r="BU319" s="52"/>
      <c r="BV319" s="52"/>
      <c r="BW319" s="52"/>
      <c r="BX319" s="52"/>
      <c r="BY319" s="52"/>
      <c r="BZ319" s="52"/>
      <c r="CA319" s="96"/>
      <c r="CB319" s="95"/>
      <c r="CC319" s="52"/>
      <c r="CD319" s="52"/>
      <c r="CE319" s="52"/>
      <c r="CF319" s="52"/>
      <c r="CG319" s="52"/>
      <c r="CH319" s="52"/>
      <c r="CI319" s="52"/>
      <c r="CJ319" s="52"/>
      <c r="CK319" s="52"/>
      <c r="CL319" s="52"/>
      <c r="CM319" s="52"/>
      <c r="CN319" s="117">
        <f t="shared" si="144"/>
        <v>101.49169059944225</v>
      </c>
      <c r="CO319" s="115">
        <v>93</v>
      </c>
      <c r="CP319" s="52"/>
      <c r="CQ319" s="52"/>
      <c r="CR319" s="52"/>
      <c r="CS319" s="52"/>
      <c r="CT319" s="52"/>
      <c r="CU319" s="52"/>
      <c r="CV319" s="96"/>
      <c r="CW319" s="122"/>
    </row>
    <row r="320" spans="2:101" x14ac:dyDescent="0.3">
      <c r="B320" s="95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95">
        <f t="shared" si="132"/>
        <v>10</v>
      </c>
      <c r="N320" s="96">
        <f t="shared" si="134"/>
        <v>-209</v>
      </c>
      <c r="O320" s="52"/>
      <c r="P320" s="52"/>
      <c r="Q320" s="95">
        <f t="shared" si="133"/>
        <v>65</v>
      </c>
      <c r="R320" s="96">
        <f t="shared" si="135"/>
        <v>-229</v>
      </c>
      <c r="S320" s="52"/>
      <c r="T320" s="52"/>
      <c r="U320" s="52"/>
      <c r="V320" s="52"/>
      <c r="W320" s="52"/>
      <c r="X320" s="52"/>
      <c r="Y320" s="52"/>
      <c r="Z320" s="31">
        <v>303</v>
      </c>
      <c r="AA320" s="34">
        <f t="shared" si="137"/>
        <v>-58.397257753466633</v>
      </c>
      <c r="AB320" s="33">
        <f t="shared" si="138"/>
        <v>45.693489039290057</v>
      </c>
      <c r="AC320" s="52"/>
      <c r="AD320" s="40">
        <v>312</v>
      </c>
      <c r="AE320" s="43">
        <f t="shared" si="130"/>
        <v>43.493489413325754</v>
      </c>
      <c r="AF320" s="42">
        <f t="shared" si="131"/>
        <v>-48.304413656030647</v>
      </c>
      <c r="AG320" s="52"/>
      <c r="AH320" s="62">
        <v>301</v>
      </c>
      <c r="AI320" s="65">
        <f t="shared" si="139"/>
        <v>-53.039058037384002</v>
      </c>
      <c r="AJ320" s="64">
        <f t="shared" si="140"/>
        <v>39.733390723974459</v>
      </c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95">
        <f t="shared" si="145"/>
        <v>59.46570340869048</v>
      </c>
      <c r="AW320" s="96">
        <f t="shared" si="136"/>
        <v>-307.89542765196785</v>
      </c>
      <c r="AX320" s="52"/>
      <c r="AY320" s="52"/>
      <c r="AZ320" s="96"/>
      <c r="BA320" s="96"/>
      <c r="BC320" s="95"/>
      <c r="BD320" s="176">
        <v>295</v>
      </c>
      <c r="BE320" s="179">
        <f t="shared" si="141"/>
        <v>-55.166301905191446</v>
      </c>
      <c r="BF320" s="178">
        <f t="shared" si="142"/>
        <v>38.602374521941172</v>
      </c>
      <c r="BG320" s="52"/>
      <c r="BH320" s="52"/>
      <c r="BI320" s="52"/>
      <c r="BJ320" s="52"/>
      <c r="BK320" s="52"/>
      <c r="BL320" s="52"/>
      <c r="BM320" s="52"/>
      <c r="BN320" s="52"/>
      <c r="BO320" s="52"/>
      <c r="BP320" s="52"/>
      <c r="BQ320" s="52"/>
      <c r="BR320" s="52"/>
      <c r="BS320" s="117">
        <f t="shared" si="143"/>
        <v>102.58299910051153</v>
      </c>
      <c r="BT320" s="115">
        <v>94</v>
      </c>
      <c r="BU320" s="52"/>
      <c r="BV320" s="52"/>
      <c r="BW320" s="52"/>
      <c r="BX320" s="52"/>
      <c r="BY320" s="52"/>
      <c r="BZ320" s="52"/>
      <c r="CA320" s="96"/>
      <c r="CB320" s="95"/>
      <c r="CC320" s="52"/>
      <c r="CD320" s="52"/>
      <c r="CE320" s="52"/>
      <c r="CF320" s="52"/>
      <c r="CG320" s="52"/>
      <c r="CH320" s="52"/>
      <c r="CI320" s="52"/>
      <c r="CJ320" s="52"/>
      <c r="CK320" s="52"/>
      <c r="CL320" s="52"/>
      <c r="CM320" s="52"/>
      <c r="CN320" s="117">
        <f t="shared" si="144"/>
        <v>102.58299910051153</v>
      </c>
      <c r="CO320" s="115">
        <v>94</v>
      </c>
      <c r="CP320" s="52"/>
      <c r="CQ320" s="52"/>
      <c r="CR320" s="52"/>
      <c r="CS320" s="52"/>
      <c r="CT320" s="52"/>
      <c r="CU320" s="52"/>
      <c r="CV320" s="96"/>
      <c r="CW320" s="122"/>
    </row>
    <row r="321" spans="2:101" x14ac:dyDescent="0.3">
      <c r="B321" s="95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95">
        <f t="shared" si="132"/>
        <v>10</v>
      </c>
      <c r="N321" s="96">
        <f t="shared" si="134"/>
        <v>-210</v>
      </c>
      <c r="O321" s="52"/>
      <c r="P321" s="52"/>
      <c r="Q321" s="95">
        <f t="shared" si="133"/>
        <v>65</v>
      </c>
      <c r="R321" s="96">
        <f t="shared" si="135"/>
        <v>-230</v>
      </c>
      <c r="S321" s="52"/>
      <c r="T321" s="52"/>
      <c r="U321" s="52"/>
      <c r="V321" s="52"/>
      <c r="W321" s="52"/>
      <c r="X321" s="52"/>
      <c r="Y321" s="52"/>
      <c r="Z321" s="31">
        <v>304</v>
      </c>
      <c r="AA321" s="34">
        <f t="shared" si="137"/>
        <v>-58.062222244173107</v>
      </c>
      <c r="AB321" s="33">
        <f t="shared" si="138"/>
        <v>45.915244205379281</v>
      </c>
      <c r="AC321" s="52"/>
      <c r="AD321" s="40">
        <v>313</v>
      </c>
      <c r="AE321" s="43">
        <f t="shared" si="130"/>
        <v>44.329893404062375</v>
      </c>
      <c r="AF321" s="42">
        <f t="shared" si="131"/>
        <v>-47.537990605246115</v>
      </c>
      <c r="AG321" s="52"/>
      <c r="AH321" s="62">
        <v>302</v>
      </c>
      <c r="AI321" s="65">
        <f t="shared" si="139"/>
        <v>-52.696487478982689</v>
      </c>
      <c r="AJ321" s="64">
        <f t="shared" si="140"/>
        <v>39.943318232156315</v>
      </c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95">
        <f t="shared" si="145"/>
        <v>59.46570340869048</v>
      </c>
      <c r="AW321" s="96">
        <f t="shared" si="136"/>
        <v>-308.89542765196785</v>
      </c>
      <c r="AX321" s="52"/>
      <c r="AY321" s="52"/>
      <c r="AZ321" s="96"/>
      <c r="BA321" s="96"/>
      <c r="BC321" s="95"/>
      <c r="BD321" s="176">
        <v>296</v>
      </c>
      <c r="BE321" s="179">
        <f t="shared" si="141"/>
        <v>-54.80367934736104</v>
      </c>
      <c r="BF321" s="178">
        <f t="shared" si="142"/>
        <v>38.775336609630699</v>
      </c>
      <c r="BG321" s="52"/>
      <c r="BH321" s="52"/>
      <c r="BI321" s="52"/>
      <c r="BJ321" s="52"/>
      <c r="BK321" s="52"/>
      <c r="BL321" s="52"/>
      <c r="BM321" s="52"/>
      <c r="BN321" s="52"/>
      <c r="BO321" s="52"/>
      <c r="BP321" s="52"/>
      <c r="BQ321" s="52"/>
      <c r="BR321" s="52"/>
      <c r="BS321" s="117">
        <f t="shared" si="143"/>
        <v>103.67430760158079</v>
      </c>
      <c r="BT321" s="115">
        <v>95</v>
      </c>
      <c r="BU321" s="52"/>
      <c r="BV321" s="52"/>
      <c r="BW321" s="52"/>
      <c r="BX321" s="52"/>
      <c r="BY321" s="52"/>
      <c r="BZ321" s="52"/>
      <c r="CA321" s="96"/>
      <c r="CB321" s="95"/>
      <c r="CC321" s="52"/>
      <c r="CD321" s="52"/>
      <c r="CE321" s="52"/>
      <c r="CF321" s="52"/>
      <c r="CG321" s="52"/>
      <c r="CH321" s="52"/>
      <c r="CI321" s="52"/>
      <c r="CJ321" s="52"/>
      <c r="CK321" s="52"/>
      <c r="CL321" s="52"/>
      <c r="CM321" s="52"/>
      <c r="CN321" s="117">
        <f t="shared" si="144"/>
        <v>103.67430760158079</v>
      </c>
      <c r="CO321" s="115">
        <v>95</v>
      </c>
      <c r="CP321" s="52"/>
      <c r="CQ321" s="52"/>
      <c r="CR321" s="52"/>
      <c r="CS321" s="52"/>
      <c r="CT321" s="52"/>
      <c r="CU321" s="52"/>
      <c r="CV321" s="96"/>
      <c r="CW321" s="122"/>
    </row>
    <row r="322" spans="2:101" x14ac:dyDescent="0.3">
      <c r="B322" s="95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95">
        <f t="shared" si="132"/>
        <v>10</v>
      </c>
      <c r="N322" s="96">
        <f t="shared" si="134"/>
        <v>-211</v>
      </c>
      <c r="O322" s="52"/>
      <c r="P322" s="52"/>
      <c r="Q322" s="95">
        <f t="shared" si="133"/>
        <v>65</v>
      </c>
      <c r="R322" s="96">
        <f t="shared" si="135"/>
        <v>-231</v>
      </c>
      <c r="S322" s="52"/>
      <c r="T322" s="52"/>
      <c r="U322" s="52"/>
      <c r="V322" s="52"/>
      <c r="W322" s="52"/>
      <c r="X322" s="52"/>
      <c r="Y322" s="52"/>
      <c r="Z322" s="31">
        <v>305</v>
      </c>
      <c r="AA322" s="34">
        <f t="shared" si="137"/>
        <v>-57.731107923698573</v>
      </c>
      <c r="AB322" s="33">
        <f t="shared" si="138"/>
        <v>46.142812772961747</v>
      </c>
      <c r="AC322" s="52"/>
      <c r="AD322" s="40">
        <v>314</v>
      </c>
      <c r="AE322" s="43">
        <f t="shared" si="130"/>
        <v>45.152794079834777</v>
      </c>
      <c r="AF322" s="42">
        <f t="shared" si="131"/>
        <v>-46.757087022012364</v>
      </c>
      <c r="AG322" s="52"/>
      <c r="AH322" s="62">
        <v>303</v>
      </c>
      <c r="AI322" s="65">
        <f t="shared" si="139"/>
        <v>-52.357632835931867</v>
      </c>
      <c r="AJ322" s="64">
        <f t="shared" si="140"/>
        <v>40.159192447980537</v>
      </c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95">
        <f t="shared" si="145"/>
        <v>59.46570340869048</v>
      </c>
      <c r="AW322" s="96">
        <f t="shared" si="136"/>
        <v>-309.89542765196785</v>
      </c>
      <c r="AX322" s="52"/>
      <c r="AY322" s="52"/>
      <c r="AZ322" s="96"/>
      <c r="BA322" s="96"/>
      <c r="BC322" s="95"/>
      <c r="BD322" s="176">
        <v>297</v>
      </c>
      <c r="BE322" s="179">
        <f t="shared" si="141"/>
        <v>-54.444130623355186</v>
      </c>
      <c r="BF322" s="178">
        <f t="shared" si="142"/>
        <v>38.954600990619099</v>
      </c>
      <c r="BG322" s="52"/>
      <c r="BH322" s="52"/>
      <c r="BI322" s="52"/>
      <c r="BJ322" s="52"/>
      <c r="BK322" s="52"/>
      <c r="BL322" s="52"/>
      <c r="BM322" s="52"/>
      <c r="BN322" s="52"/>
      <c r="BO322" s="52"/>
      <c r="BP322" s="52"/>
      <c r="BQ322" s="52"/>
      <c r="BR322" s="52"/>
      <c r="BS322" s="117">
        <f t="shared" si="143"/>
        <v>104.76561610265007</v>
      </c>
      <c r="BT322" s="115">
        <v>96</v>
      </c>
      <c r="BU322" s="52"/>
      <c r="BV322" s="52"/>
      <c r="BW322" s="52"/>
      <c r="BX322" s="52"/>
      <c r="BY322" s="52"/>
      <c r="BZ322" s="52"/>
      <c r="CA322" s="96"/>
      <c r="CB322" s="95"/>
      <c r="CC322" s="52"/>
      <c r="CD322" s="52"/>
      <c r="CE322" s="52"/>
      <c r="CF322" s="52"/>
      <c r="CG322" s="52"/>
      <c r="CH322" s="52"/>
      <c r="CI322" s="52"/>
      <c r="CJ322" s="52"/>
      <c r="CK322" s="52"/>
      <c r="CL322" s="52"/>
      <c r="CM322" s="52"/>
      <c r="CN322" s="117">
        <f t="shared" si="144"/>
        <v>104.76561610265007</v>
      </c>
      <c r="CO322" s="115">
        <v>96</v>
      </c>
      <c r="CP322" s="52"/>
      <c r="CQ322" s="52"/>
      <c r="CR322" s="52"/>
      <c r="CS322" s="52"/>
      <c r="CT322" s="52"/>
      <c r="CU322" s="52"/>
      <c r="CV322" s="96"/>
      <c r="CW322" s="122"/>
    </row>
    <row r="323" spans="2:101" x14ac:dyDescent="0.3">
      <c r="B323" s="95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95">
        <f t="shared" si="132"/>
        <v>10</v>
      </c>
      <c r="N323" s="96">
        <f t="shared" si="134"/>
        <v>-212</v>
      </c>
      <c r="O323" s="52"/>
      <c r="P323" s="52"/>
      <c r="Q323" s="95">
        <f t="shared" si="133"/>
        <v>65</v>
      </c>
      <c r="R323" s="96">
        <f t="shared" si="135"/>
        <v>-232</v>
      </c>
      <c r="S323" s="52"/>
      <c r="T323" s="52"/>
      <c r="U323" s="52"/>
      <c r="V323" s="52"/>
      <c r="W323" s="52"/>
      <c r="X323" s="52"/>
      <c r="Y323" s="52"/>
      <c r="Z323" s="31">
        <v>306</v>
      </c>
      <c r="AA323" s="34">
        <f t="shared" si="137"/>
        <v>-57.404015652672655</v>
      </c>
      <c r="AB323" s="33">
        <f t="shared" si="138"/>
        <v>46.376125422447217</v>
      </c>
      <c r="AC323" s="52"/>
      <c r="AD323" s="40">
        <v>315</v>
      </c>
      <c r="AE323" s="43">
        <f t="shared" si="130"/>
        <v>45.961940777125577</v>
      </c>
      <c r="AF323" s="42">
        <f t="shared" si="131"/>
        <v>-45.961940777125598</v>
      </c>
      <c r="AG323" s="52"/>
      <c r="AH323" s="62">
        <v>304</v>
      </c>
      <c r="AI323" s="65">
        <f t="shared" si="139"/>
        <v>-52.022597326638341</v>
      </c>
      <c r="AJ323" s="64">
        <f t="shared" si="140"/>
        <v>40.380947614069768</v>
      </c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95">
        <f t="shared" si="145"/>
        <v>59.46570340869048</v>
      </c>
      <c r="AW323" s="96">
        <f t="shared" si="136"/>
        <v>-310.89542765196785</v>
      </c>
      <c r="AX323" s="52"/>
      <c r="AY323" s="52"/>
      <c r="AZ323" s="96"/>
      <c r="BA323" s="96"/>
      <c r="BC323" s="95"/>
      <c r="BD323" s="176">
        <v>298</v>
      </c>
      <c r="BE323" s="179">
        <f t="shared" si="141"/>
        <v>-54.087765255198249</v>
      </c>
      <c r="BF323" s="178">
        <f t="shared" si="142"/>
        <v>39.14011305923934</v>
      </c>
      <c r="BG323" s="52"/>
      <c r="BH323" s="52"/>
      <c r="BI323" s="52"/>
      <c r="BJ323" s="52"/>
      <c r="BK323" s="52"/>
      <c r="BL323" s="52"/>
      <c r="BM323" s="52"/>
      <c r="BN323" s="52"/>
      <c r="BO323" s="52"/>
      <c r="BP323" s="52"/>
      <c r="BQ323" s="52"/>
      <c r="BR323" s="52"/>
      <c r="BS323" s="117">
        <f t="shared" si="143"/>
        <v>105.85692460371935</v>
      </c>
      <c r="BT323" s="115">
        <v>97</v>
      </c>
      <c r="BU323" s="52"/>
      <c r="BV323" s="52"/>
      <c r="BW323" s="52"/>
      <c r="BX323" s="52"/>
      <c r="BY323" s="52"/>
      <c r="BZ323" s="52"/>
      <c r="CA323" s="96"/>
      <c r="CB323" s="95"/>
      <c r="CC323" s="52"/>
      <c r="CD323" s="52"/>
      <c r="CE323" s="52"/>
      <c r="CF323" s="52"/>
      <c r="CG323" s="52"/>
      <c r="CH323" s="52"/>
      <c r="CI323" s="52"/>
      <c r="CJ323" s="52"/>
      <c r="CK323" s="52"/>
      <c r="CL323" s="52"/>
      <c r="CM323" s="52"/>
      <c r="CN323" s="117">
        <f t="shared" si="144"/>
        <v>105.85692460371935</v>
      </c>
      <c r="CO323" s="115">
        <v>97</v>
      </c>
      <c r="CP323" s="52"/>
      <c r="CQ323" s="52"/>
      <c r="CR323" s="52"/>
      <c r="CS323" s="52"/>
      <c r="CT323" s="52"/>
      <c r="CU323" s="52"/>
      <c r="CV323" s="96"/>
      <c r="CW323" s="122"/>
    </row>
    <row r="324" spans="2:101" x14ac:dyDescent="0.3">
      <c r="B324" s="95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95">
        <f t="shared" si="132"/>
        <v>10</v>
      </c>
      <c r="N324" s="96">
        <f t="shared" si="134"/>
        <v>-213</v>
      </c>
      <c r="O324" s="52"/>
      <c r="P324" s="52"/>
      <c r="Q324" s="95">
        <f t="shared" si="133"/>
        <v>65</v>
      </c>
      <c r="R324" s="96">
        <f t="shared" si="135"/>
        <v>-233</v>
      </c>
      <c r="S324" s="52"/>
      <c r="T324" s="52"/>
      <c r="U324" s="52"/>
      <c r="V324" s="52"/>
      <c r="W324" s="52"/>
      <c r="X324" s="52"/>
      <c r="Y324" s="52"/>
      <c r="Z324" s="31">
        <v>307</v>
      </c>
      <c r="AA324" s="34">
        <f t="shared" si="137"/>
        <v>-57.0810450665697</v>
      </c>
      <c r="AB324" s="33">
        <f t="shared" si="138"/>
        <v>46.615111084542548</v>
      </c>
      <c r="AC324" s="52"/>
      <c r="AD324" s="40">
        <v>316</v>
      </c>
      <c r="AE324" s="43">
        <f t="shared" si="130"/>
        <v>46.757087022012307</v>
      </c>
      <c r="AF324" s="42">
        <f t="shared" si="131"/>
        <v>-45.152794079834841</v>
      </c>
      <c r="AG324" s="52"/>
      <c r="AH324" s="62">
        <v>305</v>
      </c>
      <c r="AI324" s="65">
        <f t="shared" si="139"/>
        <v>-51.691483006163807</v>
      </c>
      <c r="AJ324" s="64">
        <f t="shared" si="140"/>
        <v>40.60851618165222</v>
      </c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95">
        <f t="shared" si="145"/>
        <v>59.46570340869048</v>
      </c>
      <c r="AW324" s="96">
        <f t="shared" si="136"/>
        <v>-311.89542765196785</v>
      </c>
      <c r="AX324" s="52"/>
      <c r="AY324" s="52"/>
      <c r="AZ324" s="96"/>
      <c r="BA324" s="96"/>
      <c r="BC324" s="95"/>
      <c r="BD324" s="176">
        <v>299</v>
      </c>
      <c r="BE324" s="179">
        <f t="shared" si="141"/>
        <v>-53.734691795233559</v>
      </c>
      <c r="BF324" s="178">
        <f t="shared" si="142"/>
        <v>39.331816306718238</v>
      </c>
      <c r="BG324" s="52"/>
      <c r="BH324" s="52"/>
      <c r="BI324" s="52"/>
      <c r="BJ324" s="52"/>
      <c r="BK324" s="52"/>
      <c r="BL324" s="52"/>
      <c r="BM324" s="52"/>
      <c r="BN324" s="52"/>
      <c r="BO324" s="52"/>
      <c r="BP324" s="52"/>
      <c r="BQ324" s="52"/>
      <c r="BR324" s="52"/>
      <c r="BS324" s="117">
        <f t="shared" si="143"/>
        <v>106.94823310478861</v>
      </c>
      <c r="BT324" s="115">
        <v>98</v>
      </c>
      <c r="BU324" s="52"/>
      <c r="BV324" s="52"/>
      <c r="BW324" s="52"/>
      <c r="BX324" s="52"/>
      <c r="BY324" s="52"/>
      <c r="BZ324" s="52"/>
      <c r="CA324" s="96"/>
      <c r="CB324" s="95"/>
      <c r="CC324" s="52"/>
      <c r="CD324" s="52"/>
      <c r="CE324" s="52"/>
      <c r="CF324" s="52"/>
      <c r="CG324" s="52"/>
      <c r="CH324" s="52"/>
      <c r="CI324" s="52"/>
      <c r="CJ324" s="52"/>
      <c r="CK324" s="52"/>
      <c r="CL324" s="52"/>
      <c r="CM324" s="52"/>
      <c r="CN324" s="117">
        <f t="shared" si="144"/>
        <v>106.94823310478861</v>
      </c>
      <c r="CO324" s="115">
        <v>98</v>
      </c>
      <c r="CP324" s="52"/>
      <c r="CQ324" s="52"/>
      <c r="CR324" s="52"/>
      <c r="CS324" s="52"/>
      <c r="CT324" s="52"/>
      <c r="CU324" s="52"/>
      <c r="CV324" s="96"/>
      <c r="CW324" s="122"/>
    </row>
    <row r="325" spans="2:101" x14ac:dyDescent="0.3">
      <c r="B325" s="95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95">
        <f t="shared" si="132"/>
        <v>10</v>
      </c>
      <c r="N325" s="96">
        <f t="shared" si="134"/>
        <v>-214</v>
      </c>
      <c r="O325" s="52"/>
      <c r="P325" s="52"/>
      <c r="Q325" s="95">
        <f t="shared" si="133"/>
        <v>65</v>
      </c>
      <c r="R325" s="96">
        <f t="shared" si="135"/>
        <v>-234</v>
      </c>
      <c r="S325" s="52"/>
      <c r="T325" s="52"/>
      <c r="U325" s="52"/>
      <c r="V325" s="52"/>
      <c r="W325" s="52"/>
      <c r="X325" s="52"/>
      <c r="Y325" s="52"/>
      <c r="Z325" s="31">
        <v>308</v>
      </c>
      <c r="AA325" s="34">
        <f t="shared" si="137"/>
        <v>-56.762294545358898</v>
      </c>
      <c r="AB325" s="33">
        <f t="shared" si="138"/>
        <v>46.859696961899949</v>
      </c>
      <c r="AC325" s="52"/>
      <c r="AD325" s="40">
        <v>317</v>
      </c>
      <c r="AE325" s="43">
        <f t="shared" si="130"/>
        <v>47.537990605246094</v>
      </c>
      <c r="AF325" s="42">
        <f t="shared" si="131"/>
        <v>-44.329893404062389</v>
      </c>
      <c r="AG325" s="52"/>
      <c r="AH325" s="62">
        <v>306</v>
      </c>
      <c r="AI325" s="65">
        <f t="shared" si="139"/>
        <v>-51.364390735137889</v>
      </c>
      <c r="AJ325" s="64">
        <f t="shared" si="140"/>
        <v>40.841828831137704</v>
      </c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95">
        <f t="shared" si="145"/>
        <v>59.46570340869048</v>
      </c>
      <c r="AW325" s="96">
        <f t="shared" si="136"/>
        <v>-312.89542765196785</v>
      </c>
      <c r="AX325" s="52"/>
      <c r="AY325" s="52"/>
      <c r="AZ325" s="96"/>
      <c r="BA325" s="96"/>
      <c r="BC325" s="95"/>
      <c r="BD325" s="176">
        <v>300</v>
      </c>
      <c r="BE325" s="179">
        <f t="shared" si="141"/>
        <v>-53.385017793057308</v>
      </c>
      <c r="BF325" s="178">
        <f t="shared" si="142"/>
        <v>39.529652338389525</v>
      </c>
      <c r="BG325" s="52"/>
      <c r="BH325" s="52"/>
      <c r="BI325" s="52"/>
      <c r="BJ325" s="52"/>
      <c r="BK325" s="52"/>
      <c r="BL325" s="52"/>
      <c r="BM325" s="52"/>
      <c r="BN325" s="52"/>
      <c r="BO325" s="52"/>
      <c r="BP325" s="52"/>
      <c r="BQ325" s="52"/>
      <c r="BR325" s="52"/>
      <c r="BS325" s="117">
        <f t="shared" si="143"/>
        <v>108.03954160585789</v>
      </c>
      <c r="BT325" s="115">
        <v>99</v>
      </c>
      <c r="BU325" s="52"/>
      <c r="BV325" s="52"/>
      <c r="BW325" s="52"/>
      <c r="BX325" s="52"/>
      <c r="BY325" s="52"/>
      <c r="BZ325" s="52"/>
      <c r="CA325" s="96"/>
      <c r="CB325" s="95"/>
      <c r="CC325" s="52"/>
      <c r="CD325" s="52"/>
      <c r="CE325" s="52"/>
      <c r="CF325" s="52"/>
      <c r="CG325" s="52"/>
      <c r="CH325" s="52"/>
      <c r="CI325" s="52"/>
      <c r="CJ325" s="52"/>
      <c r="CK325" s="52"/>
      <c r="CL325" s="52"/>
      <c r="CM325" s="52"/>
      <c r="CN325" s="117">
        <f t="shared" si="144"/>
        <v>108.03954160585789</v>
      </c>
      <c r="CO325" s="115">
        <v>99</v>
      </c>
      <c r="CP325" s="52"/>
      <c r="CQ325" s="52"/>
      <c r="CR325" s="52"/>
      <c r="CS325" s="52"/>
      <c r="CT325" s="52"/>
      <c r="CU325" s="52"/>
      <c r="CV325" s="96"/>
      <c r="CW325" s="122"/>
    </row>
    <row r="326" spans="2:101" x14ac:dyDescent="0.3">
      <c r="B326" s="95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95">
        <f t="shared" si="132"/>
        <v>10</v>
      </c>
      <c r="N326" s="96">
        <f t="shared" si="134"/>
        <v>-215</v>
      </c>
      <c r="O326" s="52"/>
      <c r="P326" s="52"/>
      <c r="Q326" s="95">
        <f t="shared" si="133"/>
        <v>65</v>
      </c>
      <c r="R326" s="96">
        <f t="shared" si="135"/>
        <v>-235</v>
      </c>
      <c r="S326" s="52"/>
      <c r="T326" s="52"/>
      <c r="U326" s="52"/>
      <c r="V326" s="52"/>
      <c r="W326" s="52"/>
      <c r="X326" s="52"/>
      <c r="Y326" s="52"/>
      <c r="Z326" s="31">
        <v>309</v>
      </c>
      <c r="AA326" s="34">
        <f t="shared" si="137"/>
        <v>-56.447861183536865</v>
      </c>
      <c r="AB326" s="33">
        <f t="shared" si="138"/>
        <v>47.109808551291806</v>
      </c>
      <c r="AC326" s="52"/>
      <c r="AD326" s="40">
        <v>318</v>
      </c>
      <c r="AE326" s="43">
        <f t="shared" si="130"/>
        <v>48.304413656030626</v>
      </c>
      <c r="AF326" s="42">
        <f t="shared" si="131"/>
        <v>-43.493489413325776</v>
      </c>
      <c r="AG326" s="52"/>
      <c r="AH326" s="62">
        <v>307</v>
      </c>
      <c r="AI326" s="65">
        <f t="shared" si="139"/>
        <v>-51.041420149034934</v>
      </c>
      <c r="AJ326" s="64">
        <f t="shared" si="140"/>
        <v>41.080814493233028</v>
      </c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95">
        <f t="shared" si="145"/>
        <v>59.46570340869048</v>
      </c>
      <c r="AW326" s="96">
        <f t="shared" si="136"/>
        <v>-313.89542765196785</v>
      </c>
      <c r="AX326" s="52"/>
      <c r="AY326" s="52"/>
      <c r="AZ326" s="96"/>
      <c r="BA326" s="96"/>
      <c r="BC326" s="95"/>
      <c r="BD326" s="176">
        <v>301</v>
      </c>
      <c r="BE326" s="179">
        <f t="shared" si="141"/>
        <v>-53.038849762757948</v>
      </c>
      <c r="BF326" s="178">
        <f t="shared" si="142"/>
        <v>39.733560891481488</v>
      </c>
      <c r="BG326" s="52"/>
      <c r="BH326" s="52"/>
      <c r="BI326" s="52"/>
      <c r="BJ326" s="52"/>
      <c r="BK326" s="52"/>
      <c r="BL326" s="52"/>
      <c r="BM326" s="52"/>
      <c r="BN326" s="52"/>
      <c r="BO326" s="52"/>
      <c r="BP326" s="52"/>
      <c r="BQ326" s="52"/>
      <c r="BR326" s="52"/>
      <c r="BS326" s="117">
        <f t="shared" si="143"/>
        <v>109.13085010692716</v>
      </c>
      <c r="BT326" s="115">
        <v>100</v>
      </c>
      <c r="BU326" s="52"/>
      <c r="BV326" s="52"/>
      <c r="BW326" s="52"/>
      <c r="BX326" s="52"/>
      <c r="BY326" s="52"/>
      <c r="BZ326" s="52"/>
      <c r="CA326" s="96"/>
      <c r="CB326" s="95"/>
      <c r="CC326" s="52"/>
      <c r="CD326" s="52"/>
      <c r="CE326" s="52"/>
      <c r="CF326" s="52"/>
      <c r="CG326" s="52"/>
      <c r="CH326" s="52"/>
      <c r="CI326" s="52"/>
      <c r="CJ326" s="52"/>
      <c r="CK326" s="52"/>
      <c r="CL326" s="52"/>
      <c r="CM326" s="52"/>
      <c r="CN326" s="117">
        <f t="shared" si="144"/>
        <v>109.13085010692716</v>
      </c>
      <c r="CO326" s="115">
        <v>100</v>
      </c>
      <c r="CP326" s="52"/>
      <c r="CQ326" s="52"/>
      <c r="CR326" s="52"/>
      <c r="CS326" s="52"/>
      <c r="CT326" s="52"/>
      <c r="CU326" s="52"/>
      <c r="CV326" s="96"/>
      <c r="CW326" s="122"/>
    </row>
    <row r="327" spans="2:101" x14ac:dyDescent="0.3">
      <c r="B327" s="95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95">
        <f t="shared" si="132"/>
        <v>10</v>
      </c>
      <c r="N327" s="96">
        <f t="shared" si="134"/>
        <v>-216</v>
      </c>
      <c r="O327" s="52"/>
      <c r="P327" s="52"/>
      <c r="Q327" s="95">
        <f t="shared" si="133"/>
        <v>65</v>
      </c>
      <c r="R327" s="96">
        <f t="shared" si="135"/>
        <v>-236</v>
      </c>
      <c r="S327" s="52"/>
      <c r="T327" s="52"/>
      <c r="U327" s="52"/>
      <c r="V327" s="52"/>
      <c r="W327" s="52"/>
      <c r="X327" s="52"/>
      <c r="Y327" s="52"/>
      <c r="Z327" s="31">
        <v>310</v>
      </c>
      <c r="AA327" s="34">
        <f t="shared" si="137"/>
        <v>-56.137840760551569</v>
      </c>
      <c r="AB327" s="33">
        <f t="shared" si="138"/>
        <v>47.365369666305114</v>
      </c>
      <c r="AC327" s="52"/>
      <c r="AD327" s="40">
        <v>319</v>
      </c>
      <c r="AE327" s="43">
        <f t="shared" si="130"/>
        <v>49.056122714480175</v>
      </c>
      <c r="AF327" s="42">
        <f t="shared" si="131"/>
        <v>-42.643836884382978</v>
      </c>
      <c r="AG327" s="52"/>
      <c r="AH327" s="62">
        <v>308</v>
      </c>
      <c r="AI327" s="65">
        <f t="shared" si="139"/>
        <v>-50.722669627824132</v>
      </c>
      <c r="AJ327" s="64">
        <f t="shared" si="140"/>
        <v>41.32540037059043</v>
      </c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95">
        <f t="shared" si="145"/>
        <v>59.46570340869048</v>
      </c>
      <c r="AW327" s="96">
        <f t="shared" si="136"/>
        <v>-314.89542765196785</v>
      </c>
      <c r="AX327" s="52"/>
      <c r="AY327" s="52"/>
      <c r="AZ327" s="96"/>
      <c r="BA327" s="96"/>
      <c r="BC327" s="95"/>
      <c r="BD327" s="176">
        <v>302</v>
      </c>
      <c r="BE327" s="179">
        <f t="shared" si="141"/>
        <v>-52.696293150470908</v>
      </c>
      <c r="BF327" s="178">
        <f t="shared" si="142"/>
        <v>39.943479853473526</v>
      </c>
      <c r="BG327" s="52"/>
      <c r="BH327" s="52"/>
      <c r="BI327" s="52"/>
      <c r="BJ327" s="52"/>
      <c r="BK327" s="52"/>
      <c r="BL327" s="52"/>
      <c r="BM327" s="52"/>
      <c r="BN327" s="52"/>
      <c r="BO327" s="52"/>
      <c r="BP327" s="52"/>
      <c r="BQ327" s="52"/>
      <c r="BR327" s="52"/>
      <c r="BS327" s="117">
        <f t="shared" si="143"/>
        <v>110.22215860799643</v>
      </c>
      <c r="BT327" s="115">
        <v>101</v>
      </c>
      <c r="BU327" s="52"/>
      <c r="BV327" s="52"/>
      <c r="BW327" s="52"/>
      <c r="BX327" s="52"/>
      <c r="BY327" s="52"/>
      <c r="BZ327" s="52"/>
      <c r="CA327" s="96"/>
      <c r="CB327" s="95"/>
      <c r="CC327" s="52"/>
      <c r="CD327" s="52"/>
      <c r="CE327" s="52"/>
      <c r="CF327" s="52"/>
      <c r="CG327" s="52"/>
      <c r="CH327" s="52"/>
      <c r="CI327" s="52"/>
      <c r="CJ327" s="52"/>
      <c r="CK327" s="52"/>
      <c r="CL327" s="52"/>
      <c r="CM327" s="52"/>
      <c r="CN327" s="117">
        <f t="shared" si="144"/>
        <v>110.22215860799643</v>
      </c>
      <c r="CO327" s="115">
        <v>101</v>
      </c>
      <c r="CP327" s="52"/>
      <c r="CQ327" s="52"/>
      <c r="CR327" s="52"/>
      <c r="CS327" s="52"/>
      <c r="CT327" s="52"/>
      <c r="CU327" s="52"/>
      <c r="CV327" s="96"/>
      <c r="CW327" s="122"/>
    </row>
    <row r="328" spans="2:101" x14ac:dyDescent="0.3">
      <c r="B328" s="95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95">
        <f t="shared" si="132"/>
        <v>10</v>
      </c>
      <c r="N328" s="96">
        <f t="shared" si="134"/>
        <v>-217</v>
      </c>
      <c r="O328" s="52"/>
      <c r="P328" s="52"/>
      <c r="Q328" s="95">
        <f t="shared" si="133"/>
        <v>65</v>
      </c>
      <c r="R328" s="96">
        <f t="shared" si="135"/>
        <v>-237</v>
      </c>
      <c r="S328" s="52"/>
      <c r="T328" s="52"/>
      <c r="U328" s="52"/>
      <c r="V328" s="52"/>
      <c r="W328" s="52"/>
      <c r="X328" s="52"/>
      <c r="Y328" s="52"/>
      <c r="Z328" s="31">
        <v>311</v>
      </c>
      <c r="AA328" s="34">
        <f t="shared" si="137"/>
        <v>-55.832327711627087</v>
      </c>
      <c r="AB328" s="33">
        <f t="shared" si="138"/>
        <v>47.626302460548573</v>
      </c>
      <c r="AC328" s="52"/>
      <c r="AD328" s="40">
        <v>320</v>
      </c>
      <c r="AE328" s="43">
        <f t="shared" si="130"/>
        <v>49.792888802733557</v>
      </c>
      <c r="AF328" s="42">
        <f t="shared" si="131"/>
        <v>-41.78119462962507</v>
      </c>
      <c r="AG328" s="52"/>
      <c r="AH328" s="62">
        <v>309</v>
      </c>
      <c r="AI328" s="65">
        <f t="shared" si="139"/>
        <v>-50.408236266002099</v>
      </c>
      <c r="AJ328" s="64">
        <f t="shared" si="140"/>
        <v>41.575511959982286</v>
      </c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95">
        <f t="shared" si="145"/>
        <v>59.46570340869048</v>
      </c>
      <c r="AW328" s="96">
        <f t="shared" si="136"/>
        <v>-315.89542765196785</v>
      </c>
      <c r="AX328" s="52"/>
      <c r="AY328" s="52"/>
      <c r="AZ328" s="96"/>
      <c r="BA328" s="96"/>
      <c r="BC328" s="95"/>
      <c r="BD328" s="176">
        <v>303</v>
      </c>
      <c r="BE328" s="179">
        <f t="shared" si="141"/>
        <v>-52.357452302258707</v>
      </c>
      <c r="BF328" s="178">
        <f t="shared" si="142"/>
        <v>40.159345281016307</v>
      </c>
      <c r="BG328" s="52"/>
      <c r="BH328" s="52"/>
      <c r="BI328" s="52"/>
      <c r="BJ328" s="52"/>
      <c r="BK328" s="52"/>
      <c r="BL328" s="52"/>
      <c r="BM328" s="52"/>
      <c r="BN328" s="52"/>
      <c r="BO328" s="52"/>
      <c r="BP328" s="52"/>
      <c r="BQ328" s="52"/>
      <c r="BR328" s="52"/>
      <c r="BS328" s="117">
        <f t="shared" si="143"/>
        <v>111.3134671090657</v>
      </c>
      <c r="BT328" s="115">
        <v>102</v>
      </c>
      <c r="BU328" s="52"/>
      <c r="BV328" s="52"/>
      <c r="BW328" s="52"/>
      <c r="BX328" s="52"/>
      <c r="BY328" s="52"/>
      <c r="BZ328" s="52"/>
      <c r="CA328" s="96"/>
      <c r="CB328" s="95"/>
      <c r="CC328" s="52"/>
      <c r="CD328" s="52"/>
      <c r="CE328" s="52"/>
      <c r="CF328" s="52"/>
      <c r="CG328" s="52"/>
      <c r="CH328" s="52"/>
      <c r="CI328" s="52"/>
      <c r="CJ328" s="52"/>
      <c r="CK328" s="52"/>
      <c r="CL328" s="52"/>
      <c r="CM328" s="52"/>
      <c r="CN328" s="117">
        <f t="shared" si="144"/>
        <v>111.3134671090657</v>
      </c>
      <c r="CO328" s="115">
        <v>102</v>
      </c>
      <c r="CP328" s="52"/>
      <c r="CQ328" s="52"/>
      <c r="CR328" s="52"/>
      <c r="CS328" s="52"/>
      <c r="CT328" s="52"/>
      <c r="CU328" s="52"/>
      <c r="CV328" s="96"/>
      <c r="CW328" s="122"/>
    </row>
    <row r="329" spans="2:101" x14ac:dyDescent="0.3">
      <c r="B329" s="95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95">
        <f t="shared" si="132"/>
        <v>10</v>
      </c>
      <c r="N329" s="96">
        <f t="shared" si="134"/>
        <v>-218</v>
      </c>
      <c r="O329" s="52"/>
      <c r="P329" s="52"/>
      <c r="Q329" s="95">
        <f t="shared" si="133"/>
        <v>65</v>
      </c>
      <c r="R329" s="96">
        <f t="shared" si="135"/>
        <v>-238</v>
      </c>
      <c r="S329" s="52"/>
      <c r="T329" s="52"/>
      <c r="U329" s="52"/>
      <c r="V329" s="52"/>
      <c r="W329" s="52"/>
      <c r="X329" s="52"/>
      <c r="Y329" s="52"/>
      <c r="Z329" s="31">
        <v>312</v>
      </c>
      <c r="AA329" s="34">
        <f t="shared" si="137"/>
        <v>-55.531415098997698</v>
      </c>
      <c r="AB329" s="33">
        <f t="shared" si="138"/>
        <v>47.892527451365325</v>
      </c>
      <c r="AC329" s="52"/>
      <c r="AD329" s="40">
        <v>321</v>
      </c>
      <c r="AE329" s="43">
        <f t="shared" ref="AE329:AE368" si="146">$AF$2*COS($AD329*PI()/180)+$AF$3</f>
        <v>50.51448749470309</v>
      </c>
      <c r="AF329" s="42">
        <f t="shared" ref="AF329:AF368" si="147">$AF$2*SIN($AD329*PI()/180)+$AF$4</f>
        <v>-40.905825418239459</v>
      </c>
      <c r="AG329" s="52"/>
      <c r="AH329" s="62">
        <v>310</v>
      </c>
      <c r="AI329" s="65">
        <f t="shared" si="139"/>
        <v>-50.098215843016803</v>
      </c>
      <c r="AJ329" s="64">
        <f t="shared" si="140"/>
        <v>41.831073074995601</v>
      </c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95">
        <f t="shared" si="145"/>
        <v>59.46570340869048</v>
      </c>
      <c r="AW329" s="96">
        <f t="shared" si="136"/>
        <v>-316.89542765196785</v>
      </c>
      <c r="AX329" s="52"/>
      <c r="AY329" s="52"/>
      <c r="AZ329" s="96"/>
      <c r="BA329" s="96"/>
      <c r="BC329" s="95"/>
      <c r="BD329" s="176">
        <v>304</v>
      </c>
      <c r="BE329" s="179">
        <f t="shared" si="141"/>
        <v>-52.022430432326139</v>
      </c>
      <c r="BF329" s="178">
        <f t="shared" si="142"/>
        <v>40.381091419409458</v>
      </c>
      <c r="BG329" s="52"/>
      <c r="BH329" s="52"/>
      <c r="BI329" s="52"/>
      <c r="BJ329" s="52"/>
      <c r="BK329" s="52"/>
      <c r="BL329" s="52"/>
      <c r="BM329" s="52"/>
      <c r="BN329" s="52"/>
      <c r="BO329" s="52"/>
      <c r="BP329" s="52"/>
      <c r="BQ329" s="52"/>
      <c r="BR329" s="52"/>
      <c r="BS329" s="117">
        <f t="shared" si="143"/>
        <v>112.40477561013498</v>
      </c>
      <c r="BT329" s="115">
        <v>103</v>
      </c>
      <c r="BU329" s="52"/>
      <c r="BV329" s="52"/>
      <c r="BW329" s="52"/>
      <c r="BX329" s="52"/>
      <c r="BY329" s="52"/>
      <c r="BZ329" s="52"/>
      <c r="CA329" s="96"/>
      <c r="CB329" s="95"/>
      <c r="CC329" s="52"/>
      <c r="CD329" s="52"/>
      <c r="CE329" s="52"/>
      <c r="CF329" s="52"/>
      <c r="CG329" s="52"/>
      <c r="CH329" s="52"/>
      <c r="CI329" s="52"/>
      <c r="CJ329" s="52"/>
      <c r="CK329" s="52"/>
      <c r="CL329" s="52"/>
      <c r="CM329" s="52"/>
      <c r="CN329" s="117">
        <f t="shared" si="144"/>
        <v>112.40477561013498</v>
      </c>
      <c r="CO329" s="115">
        <v>103</v>
      </c>
      <c r="CP329" s="52"/>
      <c r="CQ329" s="52"/>
      <c r="CR329" s="52"/>
      <c r="CS329" s="52"/>
      <c r="CT329" s="52"/>
      <c r="CU329" s="52"/>
      <c r="CV329" s="96"/>
      <c r="CW329" s="122"/>
    </row>
    <row r="330" spans="2:101" x14ac:dyDescent="0.3">
      <c r="B330" s="95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95">
        <f t="shared" si="132"/>
        <v>10</v>
      </c>
      <c r="N330" s="96">
        <f t="shared" si="134"/>
        <v>-219</v>
      </c>
      <c r="O330" s="52"/>
      <c r="P330" s="52"/>
      <c r="Q330" s="95">
        <f t="shared" si="133"/>
        <v>65</v>
      </c>
      <c r="R330" s="96">
        <f t="shared" si="135"/>
        <v>-239</v>
      </c>
      <c r="S330" s="52"/>
      <c r="T330" s="52"/>
      <c r="U330" s="52"/>
      <c r="V330" s="52"/>
      <c r="W330" s="52"/>
      <c r="X330" s="52"/>
      <c r="Y330" s="52"/>
      <c r="Z330" s="31">
        <v>313</v>
      </c>
      <c r="AA330" s="34">
        <f t="shared" si="137"/>
        <v>-55.235194583560208</v>
      </c>
      <c r="AB330" s="33">
        <f t="shared" si="138"/>
        <v>48.163963544044208</v>
      </c>
      <c r="AC330" s="52"/>
      <c r="AD330" s="40">
        <v>322</v>
      </c>
      <c r="AE330" s="43">
        <f t="shared" si="146"/>
        <v>51.220698984436901</v>
      </c>
      <c r="AF330" s="42">
        <f t="shared" si="147"/>
        <v>-40.017995896167825</v>
      </c>
      <c r="AG330" s="52"/>
      <c r="AH330" s="62">
        <v>311</v>
      </c>
      <c r="AI330" s="65">
        <f t="shared" si="139"/>
        <v>-49.792702794092321</v>
      </c>
      <c r="AJ330" s="64">
        <f t="shared" si="140"/>
        <v>42.092005869239046</v>
      </c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95">
        <f t="shared" si="145"/>
        <v>59.46570340869048</v>
      </c>
      <c r="AW330" s="96">
        <f t="shared" si="136"/>
        <v>-317.89542765196785</v>
      </c>
      <c r="AX330" s="52"/>
      <c r="AY330" s="52"/>
      <c r="AZ330" s="96"/>
      <c r="BA330" s="96"/>
      <c r="BC330" s="95"/>
      <c r="BD330" s="176">
        <v>305</v>
      </c>
      <c r="BE330" s="179">
        <f t="shared" si="141"/>
        <v>-51.691329591580192</v>
      </c>
      <c r="BF330" s="178">
        <f t="shared" si="142"/>
        <v>40.608650722631126</v>
      </c>
      <c r="BG330" s="52"/>
      <c r="BH330" s="52"/>
      <c r="BI330" s="52"/>
      <c r="BJ330" s="52"/>
      <c r="BK330" s="52"/>
      <c r="BL330" s="52"/>
      <c r="BM330" s="52"/>
      <c r="BN330" s="52"/>
      <c r="BO330" s="52"/>
      <c r="BP330" s="52"/>
      <c r="BQ330" s="52"/>
      <c r="BR330" s="52"/>
      <c r="BS330" s="117">
        <f t="shared" si="143"/>
        <v>113.49608411120424</v>
      </c>
      <c r="BT330" s="115">
        <v>104</v>
      </c>
      <c r="BU330" s="52"/>
      <c r="BV330" s="52"/>
      <c r="BW330" s="52"/>
      <c r="BX330" s="52"/>
      <c r="BY330" s="52"/>
      <c r="BZ330" s="52"/>
      <c r="CA330" s="96"/>
      <c r="CB330" s="95"/>
      <c r="CC330" s="52"/>
      <c r="CD330" s="52"/>
      <c r="CE330" s="52"/>
      <c r="CF330" s="52"/>
      <c r="CG330" s="52"/>
      <c r="CH330" s="52"/>
      <c r="CI330" s="52"/>
      <c r="CJ330" s="52"/>
      <c r="CK330" s="52"/>
      <c r="CL330" s="52"/>
      <c r="CM330" s="52"/>
      <c r="CN330" s="117">
        <f t="shared" si="144"/>
        <v>113.49608411120424</v>
      </c>
      <c r="CO330" s="115">
        <v>104</v>
      </c>
      <c r="CP330" s="52"/>
      <c r="CQ330" s="52"/>
      <c r="CR330" s="52"/>
      <c r="CS330" s="52"/>
      <c r="CT330" s="52"/>
      <c r="CU330" s="52"/>
      <c r="CV330" s="96"/>
      <c r="CW330" s="122"/>
    </row>
    <row r="331" spans="2:101" x14ac:dyDescent="0.3">
      <c r="B331" s="95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95">
        <f t="shared" si="132"/>
        <v>10</v>
      </c>
      <c r="N331" s="96">
        <f t="shared" si="134"/>
        <v>-220</v>
      </c>
      <c r="O331" s="52"/>
      <c r="P331" s="52"/>
      <c r="Q331" s="95">
        <f t="shared" si="133"/>
        <v>65</v>
      </c>
      <c r="R331" s="96">
        <f t="shared" si="135"/>
        <v>-240</v>
      </c>
      <c r="S331" s="52"/>
      <c r="T331" s="52"/>
      <c r="U331" s="52"/>
      <c r="V331" s="52"/>
      <c r="W331" s="52"/>
      <c r="X331" s="52"/>
      <c r="Y331" s="52"/>
      <c r="Z331" s="31">
        <v>314</v>
      </c>
      <c r="AA331" s="34">
        <f t="shared" si="137"/>
        <v>-54.943756396953177</v>
      </c>
      <c r="AB331" s="33">
        <f t="shared" si="138"/>
        <v>48.44052805652192</v>
      </c>
      <c r="AC331" s="52"/>
      <c r="AD331" s="40">
        <v>323</v>
      </c>
      <c r="AE331" s="43">
        <f t="shared" si="146"/>
        <v>51.911308153074032</v>
      </c>
      <c r="AF331" s="42">
        <f t="shared" si="147"/>
        <v>-39.117976504883138</v>
      </c>
      <c r="AG331" s="52"/>
      <c r="AH331" s="62">
        <v>312</v>
      </c>
      <c r="AI331" s="65">
        <f t="shared" si="139"/>
        <v>-49.491790181462932</v>
      </c>
      <c r="AJ331" s="64">
        <f t="shared" si="140"/>
        <v>42.358230860055812</v>
      </c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95">
        <f t="shared" si="145"/>
        <v>59.46570340869048</v>
      </c>
      <c r="AW331" s="96">
        <f t="shared" si="136"/>
        <v>-318.89542765196785</v>
      </c>
      <c r="AX331" s="52"/>
      <c r="AY331" s="52"/>
      <c r="AZ331" s="96"/>
      <c r="BA331" s="96"/>
      <c r="BC331" s="95"/>
      <c r="BD331" s="176">
        <v>306</v>
      </c>
      <c r="BE331" s="179">
        <f t="shared" si="141"/>
        <v>-51.36425063654444</v>
      </c>
      <c r="BF331" s="178">
        <f t="shared" si="142"/>
        <v>40.841953873913127</v>
      </c>
      <c r="BG331" s="52"/>
      <c r="BH331" s="52"/>
      <c r="BI331" s="52"/>
      <c r="BJ331" s="52"/>
      <c r="BK331" s="52"/>
      <c r="BL331" s="52"/>
      <c r="BM331" s="52"/>
      <c r="BN331" s="52"/>
      <c r="BO331" s="52"/>
      <c r="BP331" s="52"/>
      <c r="BQ331" s="52"/>
      <c r="BR331" s="52"/>
      <c r="BS331" s="117">
        <f t="shared" si="143"/>
        <v>114.58739261227352</v>
      </c>
      <c r="BT331" s="115">
        <v>105</v>
      </c>
      <c r="BU331" s="52"/>
      <c r="BV331" s="52"/>
      <c r="BW331" s="52"/>
      <c r="BX331" s="52"/>
      <c r="BY331" s="52"/>
      <c r="BZ331" s="52"/>
      <c r="CA331" s="96"/>
      <c r="CB331" s="95"/>
      <c r="CC331" s="52"/>
      <c r="CD331" s="52"/>
      <c r="CE331" s="52"/>
      <c r="CF331" s="52"/>
      <c r="CG331" s="52"/>
      <c r="CH331" s="52"/>
      <c r="CI331" s="52"/>
      <c r="CJ331" s="52"/>
      <c r="CK331" s="52"/>
      <c r="CL331" s="52"/>
      <c r="CM331" s="52"/>
      <c r="CN331" s="117">
        <f t="shared" si="144"/>
        <v>114.58739261227352</v>
      </c>
      <c r="CO331" s="115">
        <v>105</v>
      </c>
      <c r="CP331" s="52"/>
      <c r="CQ331" s="52"/>
      <c r="CR331" s="52"/>
      <c r="CS331" s="52"/>
      <c r="CT331" s="52"/>
      <c r="CU331" s="52"/>
      <c r="CV331" s="96"/>
      <c r="CW331" s="122"/>
    </row>
    <row r="332" spans="2:101" x14ac:dyDescent="0.3">
      <c r="B332" s="95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95">
        <f t="shared" si="132"/>
        <v>10</v>
      </c>
      <c r="N332" s="96">
        <f t="shared" si="134"/>
        <v>-221</v>
      </c>
      <c r="O332" s="52"/>
      <c r="P332" s="52"/>
      <c r="Q332" s="95">
        <f t="shared" si="133"/>
        <v>65</v>
      </c>
      <c r="R332" s="96">
        <f t="shared" si="135"/>
        <v>-241</v>
      </c>
      <c r="S332" s="52"/>
      <c r="T332" s="52"/>
      <c r="U332" s="52"/>
      <c r="V332" s="52"/>
      <c r="W332" s="52"/>
      <c r="X332" s="52"/>
      <c r="Y332" s="52"/>
      <c r="Z332" s="31">
        <v>315</v>
      </c>
      <c r="AA332" s="34">
        <f t="shared" si="137"/>
        <v>-54.657189314071459</v>
      </c>
      <c r="AB332" s="33">
        <f t="shared" si="138"/>
        <v>48.722136744568829</v>
      </c>
      <c r="AC332" s="52"/>
      <c r="AD332" s="40">
        <v>324</v>
      </c>
      <c r="AE332" s="43">
        <f t="shared" si="146"/>
        <v>52.58610463437158</v>
      </c>
      <c r="AF332" s="42">
        <f t="shared" si="147"/>
        <v>-38.206041399010772</v>
      </c>
      <c r="AG332" s="52"/>
      <c r="AH332" s="62">
        <v>313</v>
      </c>
      <c r="AI332" s="65">
        <f t="shared" si="139"/>
        <v>-49.195569666025442</v>
      </c>
      <c r="AJ332" s="64">
        <f t="shared" si="140"/>
        <v>42.629666952734688</v>
      </c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95">
        <f t="shared" si="145"/>
        <v>59.46570340869048</v>
      </c>
      <c r="AW332" s="96">
        <f t="shared" si="136"/>
        <v>-319.89542765196785</v>
      </c>
      <c r="AX332" s="52"/>
      <c r="AY332" s="52"/>
      <c r="AZ332" s="96"/>
      <c r="BA332" s="96"/>
      <c r="BC332" s="95"/>
      <c r="BD332" s="176">
        <v>307</v>
      </c>
      <c r="BE332" s="179">
        <f t="shared" si="141"/>
        <v>-51.041293198637057</v>
      </c>
      <c r="BF332" s="178">
        <f t="shared" si="142"/>
        <v>41.080929806855522</v>
      </c>
      <c r="BG332" s="52"/>
      <c r="BH332" s="52"/>
      <c r="BI332" s="52"/>
      <c r="BJ332" s="52"/>
      <c r="BK332" s="52"/>
      <c r="BL332" s="52"/>
      <c r="BM332" s="52"/>
      <c r="BN332" s="52"/>
      <c r="BO332" s="52"/>
      <c r="BP332" s="52"/>
      <c r="BQ332" s="52"/>
      <c r="BR332" s="52"/>
      <c r="BS332" s="117">
        <f t="shared" si="143"/>
        <v>115.67870111334278</v>
      </c>
      <c r="BT332" s="115">
        <v>106</v>
      </c>
      <c r="BU332" s="52"/>
      <c r="BV332" s="52"/>
      <c r="BW332" s="52"/>
      <c r="BX332" s="52"/>
      <c r="BY332" s="52"/>
      <c r="BZ332" s="52"/>
      <c r="CA332" s="96"/>
      <c r="CB332" s="95"/>
      <c r="CC332" s="52"/>
      <c r="CD332" s="52"/>
      <c r="CE332" s="52"/>
      <c r="CF332" s="52"/>
      <c r="CG332" s="52"/>
      <c r="CH332" s="52"/>
      <c r="CI332" s="52"/>
      <c r="CJ332" s="52"/>
      <c r="CK332" s="52"/>
      <c r="CL332" s="52"/>
      <c r="CM332" s="52"/>
      <c r="CN332" s="117">
        <f t="shared" si="144"/>
        <v>115.67870111334278</v>
      </c>
      <c r="CO332" s="115">
        <v>106</v>
      </c>
      <c r="CP332" s="52"/>
      <c r="CQ332" s="52"/>
      <c r="CR332" s="52"/>
      <c r="CS332" s="52"/>
      <c r="CT332" s="52"/>
      <c r="CU332" s="52"/>
      <c r="CV332" s="96"/>
      <c r="CW332" s="122"/>
    </row>
    <row r="333" spans="2:101" x14ac:dyDescent="0.3">
      <c r="B333" s="95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95">
        <f t="shared" ref="M333:M336" si="148">$M$3</f>
        <v>10</v>
      </c>
      <c r="N333" s="96">
        <f t="shared" si="134"/>
        <v>-222</v>
      </c>
      <c r="O333" s="52"/>
      <c r="P333" s="52"/>
      <c r="Q333" s="95">
        <f t="shared" ref="Q333:Q336" si="149">$Q$3</f>
        <v>65</v>
      </c>
      <c r="R333" s="96">
        <f t="shared" si="135"/>
        <v>-242</v>
      </c>
      <c r="S333" s="52"/>
      <c r="T333" s="52"/>
      <c r="U333" s="52"/>
      <c r="V333" s="52"/>
      <c r="W333" s="52"/>
      <c r="X333" s="52"/>
      <c r="Y333" s="52"/>
      <c r="Z333" s="31">
        <v>316</v>
      </c>
      <c r="AA333" s="34">
        <f t="shared" si="137"/>
        <v>-54.375580626024558</v>
      </c>
      <c r="AB333" s="33">
        <f t="shared" si="138"/>
        <v>49.008703827450539</v>
      </c>
      <c r="AC333" s="52"/>
      <c r="AD333" s="40">
        <v>325</v>
      </c>
      <c r="AE333" s="43">
        <f t="shared" si="146"/>
        <v>53.244882878784452</v>
      </c>
      <c r="AF333" s="42">
        <f t="shared" si="147"/>
        <v>-37.282468362818022</v>
      </c>
      <c r="AG333" s="52"/>
      <c r="AH333" s="62">
        <v>314</v>
      </c>
      <c r="AI333" s="65">
        <f t="shared" si="139"/>
        <v>-48.90413147941841</v>
      </c>
      <c r="AJ333" s="64">
        <f t="shared" si="140"/>
        <v>42.9062314652124</v>
      </c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95">
        <f t="shared" si="145"/>
        <v>59.46570340869048</v>
      </c>
      <c r="AW333" s="96">
        <f t="shared" si="136"/>
        <v>-320.89542765196785</v>
      </c>
      <c r="AX333" s="52"/>
      <c r="AY333" s="52"/>
      <c r="AZ333" s="96"/>
      <c r="BA333" s="96"/>
      <c r="BC333" s="95"/>
      <c r="BD333" s="176">
        <v>308</v>
      </c>
      <c r="BE333" s="179">
        <f t="shared" si="141"/>
        <v>-50.72255565382217</v>
      </c>
      <c r="BF333" s="178">
        <f t="shared" si="142"/>
        <v>41.325505727074137</v>
      </c>
      <c r="BG333" s="52"/>
      <c r="BH333" s="52"/>
      <c r="BI333" s="52"/>
      <c r="BJ333" s="52"/>
      <c r="BK333" s="52"/>
      <c r="BL333" s="52"/>
      <c r="BM333" s="52"/>
      <c r="BN333" s="52"/>
      <c r="BO333" s="52"/>
      <c r="BP333" s="52"/>
      <c r="BQ333" s="52"/>
      <c r="BR333" s="52"/>
      <c r="BS333" s="117">
        <f t="shared" si="143"/>
        <v>116.77000961441206</v>
      </c>
      <c r="BT333" s="115">
        <v>107</v>
      </c>
      <c r="BU333" s="52"/>
      <c r="BV333" s="52"/>
      <c r="BW333" s="52"/>
      <c r="BX333" s="52"/>
      <c r="BY333" s="52"/>
      <c r="BZ333" s="52"/>
      <c r="CA333" s="96"/>
      <c r="CB333" s="95"/>
      <c r="CC333" s="52"/>
      <c r="CD333" s="52"/>
      <c r="CE333" s="52"/>
      <c r="CF333" s="52"/>
      <c r="CG333" s="52"/>
      <c r="CH333" s="52"/>
      <c r="CI333" s="52"/>
      <c r="CJ333" s="52"/>
      <c r="CK333" s="52"/>
      <c r="CL333" s="52"/>
      <c r="CM333" s="52"/>
      <c r="CN333" s="117">
        <f t="shared" si="144"/>
        <v>116.77000961441206</v>
      </c>
      <c r="CO333" s="115">
        <v>107</v>
      </c>
      <c r="CP333" s="52"/>
      <c r="CQ333" s="52"/>
      <c r="CR333" s="52"/>
      <c r="CS333" s="52"/>
      <c r="CT333" s="52"/>
      <c r="CU333" s="52"/>
      <c r="CV333" s="96"/>
      <c r="CW333" s="122"/>
    </row>
    <row r="334" spans="2:101" x14ac:dyDescent="0.3">
      <c r="B334" s="95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95">
        <f t="shared" si="148"/>
        <v>10</v>
      </c>
      <c r="N334" s="96">
        <f t="shared" ref="N334:N336" si="150">$N333-$A$11</f>
        <v>-223</v>
      </c>
      <c r="O334" s="52"/>
      <c r="P334" s="52"/>
      <c r="Q334" s="95">
        <f t="shared" si="149"/>
        <v>65</v>
      </c>
      <c r="R334" s="96">
        <f t="shared" ref="R334:R336" si="151">$R333-$A$11</f>
        <v>-243</v>
      </c>
      <c r="S334" s="52"/>
      <c r="T334" s="52"/>
      <c r="U334" s="52"/>
      <c r="V334" s="52"/>
      <c r="W334" s="52"/>
      <c r="X334" s="52"/>
      <c r="Y334" s="52"/>
      <c r="Z334" s="31">
        <v>317</v>
      </c>
      <c r="AA334" s="34">
        <f t="shared" si="137"/>
        <v>-54.099016113546831</v>
      </c>
      <c r="AB334" s="33">
        <f t="shared" si="138"/>
        <v>49.300142014057585</v>
      </c>
      <c r="AC334" s="52"/>
      <c r="AD334" s="40">
        <v>326</v>
      </c>
      <c r="AE334" s="43">
        <f t="shared" si="146"/>
        <v>53.887442216077694</v>
      </c>
      <c r="AF334" s="42">
        <f t="shared" si="147"/>
        <v>-36.347538725598575</v>
      </c>
      <c r="AG334" s="52"/>
      <c r="AH334" s="62">
        <v>315</v>
      </c>
      <c r="AI334" s="65">
        <f t="shared" si="139"/>
        <v>-48.617564396536693</v>
      </c>
      <c r="AJ334" s="64">
        <f t="shared" si="140"/>
        <v>43.187840153259316</v>
      </c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95">
        <f t="shared" si="145"/>
        <v>59.46570340869048</v>
      </c>
      <c r="AW334" s="96">
        <f t="shared" ref="AW334:AW386" si="152">$AW333-$A$11</f>
        <v>-321.89542765196785</v>
      </c>
      <c r="AX334" s="52"/>
      <c r="AY334" s="52"/>
      <c r="AZ334" s="96"/>
      <c r="BA334" s="96"/>
      <c r="BC334" s="95"/>
      <c r="BD334" s="176">
        <v>309</v>
      </c>
      <c r="BE334" s="179">
        <f t="shared" si="141"/>
        <v>-50.40813509264364</v>
      </c>
      <c r="BF334" s="178">
        <f t="shared" si="142"/>
        <v>41.575607134374394</v>
      </c>
      <c r="BG334" s="52"/>
      <c r="BH334" s="52"/>
      <c r="BI334" s="52"/>
      <c r="BJ334" s="52"/>
      <c r="BK334" s="52"/>
      <c r="BL334" s="52"/>
      <c r="BM334" s="52"/>
      <c r="BN334" s="52"/>
      <c r="BO334" s="52"/>
      <c r="BP334" s="52"/>
      <c r="BQ334" s="52"/>
      <c r="BR334" s="52"/>
      <c r="BS334" s="117">
        <f t="shared" si="143"/>
        <v>117.86131811548132</v>
      </c>
      <c r="BT334" s="115">
        <v>108</v>
      </c>
      <c r="BU334" s="52"/>
      <c r="BV334" s="52"/>
      <c r="BW334" s="52"/>
      <c r="BX334" s="52"/>
      <c r="BY334" s="52"/>
      <c r="BZ334" s="52"/>
      <c r="CA334" s="96"/>
      <c r="CB334" s="95"/>
      <c r="CC334" s="52"/>
      <c r="CD334" s="52"/>
      <c r="CE334" s="52"/>
      <c r="CF334" s="52"/>
      <c r="CG334" s="52"/>
      <c r="CH334" s="52"/>
      <c r="CI334" s="52"/>
      <c r="CJ334" s="52"/>
      <c r="CK334" s="52"/>
      <c r="CL334" s="52"/>
      <c r="CM334" s="52"/>
      <c r="CN334" s="117">
        <f t="shared" si="144"/>
        <v>117.86131811548132</v>
      </c>
      <c r="CO334" s="115">
        <v>108</v>
      </c>
      <c r="CP334" s="52"/>
      <c r="CQ334" s="52"/>
      <c r="CR334" s="52"/>
      <c r="CS334" s="52"/>
      <c r="CT334" s="52"/>
      <c r="CU334" s="52"/>
      <c r="CV334" s="96"/>
      <c r="CW334" s="122"/>
    </row>
    <row r="335" spans="2:101" x14ac:dyDescent="0.3">
      <c r="B335" s="95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95">
        <f t="shared" si="148"/>
        <v>10</v>
      </c>
      <c r="N335" s="96">
        <f t="shared" si="150"/>
        <v>-224</v>
      </c>
      <c r="O335" s="52"/>
      <c r="P335" s="52"/>
      <c r="Q335" s="95">
        <f t="shared" si="149"/>
        <v>65</v>
      </c>
      <c r="R335" s="96">
        <f t="shared" si="151"/>
        <v>-244</v>
      </c>
      <c r="S335" s="52"/>
      <c r="T335" s="52"/>
      <c r="U335" s="52"/>
      <c r="V335" s="52"/>
      <c r="W335" s="52"/>
      <c r="X335" s="52"/>
      <c r="Y335" s="52"/>
      <c r="Z335" s="31">
        <v>318</v>
      </c>
      <c r="AA335" s="34">
        <f t="shared" si="137"/>
        <v>-53.827580020867956</v>
      </c>
      <c r="AB335" s="33">
        <f t="shared" si="138"/>
        <v>49.596362529495075</v>
      </c>
      <c r="AC335" s="52"/>
      <c r="AD335" s="40">
        <v>327</v>
      </c>
      <c r="AE335" s="43">
        <f t="shared" si="146"/>
        <v>54.51358691645256</v>
      </c>
      <c r="AF335" s="42">
        <f t="shared" si="147"/>
        <v>-35.40153727597675</v>
      </c>
      <c r="AG335" s="52"/>
      <c r="AH335" s="62">
        <v>316</v>
      </c>
      <c r="AI335" s="65">
        <f t="shared" si="139"/>
        <v>-48.335955708489792</v>
      </c>
      <c r="AJ335" s="64">
        <f t="shared" si="140"/>
        <v>43.474407236141019</v>
      </c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95">
        <f t="shared" si="145"/>
        <v>59.46570340869048</v>
      </c>
      <c r="AW335" s="96">
        <f t="shared" si="152"/>
        <v>-322.89542765196785</v>
      </c>
      <c r="AX335" s="52"/>
      <c r="AY335" s="52"/>
      <c r="AZ335" s="96"/>
      <c r="BA335" s="96"/>
      <c r="BC335" s="95"/>
      <c r="BD335" s="176">
        <v>310</v>
      </c>
      <c r="BE335" s="179">
        <f t="shared" si="141"/>
        <v>-50.098127290650247</v>
      </c>
      <c r="BF335" s="178">
        <f t="shared" si="142"/>
        <v>41.831157845444849</v>
      </c>
      <c r="BG335" s="52"/>
      <c r="BH335" s="52"/>
      <c r="BI335" s="52"/>
      <c r="BJ335" s="52"/>
      <c r="BK335" s="52"/>
      <c r="BL335" s="52"/>
      <c r="BM335" s="52"/>
      <c r="BN335" s="52"/>
      <c r="BO335" s="52"/>
      <c r="BP335" s="52"/>
      <c r="BQ335" s="52"/>
      <c r="BR335" s="52"/>
      <c r="BS335" s="117">
        <f t="shared" si="143"/>
        <v>118.9526266165506</v>
      </c>
      <c r="BT335" s="115">
        <v>109</v>
      </c>
      <c r="BU335" s="52"/>
      <c r="BV335" s="52"/>
      <c r="BW335" s="52"/>
      <c r="BX335" s="52"/>
      <c r="BY335" s="52"/>
      <c r="BZ335" s="52"/>
      <c r="CA335" s="96"/>
      <c r="CB335" s="95"/>
      <c r="CC335" s="52"/>
      <c r="CD335" s="52"/>
      <c r="CE335" s="52"/>
      <c r="CF335" s="52"/>
      <c r="CG335" s="52"/>
      <c r="CH335" s="52"/>
      <c r="CI335" s="52"/>
      <c r="CJ335" s="52"/>
      <c r="CK335" s="52"/>
      <c r="CL335" s="52"/>
      <c r="CM335" s="52"/>
      <c r="CN335" s="117">
        <f t="shared" si="144"/>
        <v>118.9526266165506</v>
      </c>
      <c r="CO335" s="115">
        <v>109</v>
      </c>
      <c r="CP335" s="52"/>
      <c r="CQ335" s="52"/>
      <c r="CR335" s="52"/>
      <c r="CS335" s="52"/>
      <c r="CT335" s="52"/>
      <c r="CU335" s="52"/>
      <c r="CV335" s="96"/>
      <c r="CW335" s="122"/>
    </row>
    <row r="336" spans="2:101" ht="15" thickBot="1" x14ac:dyDescent="0.35">
      <c r="B336" s="95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97">
        <f t="shared" si="148"/>
        <v>10</v>
      </c>
      <c r="N336" s="98">
        <f t="shared" si="150"/>
        <v>-225</v>
      </c>
      <c r="O336" s="52"/>
      <c r="P336" s="52"/>
      <c r="Q336" s="97">
        <f t="shared" si="149"/>
        <v>65</v>
      </c>
      <c r="R336" s="98">
        <f t="shared" si="151"/>
        <v>-245</v>
      </c>
      <c r="S336" s="52"/>
      <c r="T336" s="52"/>
      <c r="U336" s="52"/>
      <c r="V336" s="52"/>
      <c r="W336" s="52"/>
      <c r="X336" s="52"/>
      <c r="Y336" s="52"/>
      <c r="Z336" s="31">
        <v>319</v>
      </c>
      <c r="AA336" s="34">
        <f t="shared" si="137"/>
        <v>-53.561355030051189</v>
      </c>
      <c r="AB336" s="33">
        <f t="shared" si="138"/>
        <v>49.897275142124464</v>
      </c>
      <c r="AC336" s="52"/>
      <c r="AD336" s="40">
        <v>328</v>
      </c>
      <c r="AE336" s="43">
        <f t="shared" si="146"/>
        <v>55.123126250167651</v>
      </c>
      <c r="AF336" s="42">
        <f t="shared" si="147"/>
        <v>-34.444752175158378</v>
      </c>
      <c r="AG336" s="52"/>
      <c r="AH336" s="62">
        <v>317</v>
      </c>
      <c r="AI336" s="65">
        <f t="shared" si="139"/>
        <v>-48.059391196012065</v>
      </c>
      <c r="AJ336" s="64">
        <f t="shared" si="140"/>
        <v>43.765845422748072</v>
      </c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95">
        <f t="shared" si="145"/>
        <v>59.46570340869048</v>
      </c>
      <c r="AW336" s="96">
        <f t="shared" si="152"/>
        <v>-323.89542765196785</v>
      </c>
      <c r="AX336" s="52"/>
      <c r="AY336" s="52"/>
      <c r="AZ336" s="96"/>
      <c r="BA336" s="96"/>
      <c r="BC336" s="95"/>
      <c r="BD336" s="176">
        <v>311</v>
      </c>
      <c r="BE336" s="179">
        <f t="shared" si="141"/>
        <v>-49.792626679221598</v>
      </c>
      <c r="BF336" s="178">
        <f t="shared" si="142"/>
        <v>42.092080017063338</v>
      </c>
      <c r="BG336" s="52"/>
      <c r="BH336" s="52"/>
      <c r="BI336" s="52"/>
      <c r="BJ336" s="52"/>
      <c r="BK336" s="52"/>
      <c r="BL336" s="52"/>
      <c r="BM336" s="52"/>
      <c r="BN336" s="52"/>
      <c r="BO336" s="52"/>
      <c r="BP336" s="52"/>
      <c r="BQ336" s="52"/>
      <c r="BR336" s="52"/>
      <c r="BS336" s="117">
        <f t="shared" si="143"/>
        <v>120.04393511761987</v>
      </c>
      <c r="BT336" s="115">
        <v>110</v>
      </c>
      <c r="BU336" s="52"/>
      <c r="BV336" s="52"/>
      <c r="BW336" s="52"/>
      <c r="BX336" s="52"/>
      <c r="BY336" s="52"/>
      <c r="BZ336" s="52"/>
      <c r="CA336" s="96"/>
      <c r="CB336" s="95"/>
      <c r="CC336" s="52"/>
      <c r="CD336" s="52"/>
      <c r="CE336" s="52"/>
      <c r="CF336" s="52"/>
      <c r="CG336" s="52"/>
      <c r="CH336" s="52"/>
      <c r="CI336" s="52"/>
      <c r="CJ336" s="52"/>
      <c r="CK336" s="52"/>
      <c r="CL336" s="52"/>
      <c r="CM336" s="52"/>
      <c r="CN336" s="117">
        <f t="shared" si="144"/>
        <v>120.04393511761987</v>
      </c>
      <c r="CO336" s="115">
        <v>110</v>
      </c>
      <c r="CP336" s="52"/>
      <c r="CQ336" s="52"/>
      <c r="CR336" s="52"/>
      <c r="CS336" s="52"/>
      <c r="CT336" s="52"/>
      <c r="CU336" s="52"/>
      <c r="CV336" s="96"/>
      <c r="CW336" s="122"/>
    </row>
    <row r="337" spans="2:101" x14ac:dyDescent="0.3">
      <c r="B337" s="95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31">
        <v>320</v>
      </c>
      <c r="AA337" s="34">
        <f t="shared" si="137"/>
        <v>-53.300422235807744</v>
      </c>
      <c r="AB337" s="33">
        <f t="shared" si="138"/>
        <v>50.202788191048946</v>
      </c>
      <c r="AC337" s="52"/>
      <c r="AD337" s="40">
        <v>329</v>
      </c>
      <c r="AE337" s="43">
        <f t="shared" si="146"/>
        <v>55.715874545637284</v>
      </c>
      <c r="AF337" s="42">
        <f t="shared" si="147"/>
        <v>-33.477474869153539</v>
      </c>
      <c r="AG337" s="52"/>
      <c r="AH337" s="62">
        <v>318</v>
      </c>
      <c r="AI337" s="65">
        <f t="shared" si="139"/>
        <v>-47.787955103333189</v>
      </c>
      <c r="AJ337" s="64">
        <f t="shared" si="140"/>
        <v>44.062065938185555</v>
      </c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95">
        <f t="shared" si="145"/>
        <v>59.46570340869048</v>
      </c>
      <c r="AW337" s="96">
        <f t="shared" si="152"/>
        <v>-324.89542765196785</v>
      </c>
      <c r="AX337" s="52"/>
      <c r="AY337" s="52"/>
      <c r="AZ337" s="96"/>
      <c r="BA337" s="96"/>
      <c r="BC337" s="95"/>
      <c r="BD337" s="176">
        <v>312</v>
      </c>
      <c r="BE337" s="179">
        <f t="shared" si="141"/>
        <v>-49.491726316803373</v>
      </c>
      <c r="BF337" s="178">
        <f t="shared" si="142"/>
        <v>42.358294169808786</v>
      </c>
      <c r="BG337" s="52"/>
      <c r="BH337" s="52"/>
      <c r="BI337" s="52"/>
      <c r="BJ337" s="52"/>
      <c r="BK337" s="52"/>
      <c r="BL337" s="52"/>
      <c r="BM337" s="52"/>
      <c r="BN337" s="52"/>
      <c r="BO337" s="52"/>
      <c r="BP337" s="52"/>
      <c r="BQ337" s="52"/>
      <c r="BR337" s="52"/>
      <c r="BS337" s="117">
        <f t="shared" si="143"/>
        <v>121.13524361868915</v>
      </c>
      <c r="BT337" s="115">
        <v>111</v>
      </c>
      <c r="BU337" s="52"/>
      <c r="BV337" s="52"/>
      <c r="BW337" s="52"/>
      <c r="BX337" s="52"/>
      <c r="BY337" s="52"/>
      <c r="BZ337" s="52"/>
      <c r="CA337" s="96"/>
      <c r="CB337" s="95"/>
      <c r="CC337" s="52"/>
      <c r="CD337" s="52"/>
      <c r="CE337" s="52"/>
      <c r="CF337" s="52"/>
      <c r="CG337" s="52"/>
      <c r="CH337" s="52"/>
      <c r="CI337" s="52"/>
      <c r="CJ337" s="52"/>
      <c r="CK337" s="52"/>
      <c r="CL337" s="52"/>
      <c r="CM337" s="52"/>
      <c r="CN337" s="117">
        <f t="shared" si="144"/>
        <v>121.13524361868915</v>
      </c>
      <c r="CO337" s="115">
        <v>111</v>
      </c>
      <c r="CP337" s="52"/>
      <c r="CQ337" s="52"/>
      <c r="CR337" s="52"/>
      <c r="CS337" s="52"/>
      <c r="CT337" s="52"/>
      <c r="CU337" s="52"/>
      <c r="CV337" s="96"/>
      <c r="CW337" s="122"/>
    </row>
    <row r="338" spans="2:101" x14ac:dyDescent="0.3">
      <c r="B338" s="95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31">
        <v>321</v>
      </c>
      <c r="AA338" s="34">
        <f t="shared" ref="AA338:AA377" si="153">$AB$11*COS($Z338*PI()/180)+$AB$12</f>
        <v>-53.04486112079443</v>
      </c>
      <c r="AB338" s="33">
        <f t="shared" ref="AB338:AB377" si="154">$AB$11*SIN($Z338*PI()/180)+$AB$13</f>
        <v>50.512808614034242</v>
      </c>
      <c r="AC338" s="52"/>
      <c r="AD338" s="40">
        <v>330</v>
      </c>
      <c r="AE338" s="43">
        <f t="shared" si="146"/>
        <v>56.291651245988497</v>
      </c>
      <c r="AF338" s="42">
        <f t="shared" si="147"/>
        <v>-32.500000000000028</v>
      </c>
      <c r="AG338" s="52"/>
      <c r="AH338" s="62">
        <v>319</v>
      </c>
      <c r="AI338" s="65">
        <f t="shared" si="139"/>
        <v>-47.521730112516423</v>
      </c>
      <c r="AJ338" s="64">
        <f t="shared" si="140"/>
        <v>44.362978550814944</v>
      </c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95">
        <f t="shared" si="145"/>
        <v>59.46570340869048</v>
      </c>
      <c r="AW338" s="96">
        <f t="shared" si="152"/>
        <v>-325.89542765196785</v>
      </c>
      <c r="AX338" s="52"/>
      <c r="AY338" s="52"/>
      <c r="AZ338" s="96"/>
      <c r="BA338" s="96"/>
      <c r="BC338" s="95"/>
      <c r="BD338" s="176">
        <v>313</v>
      </c>
      <c r="BE338" s="179">
        <f t="shared" si="141"/>
        <v>-49.195517860560862</v>
      </c>
      <c r="BF338" s="178">
        <f t="shared" si="142"/>
        <v>42.629719212271368</v>
      </c>
      <c r="BG338" s="52"/>
      <c r="BH338" s="52"/>
      <c r="BI338" s="52"/>
      <c r="BJ338" s="52"/>
      <c r="BK338" s="52"/>
      <c r="BL338" s="52"/>
      <c r="BM338" s="52"/>
      <c r="BN338" s="52"/>
      <c r="BO338" s="52"/>
      <c r="BP338" s="52"/>
      <c r="BQ338" s="52"/>
      <c r="BR338" s="52"/>
      <c r="BS338" s="117">
        <f t="shared" si="143"/>
        <v>122.22655211975842</v>
      </c>
      <c r="BT338" s="115">
        <v>112</v>
      </c>
      <c r="BU338" s="52"/>
      <c r="BV338" s="52"/>
      <c r="BW338" s="52"/>
      <c r="BX338" s="52"/>
      <c r="BY338" s="52"/>
      <c r="BZ338" s="52"/>
      <c r="CA338" s="96"/>
      <c r="CB338" s="95"/>
      <c r="CC338" s="52"/>
      <c r="CD338" s="52"/>
      <c r="CE338" s="52"/>
      <c r="CF338" s="52"/>
      <c r="CG338" s="52"/>
      <c r="CH338" s="52"/>
      <c r="CI338" s="52"/>
      <c r="CJ338" s="52"/>
      <c r="CK338" s="52"/>
      <c r="CL338" s="52"/>
      <c r="CM338" s="52"/>
      <c r="CN338" s="117">
        <f t="shared" si="144"/>
        <v>122.22655211975842</v>
      </c>
      <c r="CO338" s="115">
        <v>112</v>
      </c>
      <c r="CP338" s="52"/>
      <c r="CQ338" s="52"/>
      <c r="CR338" s="52"/>
      <c r="CS338" s="52"/>
      <c r="CT338" s="52"/>
      <c r="CU338" s="52"/>
      <c r="CV338" s="96"/>
      <c r="CW338" s="122"/>
    </row>
    <row r="339" spans="2:101" x14ac:dyDescent="0.3">
      <c r="B339" s="95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31">
        <v>322</v>
      </c>
      <c r="AA339" s="34">
        <f t="shared" si="153"/>
        <v>-52.794749531402573</v>
      </c>
      <c r="AB339" s="33">
        <f t="shared" si="154"/>
        <v>50.827241975856275</v>
      </c>
      <c r="AC339" s="52"/>
      <c r="AD339" s="40">
        <v>331</v>
      </c>
      <c r="AE339" s="43">
        <f t="shared" si="146"/>
        <v>56.85028096406073</v>
      </c>
      <c r="AF339" s="42">
        <f t="shared" si="147"/>
        <v>-31.512625316011899</v>
      </c>
      <c r="AG339" s="52"/>
      <c r="AH339" s="62">
        <v>320</v>
      </c>
      <c r="AI339" s="65">
        <f t="shared" ref="AI339:AI379" si="155">$AJ$13*COS($AH339*PI()/180)+$AJ$14</f>
        <v>-47.260797318272978</v>
      </c>
      <c r="AJ339" s="64">
        <f t="shared" ref="AJ339:AJ379" si="156">$AJ$13*SIN($AH339*PI()/180)+$AJ$15</f>
        <v>44.668491599739426</v>
      </c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95">
        <f t="shared" si="145"/>
        <v>59.46570340869048</v>
      </c>
      <c r="AW339" s="96">
        <f t="shared" si="152"/>
        <v>-326.89542765196785</v>
      </c>
      <c r="AX339" s="52"/>
      <c r="AY339" s="52"/>
      <c r="AZ339" s="96"/>
      <c r="BA339" s="96"/>
      <c r="BC339" s="95"/>
      <c r="BD339" s="176">
        <v>314</v>
      </c>
      <c r="BE339" s="179">
        <f t="shared" si="141"/>
        <v>-48.904091538459269</v>
      </c>
      <c r="BF339" s="178">
        <f t="shared" si="142"/>
        <v>42.906272465753823</v>
      </c>
      <c r="BG339" s="52"/>
      <c r="BH339" s="52"/>
      <c r="BI339" s="52"/>
      <c r="BJ339" s="52"/>
      <c r="BK339" s="52"/>
      <c r="BL339" s="52"/>
      <c r="BM339" s="52"/>
      <c r="BN339" s="52"/>
      <c r="BO339" s="52"/>
      <c r="BP339" s="52"/>
      <c r="BQ339" s="52"/>
      <c r="BR339" s="52"/>
      <c r="BS339" s="117">
        <f t="shared" si="143"/>
        <v>123.31786062082769</v>
      </c>
      <c r="BT339" s="115">
        <v>113</v>
      </c>
      <c r="BU339" s="52"/>
      <c r="BV339" s="52"/>
      <c r="BW339" s="52"/>
      <c r="BX339" s="52"/>
      <c r="BY339" s="52"/>
      <c r="BZ339" s="52"/>
      <c r="CA339" s="96"/>
      <c r="CB339" s="95"/>
      <c r="CC339" s="52"/>
      <c r="CD339" s="52"/>
      <c r="CE339" s="52"/>
      <c r="CF339" s="52"/>
      <c r="CG339" s="52"/>
      <c r="CH339" s="52"/>
      <c r="CI339" s="52"/>
      <c r="CJ339" s="52"/>
      <c r="CK339" s="52"/>
      <c r="CL339" s="52"/>
      <c r="CM339" s="52"/>
      <c r="CN339" s="117">
        <f t="shared" si="144"/>
        <v>123.31786062082769</v>
      </c>
      <c r="CO339" s="115">
        <v>113</v>
      </c>
      <c r="CP339" s="52"/>
      <c r="CQ339" s="52"/>
      <c r="CR339" s="52"/>
      <c r="CS339" s="52"/>
      <c r="CT339" s="52"/>
      <c r="CU339" s="52"/>
      <c r="CV339" s="96"/>
      <c r="CW339" s="122"/>
    </row>
    <row r="340" spans="2:101" x14ac:dyDescent="0.3">
      <c r="B340" s="95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31">
        <v>323</v>
      </c>
      <c r="AA340" s="34">
        <f t="shared" si="153"/>
        <v>-52.550163654045164</v>
      </c>
      <c r="AB340" s="33">
        <f t="shared" si="154"/>
        <v>51.14599249706707</v>
      </c>
      <c r="AC340" s="52"/>
      <c r="AD340" s="40">
        <v>332</v>
      </c>
      <c r="AE340" s="43">
        <f t="shared" si="146"/>
        <v>57.391593535830246</v>
      </c>
      <c r="AF340" s="42">
        <f t="shared" si="147"/>
        <v>-30.515651581082903</v>
      </c>
      <c r="AG340" s="52"/>
      <c r="AH340" s="62">
        <v>321</v>
      </c>
      <c r="AI340" s="65">
        <f t="shared" si="155"/>
        <v>-47.005236203259663</v>
      </c>
      <c r="AJ340" s="64">
        <f t="shared" si="156"/>
        <v>44.978512022724722</v>
      </c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95">
        <f t="shared" si="145"/>
        <v>59.46570340869048</v>
      </c>
      <c r="AW340" s="96">
        <f t="shared" si="152"/>
        <v>-327.89542765196785</v>
      </c>
      <c r="AX340" s="52"/>
      <c r="AY340" s="52"/>
      <c r="AZ340" s="96"/>
      <c r="BA340" s="96"/>
      <c r="BC340" s="95"/>
      <c r="BD340" s="176">
        <v>315</v>
      </c>
      <c r="BE340" s="179">
        <f t="shared" si="141"/>
        <v>-48.617536121779402</v>
      </c>
      <c r="BF340" s="178">
        <f t="shared" si="142"/>
        <v>43.187869689456107</v>
      </c>
      <c r="BG340" s="52"/>
      <c r="BH340" s="52"/>
      <c r="BI340" s="52"/>
      <c r="BJ340" s="52"/>
      <c r="BK340" s="52"/>
      <c r="BL340" s="52"/>
      <c r="BM340" s="52"/>
      <c r="BN340" s="52"/>
      <c r="BO340" s="52"/>
      <c r="BP340" s="52"/>
      <c r="BQ340" s="52"/>
      <c r="BR340" s="52"/>
      <c r="BS340" s="117">
        <f t="shared" si="143"/>
        <v>124.40916912189697</v>
      </c>
      <c r="BT340" s="115">
        <v>114</v>
      </c>
      <c r="BU340" s="52"/>
      <c r="BV340" s="52"/>
      <c r="BW340" s="52"/>
      <c r="BX340" s="52"/>
      <c r="BY340" s="52"/>
      <c r="BZ340" s="52"/>
      <c r="CA340" s="96"/>
      <c r="CB340" s="95"/>
      <c r="CC340" s="52"/>
      <c r="CD340" s="52"/>
      <c r="CE340" s="52"/>
      <c r="CF340" s="52"/>
      <c r="CG340" s="52"/>
      <c r="CH340" s="52"/>
      <c r="CI340" s="52"/>
      <c r="CJ340" s="52"/>
      <c r="CK340" s="52"/>
      <c r="CL340" s="52"/>
      <c r="CM340" s="52"/>
      <c r="CN340" s="117">
        <f t="shared" si="144"/>
        <v>124.40916912189697</v>
      </c>
      <c r="CO340" s="115">
        <v>114</v>
      </c>
      <c r="CP340" s="52"/>
      <c r="CQ340" s="52"/>
      <c r="CR340" s="52"/>
      <c r="CS340" s="52"/>
      <c r="CT340" s="52"/>
      <c r="CU340" s="52"/>
      <c r="CV340" s="96"/>
      <c r="CW340" s="122"/>
    </row>
    <row r="341" spans="2:101" x14ac:dyDescent="0.3">
      <c r="B341" s="95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31">
        <v>324</v>
      </c>
      <c r="AA341" s="34">
        <f t="shared" si="153"/>
        <v>-52.31117799194984</v>
      </c>
      <c r="AB341" s="33">
        <f t="shared" si="154"/>
        <v>51.468963083170024</v>
      </c>
      <c r="AC341" s="52"/>
      <c r="AD341" s="40">
        <v>333</v>
      </c>
      <c r="AE341" s="43">
        <f t="shared" si="146"/>
        <v>57.915424072243908</v>
      </c>
      <c r="AF341" s="42">
        <f t="shared" si="147"/>
        <v>-29.509382483070553</v>
      </c>
      <c r="AG341" s="52"/>
      <c r="AH341" s="62">
        <v>322</v>
      </c>
      <c r="AI341" s="65">
        <f t="shared" si="155"/>
        <v>-46.755124613867807</v>
      </c>
      <c r="AJ341" s="64">
        <f t="shared" si="156"/>
        <v>45.292945384546755</v>
      </c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95">
        <f t="shared" si="145"/>
        <v>59.46570340869048</v>
      </c>
      <c r="AW341" s="96">
        <f t="shared" si="152"/>
        <v>-328.89542765196785</v>
      </c>
      <c r="AX341" s="52"/>
      <c r="AY341" s="52"/>
      <c r="AZ341" s="96"/>
      <c r="BA341" s="96"/>
      <c r="BC341" s="95"/>
      <c r="BD341" s="176">
        <v>316</v>
      </c>
      <c r="BE341" s="179">
        <f t="shared" si="141"/>
        <v>-48.335938898077131</v>
      </c>
      <c r="BF341" s="178">
        <f t="shared" si="142"/>
        <v>43.474425106135961</v>
      </c>
      <c r="BG341" s="52"/>
      <c r="BH341" s="52"/>
      <c r="BI341" s="52"/>
      <c r="BJ341" s="52"/>
      <c r="BK341" s="52"/>
      <c r="BL341" s="52"/>
      <c r="BM341" s="52"/>
      <c r="BN341" s="52"/>
      <c r="BO341" s="52"/>
      <c r="BP341" s="52"/>
      <c r="BQ341" s="52"/>
      <c r="BR341" s="52"/>
      <c r="BS341" s="117">
        <f t="shared" si="143"/>
        <v>125.50047762296623</v>
      </c>
      <c r="BT341" s="115">
        <v>115</v>
      </c>
      <c r="BU341" s="52"/>
      <c r="BV341" s="52"/>
      <c r="BW341" s="52"/>
      <c r="BX341" s="52"/>
      <c r="BY341" s="52"/>
      <c r="BZ341" s="52"/>
      <c r="CA341" s="96"/>
      <c r="CB341" s="95"/>
      <c r="CC341" s="52"/>
      <c r="CD341" s="52"/>
      <c r="CE341" s="52"/>
      <c r="CF341" s="52"/>
      <c r="CG341" s="52"/>
      <c r="CH341" s="52"/>
      <c r="CI341" s="52"/>
      <c r="CJ341" s="52"/>
      <c r="CK341" s="52"/>
      <c r="CL341" s="52"/>
      <c r="CM341" s="52"/>
      <c r="CN341" s="117">
        <f t="shared" si="144"/>
        <v>125.50047762296623</v>
      </c>
      <c r="CO341" s="115">
        <v>115</v>
      </c>
      <c r="CP341" s="52"/>
      <c r="CQ341" s="52"/>
      <c r="CR341" s="52"/>
      <c r="CS341" s="52"/>
      <c r="CT341" s="52"/>
      <c r="CU341" s="52"/>
      <c r="CV341" s="96"/>
      <c r="CW341" s="122"/>
    </row>
    <row r="342" spans="2:101" x14ac:dyDescent="0.3">
      <c r="B342" s="95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31">
        <v>325</v>
      </c>
      <c r="AA342" s="34">
        <f t="shared" si="153"/>
        <v>-52.077865342464364</v>
      </c>
      <c r="AB342" s="33">
        <f t="shared" si="154"/>
        <v>51.79605535419595</v>
      </c>
      <c r="AC342" s="52"/>
      <c r="AD342" s="40">
        <v>334</v>
      </c>
      <c r="AE342" s="43">
        <f t="shared" si="146"/>
        <v>58.421613009445863</v>
      </c>
      <c r="AF342" s="42">
        <f t="shared" si="147"/>
        <v>-28.494124541290006</v>
      </c>
      <c r="AG342" s="52"/>
      <c r="AH342" s="62">
        <v>323</v>
      </c>
      <c r="AI342" s="65">
        <f t="shared" si="155"/>
        <v>-46.510538736510398</v>
      </c>
      <c r="AJ342" s="64">
        <f t="shared" si="156"/>
        <v>45.611695905757557</v>
      </c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95">
        <f t="shared" si="145"/>
        <v>59.46570340869048</v>
      </c>
      <c r="AW342" s="96">
        <f t="shared" si="152"/>
        <v>-329.89542765196785</v>
      </c>
      <c r="AX342" s="52"/>
      <c r="AY342" s="52"/>
      <c r="AZ342" s="96"/>
      <c r="BA342" s="96"/>
      <c r="BC342" s="95"/>
      <c r="BD342" s="176">
        <v>317</v>
      </c>
      <c r="BE342" s="179">
        <f t="shared" si="141"/>
        <v>-48.05938564459467</v>
      </c>
      <c r="BF342" s="178">
        <f t="shared" si="142"/>
        <v>43.765851428237568</v>
      </c>
      <c r="BG342" s="52"/>
      <c r="BH342" s="52"/>
      <c r="BI342" s="52"/>
      <c r="BJ342" s="52"/>
      <c r="BK342" s="52"/>
      <c r="BL342" s="52"/>
      <c r="BM342" s="52"/>
      <c r="BN342" s="52"/>
      <c r="BO342" s="52"/>
      <c r="BP342" s="52"/>
      <c r="BQ342" s="52"/>
      <c r="BR342" s="52"/>
      <c r="BS342" s="117">
        <f t="shared" si="143"/>
        <v>126.59178612403551</v>
      </c>
      <c r="BT342" s="115">
        <v>116</v>
      </c>
      <c r="BU342" s="52"/>
      <c r="BV342" s="52"/>
      <c r="BW342" s="52"/>
      <c r="BX342" s="52"/>
      <c r="BY342" s="52"/>
      <c r="BZ342" s="52"/>
      <c r="CA342" s="96"/>
      <c r="CB342" s="95"/>
      <c r="CC342" s="52"/>
      <c r="CD342" s="52"/>
      <c r="CE342" s="52"/>
      <c r="CF342" s="52"/>
      <c r="CG342" s="52"/>
      <c r="CH342" s="52"/>
      <c r="CI342" s="52"/>
      <c r="CJ342" s="52"/>
      <c r="CK342" s="52"/>
      <c r="CL342" s="52"/>
      <c r="CM342" s="52"/>
      <c r="CN342" s="117">
        <f t="shared" si="144"/>
        <v>126.59178612403551</v>
      </c>
      <c r="CO342" s="115">
        <v>116</v>
      </c>
      <c r="CP342" s="52"/>
      <c r="CQ342" s="52"/>
      <c r="CR342" s="52"/>
      <c r="CS342" s="52"/>
      <c r="CT342" s="52"/>
      <c r="CU342" s="52"/>
      <c r="CV342" s="96"/>
      <c r="CW342" s="122"/>
    </row>
    <row r="343" spans="2:101" x14ac:dyDescent="0.3">
      <c r="B343" s="95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31">
        <v>326</v>
      </c>
      <c r="AA343" s="34">
        <f t="shared" si="153"/>
        <v>-51.850296774881912</v>
      </c>
      <c r="AB343" s="33">
        <f t="shared" si="154"/>
        <v>52.127169674670469</v>
      </c>
      <c r="AC343" s="52"/>
      <c r="AD343" s="40">
        <v>335</v>
      </c>
      <c r="AE343" s="43">
        <f t="shared" si="146"/>
        <v>58.910006157382234</v>
      </c>
      <c r="AF343" s="42">
        <f t="shared" si="147"/>
        <v>-27.470187013145498</v>
      </c>
      <c r="AG343" s="52"/>
      <c r="AH343" s="62">
        <v>324</v>
      </c>
      <c r="AI343" s="65">
        <f t="shared" si="155"/>
        <v>-46.271553074415074</v>
      </c>
      <c r="AJ343" s="64">
        <f t="shared" si="156"/>
        <v>45.934666491860511</v>
      </c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95">
        <f t="shared" si="145"/>
        <v>59.46570340869048</v>
      </c>
      <c r="AW343" s="96">
        <f t="shared" si="152"/>
        <v>-330.89542765196785</v>
      </c>
      <c r="AX343" s="52"/>
      <c r="AY343" s="52"/>
      <c r="AZ343" s="96"/>
      <c r="BA343" s="96"/>
      <c r="BC343" s="95"/>
      <c r="BD343" s="176">
        <v>318</v>
      </c>
      <c r="BE343" s="179">
        <f t="shared" si="141"/>
        <v>-47.787960602132081</v>
      </c>
      <c r="BF343" s="178">
        <f t="shared" si="142"/>
        <v>44.062059884480078</v>
      </c>
      <c r="BG343" s="52"/>
      <c r="BH343" s="52"/>
      <c r="BI343" s="52"/>
      <c r="BJ343" s="52"/>
      <c r="BK343" s="52"/>
      <c r="BL343" s="52"/>
      <c r="BM343" s="52"/>
      <c r="BN343" s="52"/>
      <c r="BO343" s="52"/>
      <c r="BP343" s="52"/>
      <c r="BQ343" s="52"/>
      <c r="BR343" s="52"/>
      <c r="BS343" s="117">
        <f t="shared" si="143"/>
        <v>127.68309462510477</v>
      </c>
      <c r="BT343" s="115">
        <v>117</v>
      </c>
      <c r="BU343" s="52"/>
      <c r="BV343" s="52"/>
      <c r="BW343" s="52"/>
      <c r="BX343" s="52"/>
      <c r="BY343" s="52"/>
      <c r="BZ343" s="52"/>
      <c r="CA343" s="96"/>
      <c r="CB343" s="95"/>
      <c r="CC343" s="52"/>
      <c r="CD343" s="52"/>
      <c r="CE343" s="52"/>
      <c r="CF343" s="52"/>
      <c r="CG343" s="52"/>
      <c r="CH343" s="52"/>
      <c r="CI343" s="52"/>
      <c r="CJ343" s="52"/>
      <c r="CK343" s="52"/>
      <c r="CL343" s="52"/>
      <c r="CM343" s="52"/>
      <c r="CN343" s="117">
        <f t="shared" si="144"/>
        <v>127.68309462510477</v>
      </c>
      <c r="CO343" s="115">
        <v>117</v>
      </c>
      <c r="CP343" s="52"/>
      <c r="CQ343" s="52"/>
      <c r="CR343" s="52"/>
      <c r="CS343" s="52"/>
      <c r="CT343" s="52"/>
      <c r="CU343" s="52"/>
      <c r="CV343" s="96"/>
      <c r="CW343" s="122"/>
    </row>
    <row r="344" spans="2:101" x14ac:dyDescent="0.3">
      <c r="B344" s="95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31">
        <v>327</v>
      </c>
      <c r="AA344" s="34">
        <f t="shared" si="153"/>
        <v>-51.628541608792681</v>
      </c>
      <c r="AB344" s="33">
        <f t="shared" si="154"/>
        <v>52.462205183964002</v>
      </c>
      <c r="AC344" s="52"/>
      <c r="AD344" s="40">
        <v>336</v>
      </c>
      <c r="AE344" s="43">
        <f t="shared" si="146"/>
        <v>59.380454746769061</v>
      </c>
      <c r="AF344" s="42">
        <f t="shared" si="147"/>
        <v>-26.437881799927009</v>
      </c>
      <c r="AG344" s="52"/>
      <c r="AH344" s="62">
        <v>325</v>
      </c>
      <c r="AI344" s="65">
        <f t="shared" si="155"/>
        <v>-46.038240424929597</v>
      </c>
      <c r="AJ344" s="64">
        <f t="shared" si="156"/>
        <v>46.26175876288643</v>
      </c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95">
        <f t="shared" si="145"/>
        <v>59.46570340869048</v>
      </c>
      <c r="AW344" s="96">
        <f t="shared" si="152"/>
        <v>-331.89542765196785</v>
      </c>
      <c r="AX344" s="52"/>
      <c r="AY344" s="52"/>
      <c r="AZ344" s="96"/>
      <c r="BA344" s="96"/>
      <c r="BC344" s="95"/>
      <c r="BD344" s="176">
        <v>319</v>
      </c>
      <c r="BE344" s="179">
        <f t="shared" si="141"/>
        <v>-47.52174644938664</v>
      </c>
      <c r="BF344" s="178">
        <f t="shared" si="142"/>
        <v>44.362960246898297</v>
      </c>
      <c r="BG344" s="52"/>
      <c r="BH344" s="52"/>
      <c r="BI344" s="52"/>
      <c r="BJ344" s="52"/>
      <c r="BK344" s="52"/>
      <c r="BL344" s="52"/>
      <c r="BM344" s="52"/>
      <c r="BN344" s="52"/>
      <c r="BO344" s="52"/>
      <c r="BP344" s="52"/>
      <c r="BQ344" s="52"/>
      <c r="BR344" s="52"/>
      <c r="BS344" s="117">
        <f t="shared" si="143"/>
        <v>128.77440312617404</v>
      </c>
      <c r="BT344" s="115">
        <v>118</v>
      </c>
      <c r="BU344" s="52"/>
      <c r="BV344" s="52"/>
      <c r="BW344" s="52"/>
      <c r="BX344" s="52"/>
      <c r="BY344" s="52"/>
      <c r="BZ344" s="52"/>
      <c r="CA344" s="96"/>
      <c r="CB344" s="95"/>
      <c r="CC344" s="52"/>
      <c r="CD344" s="52"/>
      <c r="CE344" s="52"/>
      <c r="CF344" s="52"/>
      <c r="CG344" s="52"/>
      <c r="CH344" s="52"/>
      <c r="CI344" s="52"/>
      <c r="CJ344" s="52"/>
      <c r="CK344" s="52"/>
      <c r="CL344" s="52"/>
      <c r="CM344" s="52"/>
      <c r="CN344" s="117">
        <f t="shared" si="144"/>
        <v>128.77440312617404</v>
      </c>
      <c r="CO344" s="115">
        <v>118</v>
      </c>
      <c r="CP344" s="52"/>
      <c r="CQ344" s="52"/>
      <c r="CR344" s="52"/>
      <c r="CS344" s="52"/>
      <c r="CT344" s="52"/>
      <c r="CU344" s="52"/>
      <c r="CV344" s="96"/>
      <c r="CW344" s="122"/>
    </row>
    <row r="345" spans="2:101" x14ac:dyDescent="0.3">
      <c r="B345" s="95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31">
        <v>328</v>
      </c>
      <c r="AA345" s="34">
        <f t="shared" si="153"/>
        <v>-51.412667392968473</v>
      </c>
      <c r="AB345" s="33">
        <f t="shared" si="154"/>
        <v>52.801059827014818</v>
      </c>
      <c r="AC345" s="52"/>
      <c r="AD345" s="40">
        <v>337</v>
      </c>
      <c r="AE345" s="43">
        <f t="shared" si="146"/>
        <v>59.832815474408598</v>
      </c>
      <c r="AF345" s="42">
        <f t="shared" si="147"/>
        <v>-25.397523351802857</v>
      </c>
      <c r="AG345" s="52"/>
      <c r="AH345" s="62">
        <v>326</v>
      </c>
      <c r="AI345" s="65">
        <f t="shared" si="155"/>
        <v>-45.810671857347145</v>
      </c>
      <c r="AJ345" s="64">
        <f t="shared" si="156"/>
        <v>46.592873083360949</v>
      </c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95">
        <f t="shared" si="145"/>
        <v>59.46570340869048</v>
      </c>
      <c r="AW345" s="96">
        <f t="shared" si="152"/>
        <v>-332.89542765196785</v>
      </c>
      <c r="AX345" s="52"/>
      <c r="AY345" s="52"/>
      <c r="AZ345" s="96"/>
      <c r="BA345" s="96"/>
      <c r="BC345" s="95"/>
      <c r="BD345" s="176">
        <v>320</v>
      </c>
      <c r="BE345" s="179">
        <f t="shared" ref="BE345:BE385" si="157">$BF$19*COS($BD345*PI()/180)+$BF$20</f>
        <v>-47.260824277768151</v>
      </c>
      <c r="BF345" s="178">
        <f t="shared" ref="BF345:BF385" si="158">$BF$19*SIN($BD345*PI()/180)+$BF$21</f>
        <v>44.668460858326952</v>
      </c>
      <c r="BG345" s="52"/>
      <c r="BH345" s="52"/>
      <c r="BI345" s="52"/>
      <c r="BJ345" s="52"/>
      <c r="BK345" s="52"/>
      <c r="BL345" s="52"/>
      <c r="BM345" s="52"/>
      <c r="BN345" s="52"/>
      <c r="BO345" s="52"/>
      <c r="BP345" s="52"/>
      <c r="BQ345" s="52"/>
      <c r="BR345" s="52"/>
      <c r="BS345" s="117">
        <f t="shared" si="143"/>
        <v>129.86571162724331</v>
      </c>
      <c r="BT345" s="115">
        <v>119</v>
      </c>
      <c r="BU345" s="52"/>
      <c r="BV345" s="52"/>
      <c r="BW345" s="52"/>
      <c r="BX345" s="52"/>
      <c r="BY345" s="52"/>
      <c r="BZ345" s="52"/>
      <c r="CA345" s="96"/>
      <c r="CB345" s="95"/>
      <c r="CC345" s="52"/>
      <c r="CD345" s="52"/>
      <c r="CE345" s="52"/>
      <c r="CF345" s="52"/>
      <c r="CG345" s="52"/>
      <c r="CH345" s="52"/>
      <c r="CI345" s="52"/>
      <c r="CJ345" s="52"/>
      <c r="CK345" s="52"/>
      <c r="CL345" s="52"/>
      <c r="CM345" s="52"/>
      <c r="CN345" s="117">
        <f t="shared" si="144"/>
        <v>129.86571162724331</v>
      </c>
      <c r="CO345" s="115">
        <v>119</v>
      </c>
      <c r="CP345" s="52"/>
      <c r="CQ345" s="52"/>
      <c r="CR345" s="52"/>
      <c r="CS345" s="52"/>
      <c r="CT345" s="52"/>
      <c r="CU345" s="52"/>
      <c r="CV345" s="96"/>
      <c r="CW345" s="122"/>
    </row>
    <row r="346" spans="2:101" x14ac:dyDescent="0.3">
      <c r="B346" s="95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31">
        <v>329</v>
      </c>
      <c r="AA346" s="34">
        <f t="shared" si="153"/>
        <v>-51.202739884786595</v>
      </c>
      <c r="AB346" s="33">
        <f t="shared" si="154"/>
        <v>53.143630385416145</v>
      </c>
      <c r="AC346" s="52"/>
      <c r="AD346" s="40">
        <v>338</v>
      </c>
      <c r="AE346" s="43">
        <f t="shared" si="146"/>
        <v>60.266950546841173</v>
      </c>
      <c r="AF346" s="42">
        <f t="shared" si="147"/>
        <v>-24.349428572034302</v>
      </c>
      <c r="AG346" s="52"/>
      <c r="AH346" s="62">
        <v>327</v>
      </c>
      <c r="AI346" s="65">
        <f t="shared" si="155"/>
        <v>-45.588916691257914</v>
      </c>
      <c r="AJ346" s="64">
        <f t="shared" si="156"/>
        <v>46.927908592654489</v>
      </c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95">
        <f t="shared" si="145"/>
        <v>59.46570340869048</v>
      </c>
      <c r="AW346" s="96">
        <f t="shared" si="152"/>
        <v>-333.89542765196785</v>
      </c>
      <c r="AX346" s="52"/>
      <c r="AY346" s="52"/>
      <c r="AZ346" s="96"/>
      <c r="BA346" s="96"/>
      <c r="BC346" s="95"/>
      <c r="BD346" s="176">
        <v>321</v>
      </c>
      <c r="BE346" s="179">
        <f t="shared" si="157"/>
        <v>-47.005273566697689</v>
      </c>
      <c r="BF346" s="178">
        <f t="shared" si="158"/>
        <v>44.978468660320345</v>
      </c>
      <c r="BG346" s="52"/>
      <c r="BH346" s="52"/>
      <c r="BI346" s="52"/>
      <c r="BJ346" s="52"/>
      <c r="BK346" s="52"/>
      <c r="BL346" s="52"/>
      <c r="BM346" s="52"/>
      <c r="BN346" s="52"/>
      <c r="BO346" s="52"/>
      <c r="BP346" s="52"/>
      <c r="BQ346" s="52"/>
      <c r="BR346" s="52"/>
      <c r="BS346" s="117">
        <f t="shared" si="143"/>
        <v>130.95702012831259</v>
      </c>
      <c r="BT346" s="115">
        <v>120</v>
      </c>
      <c r="BU346" s="52"/>
      <c r="BV346" s="52"/>
      <c r="BW346" s="52"/>
      <c r="BX346" s="52"/>
      <c r="BY346" s="52"/>
      <c r="BZ346" s="52"/>
      <c r="CA346" s="96"/>
      <c r="CB346" s="95"/>
      <c r="CC346" s="52"/>
      <c r="CD346" s="52"/>
      <c r="CE346" s="52"/>
      <c r="CF346" s="52"/>
      <c r="CG346" s="52"/>
      <c r="CH346" s="52"/>
      <c r="CI346" s="52"/>
      <c r="CJ346" s="52"/>
      <c r="CK346" s="52"/>
      <c r="CL346" s="52"/>
      <c r="CM346" s="52"/>
      <c r="CN346" s="117">
        <f t="shared" si="144"/>
        <v>130.95702012831259</v>
      </c>
      <c r="CO346" s="115">
        <v>120</v>
      </c>
      <c r="CP346" s="52"/>
      <c r="CQ346" s="52"/>
      <c r="CR346" s="52"/>
      <c r="CS346" s="52"/>
      <c r="CT346" s="52"/>
      <c r="CU346" s="52"/>
      <c r="CV346" s="96"/>
      <c r="CW346" s="122"/>
    </row>
    <row r="347" spans="2:101" x14ac:dyDescent="0.3">
      <c r="B347" s="95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31">
        <v>330</v>
      </c>
      <c r="AA347" s="34">
        <f t="shared" si="153"/>
        <v>-50.998823030199709</v>
      </c>
      <c r="AB347" s="33">
        <f t="shared" si="154"/>
        <v>53.489812508857284</v>
      </c>
      <c r="AC347" s="52"/>
      <c r="AD347" s="40">
        <v>339</v>
      </c>
      <c r="AE347" s="43">
        <f t="shared" si="146"/>
        <v>60.682727722318099</v>
      </c>
      <c r="AF347" s="42">
        <f t="shared" si="147"/>
        <v>-23.29391672044455</v>
      </c>
      <c r="AG347" s="52"/>
      <c r="AH347" s="62">
        <v>328</v>
      </c>
      <c r="AI347" s="65">
        <f t="shared" si="155"/>
        <v>-45.373042475433706</v>
      </c>
      <c r="AJ347" s="64">
        <f t="shared" si="156"/>
        <v>47.266763235705298</v>
      </c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95">
        <f t="shared" si="145"/>
        <v>59.46570340869048</v>
      </c>
      <c r="AW347" s="96">
        <f t="shared" si="152"/>
        <v>-334.89542765196785</v>
      </c>
      <c r="AX347" s="52"/>
      <c r="AY347" s="52"/>
      <c r="AZ347" s="96"/>
      <c r="BA347" s="96"/>
      <c r="BC347" s="95"/>
      <c r="BD347" s="176">
        <v>322</v>
      </c>
      <c r="BE347" s="179">
        <f t="shared" si="157"/>
        <v>-46.755172159397432</v>
      </c>
      <c r="BF347" s="178">
        <f t="shared" si="158"/>
        <v>45.292889221498875</v>
      </c>
      <c r="BG347" s="52"/>
      <c r="BH347" s="52"/>
      <c r="BI347" s="52"/>
      <c r="BJ347" s="52"/>
      <c r="BK347" s="52"/>
      <c r="BL347" s="52"/>
      <c r="BM347" s="52"/>
      <c r="BN347" s="52"/>
      <c r="BO347" s="52"/>
      <c r="BP347" s="52"/>
      <c r="BQ347" s="52"/>
      <c r="BR347" s="52"/>
      <c r="BS347" s="117">
        <f t="shared" si="143"/>
        <v>132.04832862938187</v>
      </c>
      <c r="BT347" s="115">
        <v>121</v>
      </c>
      <c r="BU347" s="52"/>
      <c r="BV347" s="52"/>
      <c r="BW347" s="52"/>
      <c r="BX347" s="52"/>
      <c r="BY347" s="52"/>
      <c r="BZ347" s="52"/>
      <c r="CA347" s="96"/>
      <c r="CB347" s="95"/>
      <c r="CC347" s="52"/>
      <c r="CD347" s="52"/>
      <c r="CE347" s="52"/>
      <c r="CF347" s="52"/>
      <c r="CG347" s="52"/>
      <c r="CH347" s="52"/>
      <c r="CI347" s="52"/>
      <c r="CJ347" s="52"/>
      <c r="CK347" s="52"/>
      <c r="CL347" s="52"/>
      <c r="CM347" s="52"/>
      <c r="CN347" s="117">
        <f t="shared" si="144"/>
        <v>132.04832862938187</v>
      </c>
      <c r="CO347" s="115">
        <v>121</v>
      </c>
      <c r="CP347" s="52"/>
      <c r="CQ347" s="52"/>
      <c r="CR347" s="52"/>
      <c r="CS347" s="52"/>
      <c r="CT347" s="52"/>
      <c r="CU347" s="52"/>
      <c r="CV347" s="96"/>
      <c r="CW347" s="122"/>
    </row>
    <row r="348" spans="2:101" x14ac:dyDescent="0.3">
      <c r="B348" s="95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31">
        <v>331</v>
      </c>
      <c r="AA348" s="34">
        <f t="shared" si="153"/>
        <v>-50.800978944257075</v>
      </c>
      <c r="AB348" s="33">
        <f t="shared" si="154"/>
        <v>53.839500746909934</v>
      </c>
      <c r="AC348" s="52"/>
      <c r="AD348" s="40">
        <v>340</v>
      </c>
      <c r="AE348" s="43">
        <f t="shared" si="146"/>
        <v>61.080020351084045</v>
      </c>
      <c r="AF348" s="42">
        <f t="shared" si="147"/>
        <v>-22.23130931616846</v>
      </c>
      <c r="AG348" s="52"/>
      <c r="AH348" s="62">
        <v>329</v>
      </c>
      <c r="AI348" s="65">
        <f t="shared" si="155"/>
        <v>-45.163114967251829</v>
      </c>
      <c r="AJ348" s="64">
        <f t="shared" si="156"/>
        <v>47.609333794106618</v>
      </c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95">
        <f t="shared" si="145"/>
        <v>59.46570340869048</v>
      </c>
      <c r="AW348" s="96">
        <f t="shared" si="152"/>
        <v>-335.89542765196785</v>
      </c>
      <c r="AX348" s="52"/>
      <c r="AY348" s="52"/>
      <c r="AZ348" s="96"/>
      <c r="BA348" s="96"/>
      <c r="BC348" s="95"/>
      <c r="BD348" s="176">
        <v>323</v>
      </c>
      <c r="BE348" s="179">
        <f t="shared" si="157"/>
        <v>-46.51059623917881</v>
      </c>
      <c r="BF348" s="178">
        <f t="shared" si="158"/>
        <v>45.611626766313762</v>
      </c>
      <c r="BG348" s="52"/>
      <c r="BH348" s="52"/>
      <c r="BI348" s="52"/>
      <c r="BJ348" s="52"/>
      <c r="BK348" s="52"/>
      <c r="BL348" s="52"/>
      <c r="BM348" s="52"/>
      <c r="BN348" s="52"/>
      <c r="BO348" s="52"/>
      <c r="BP348" s="52"/>
      <c r="BQ348" s="52"/>
      <c r="BR348" s="52"/>
      <c r="BS348" s="117">
        <f t="shared" si="143"/>
        <v>133.13963713045112</v>
      </c>
      <c r="BT348" s="115">
        <v>122</v>
      </c>
      <c r="BU348" s="52"/>
      <c r="BV348" s="52"/>
      <c r="BW348" s="52"/>
      <c r="BX348" s="52"/>
      <c r="BY348" s="52"/>
      <c r="BZ348" s="52"/>
      <c r="CA348" s="96"/>
      <c r="CB348" s="95"/>
      <c r="CC348" s="52"/>
      <c r="CD348" s="52"/>
      <c r="CE348" s="52"/>
      <c r="CF348" s="52"/>
      <c r="CG348" s="52"/>
      <c r="CH348" s="52"/>
      <c r="CI348" s="52"/>
      <c r="CJ348" s="52"/>
      <c r="CK348" s="52"/>
      <c r="CL348" s="52"/>
      <c r="CM348" s="52"/>
      <c r="CN348" s="117">
        <f t="shared" si="144"/>
        <v>133.13963713045112</v>
      </c>
      <c r="CO348" s="115">
        <v>122</v>
      </c>
      <c r="CP348" s="52"/>
      <c r="CQ348" s="52"/>
      <c r="CR348" s="52"/>
      <c r="CS348" s="52"/>
      <c r="CT348" s="52"/>
      <c r="CU348" s="52"/>
      <c r="CV348" s="96"/>
      <c r="CW348" s="122"/>
    </row>
    <row r="349" spans="2:101" x14ac:dyDescent="0.3">
      <c r="B349" s="95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31">
        <v>332</v>
      </c>
      <c r="AA349" s="34">
        <f t="shared" si="153"/>
        <v>-50.609267892183851</v>
      </c>
      <c r="AB349" s="33">
        <f t="shared" si="154"/>
        <v>54.192588581149245</v>
      </c>
      <c r="AC349" s="52"/>
      <c r="AD349" s="40">
        <v>341</v>
      </c>
      <c r="AE349" s="43">
        <f t="shared" si="146"/>
        <v>61.458707413955572</v>
      </c>
      <c r="AF349" s="42">
        <f t="shared" si="147"/>
        <v>-21.161930039715241</v>
      </c>
      <c r="AG349" s="52"/>
      <c r="AH349" s="62">
        <v>330</v>
      </c>
      <c r="AI349" s="65">
        <f t="shared" si="155"/>
        <v>-44.959198112664943</v>
      </c>
      <c r="AJ349" s="64">
        <f t="shared" si="156"/>
        <v>47.955515917547764</v>
      </c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95">
        <f t="shared" si="145"/>
        <v>59.46570340869048</v>
      </c>
      <c r="AW349" s="96">
        <f t="shared" si="152"/>
        <v>-336.89542765196785</v>
      </c>
      <c r="AX349" s="52"/>
      <c r="AY349" s="52"/>
      <c r="AZ349" s="96"/>
      <c r="BA349" s="96"/>
      <c r="BC349" s="95"/>
      <c r="BD349" s="176">
        <v>324</v>
      </c>
      <c r="BE349" s="179">
        <f t="shared" si="157"/>
        <v>-46.271620306236414</v>
      </c>
      <c r="BF349" s="178">
        <f t="shared" si="158"/>
        <v>45.934584204221146</v>
      </c>
      <c r="BG349" s="52"/>
      <c r="BH349" s="52"/>
      <c r="BI349" s="52"/>
      <c r="BJ349" s="52"/>
      <c r="BK349" s="52"/>
      <c r="BL349" s="52"/>
      <c r="BM349" s="52"/>
      <c r="BN349" s="52"/>
      <c r="BO349" s="52"/>
      <c r="BP349" s="52"/>
      <c r="BQ349" s="52"/>
      <c r="BR349" s="52"/>
      <c r="BS349" s="117">
        <f t="shared" si="143"/>
        <v>134.2309456315204</v>
      </c>
      <c r="BT349" s="115">
        <v>123</v>
      </c>
      <c r="BU349" s="52"/>
      <c r="BV349" s="52"/>
      <c r="BW349" s="52"/>
      <c r="BX349" s="52"/>
      <c r="BY349" s="52"/>
      <c r="BZ349" s="52"/>
      <c r="CA349" s="96"/>
      <c r="CB349" s="95"/>
      <c r="CC349" s="52"/>
      <c r="CD349" s="52"/>
      <c r="CE349" s="52"/>
      <c r="CF349" s="52"/>
      <c r="CG349" s="52"/>
      <c r="CH349" s="52"/>
      <c r="CI349" s="52"/>
      <c r="CJ349" s="52"/>
      <c r="CK349" s="52"/>
      <c r="CL349" s="52"/>
      <c r="CM349" s="52"/>
      <c r="CN349" s="117">
        <f t="shared" si="144"/>
        <v>134.2309456315204</v>
      </c>
      <c r="CO349" s="115">
        <v>123</v>
      </c>
      <c r="CP349" s="52"/>
      <c r="CQ349" s="52"/>
      <c r="CR349" s="52"/>
      <c r="CS349" s="52"/>
      <c r="CT349" s="52"/>
      <c r="CU349" s="52"/>
      <c r="CV349" s="96"/>
      <c r="CW349" s="122"/>
    </row>
    <row r="350" spans="2:101" x14ac:dyDescent="0.3">
      <c r="B350" s="95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31">
        <v>333</v>
      </c>
      <c r="AA350" s="34">
        <f t="shared" si="153"/>
        <v>-50.423748271023634</v>
      </c>
      <c r="AB350" s="33">
        <f t="shared" si="154"/>
        <v>54.548968457600481</v>
      </c>
      <c r="AC350" s="52"/>
      <c r="AD350" s="40">
        <v>342</v>
      </c>
      <c r="AE350" s="43">
        <f t="shared" si="146"/>
        <v>61.81867355918498</v>
      </c>
      <c r="AF350" s="42">
        <f t="shared" si="147"/>
        <v>-20.086104634371594</v>
      </c>
      <c r="AG350" s="52"/>
      <c r="AH350" s="62">
        <v>331</v>
      </c>
      <c r="AI350" s="65">
        <f t="shared" si="155"/>
        <v>-44.761354026722309</v>
      </c>
      <c r="AJ350" s="64">
        <f t="shared" si="156"/>
        <v>48.305204155600414</v>
      </c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95">
        <f t="shared" si="145"/>
        <v>59.46570340869048</v>
      </c>
      <c r="AW350" s="96">
        <f t="shared" si="152"/>
        <v>-337.89542765196785</v>
      </c>
      <c r="AX350" s="52"/>
      <c r="AY350" s="52"/>
      <c r="AZ350" s="96"/>
      <c r="BA350" s="96"/>
      <c r="BC350" s="95"/>
      <c r="BD350" s="176">
        <v>325</v>
      </c>
      <c r="BE350" s="179">
        <f t="shared" si="157"/>
        <v>-46.03831715495442</v>
      </c>
      <c r="BF350" s="178">
        <f t="shared" si="158"/>
        <v>46.261663159256898</v>
      </c>
      <c r="BG350" s="52"/>
      <c r="BH350" s="52"/>
      <c r="BI350" s="52"/>
      <c r="BJ350" s="52"/>
      <c r="BK350" s="52"/>
      <c r="BL350" s="52"/>
      <c r="BM350" s="52"/>
      <c r="BN350" s="52"/>
      <c r="BO350" s="52"/>
      <c r="BP350" s="52"/>
      <c r="BQ350" s="52"/>
      <c r="BR350" s="52"/>
      <c r="BS350" s="117">
        <f t="shared" si="143"/>
        <v>135.32225413258968</v>
      </c>
      <c r="BT350" s="115">
        <v>124</v>
      </c>
      <c r="BU350" s="52"/>
      <c r="BV350" s="52"/>
      <c r="BW350" s="52"/>
      <c r="BX350" s="52"/>
      <c r="BY350" s="52"/>
      <c r="BZ350" s="52"/>
      <c r="CA350" s="96"/>
      <c r="CB350" s="95"/>
      <c r="CC350" s="52"/>
      <c r="CD350" s="52"/>
      <c r="CE350" s="52"/>
      <c r="CF350" s="52"/>
      <c r="CG350" s="52"/>
      <c r="CH350" s="52"/>
      <c r="CI350" s="52"/>
      <c r="CJ350" s="52"/>
      <c r="CK350" s="52"/>
      <c r="CL350" s="52"/>
      <c r="CM350" s="52"/>
      <c r="CN350" s="117">
        <f t="shared" si="144"/>
        <v>135.32225413258968</v>
      </c>
      <c r="CO350" s="115">
        <v>124</v>
      </c>
      <c r="CP350" s="52"/>
      <c r="CQ350" s="52"/>
      <c r="CR350" s="52"/>
      <c r="CS350" s="52"/>
      <c r="CT350" s="52"/>
      <c r="CU350" s="52"/>
      <c r="CV350" s="96"/>
      <c r="CW350" s="122"/>
    </row>
    <row r="351" spans="2:101" x14ac:dyDescent="0.3">
      <c r="B351" s="95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31">
        <v>334</v>
      </c>
      <c r="AA351" s="34">
        <f t="shared" si="153"/>
        <v>-50.244476591850194</v>
      </c>
      <c r="AB351" s="33">
        <f t="shared" si="154"/>
        <v>54.908531819500965</v>
      </c>
      <c r="AC351" s="52"/>
      <c r="AD351" s="40">
        <v>343</v>
      </c>
      <c r="AE351" s="43">
        <f t="shared" si="146"/>
        <v>62.159809137597321</v>
      </c>
      <c r="AF351" s="42">
        <f t="shared" si="147"/>
        <v>-19.004160806977858</v>
      </c>
      <c r="AG351" s="52"/>
      <c r="AH351" s="62">
        <v>332</v>
      </c>
      <c r="AI351" s="65">
        <f t="shared" si="155"/>
        <v>-44.569642974649085</v>
      </c>
      <c r="AJ351" s="64">
        <f t="shared" si="156"/>
        <v>48.658291989839725</v>
      </c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95">
        <f t="shared" si="145"/>
        <v>59.46570340869048</v>
      </c>
      <c r="AW351" s="96">
        <f t="shared" si="152"/>
        <v>-338.89542765196785</v>
      </c>
      <c r="AX351" s="52"/>
      <c r="AY351" s="52"/>
      <c r="AZ351" s="96"/>
      <c r="BA351" s="96"/>
      <c r="BC351" s="95"/>
      <c r="BD351" s="176">
        <v>326</v>
      </c>
      <c r="BE351" s="179">
        <f t="shared" si="157"/>
        <v>-45.81075785173276</v>
      </c>
      <c r="BF351" s="178">
        <f t="shared" si="158"/>
        <v>46.59276400000283</v>
      </c>
      <c r="BG351" s="52"/>
      <c r="BH351" s="52"/>
      <c r="BI351" s="52"/>
      <c r="BJ351" s="52"/>
      <c r="BK351" s="52"/>
      <c r="BL351" s="52"/>
      <c r="BM351" s="52"/>
      <c r="BN351" s="52"/>
      <c r="BO351" s="52"/>
      <c r="BP351" s="52"/>
      <c r="BQ351" s="52"/>
      <c r="BR351" s="52"/>
      <c r="BS351" s="117">
        <f t="shared" si="143"/>
        <v>136.41356263365896</v>
      </c>
      <c r="BT351" s="115">
        <v>125</v>
      </c>
      <c r="BU351" s="52"/>
      <c r="BV351" s="52"/>
      <c r="BW351" s="52"/>
      <c r="BX351" s="52"/>
      <c r="BY351" s="52"/>
      <c r="BZ351" s="52"/>
      <c r="CA351" s="96"/>
      <c r="CB351" s="95"/>
      <c r="CC351" s="52"/>
      <c r="CD351" s="52"/>
      <c r="CE351" s="52"/>
      <c r="CF351" s="52"/>
      <c r="CG351" s="52"/>
      <c r="CH351" s="52"/>
      <c r="CI351" s="52"/>
      <c r="CJ351" s="52"/>
      <c r="CK351" s="52"/>
      <c r="CL351" s="52"/>
      <c r="CM351" s="52"/>
      <c r="CN351" s="117">
        <f t="shared" si="144"/>
        <v>136.41356263365896</v>
      </c>
      <c r="CO351" s="115">
        <v>125</v>
      </c>
      <c r="CP351" s="52"/>
      <c r="CQ351" s="52"/>
      <c r="CR351" s="52"/>
      <c r="CS351" s="52"/>
      <c r="CT351" s="52"/>
      <c r="CU351" s="52"/>
      <c r="CV351" s="96"/>
      <c r="CW351" s="122"/>
    </row>
    <row r="352" spans="2:101" x14ac:dyDescent="0.3">
      <c r="B352" s="95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31">
        <v>335</v>
      </c>
      <c r="AA352" s="34">
        <f t="shared" si="153"/>
        <v>-50.071507462553669</v>
      </c>
      <c r="AB352" s="33">
        <f t="shared" si="154"/>
        <v>55.271169140367441</v>
      </c>
      <c r="AC352" s="52"/>
      <c r="AD352" s="40">
        <v>344</v>
      </c>
      <c r="AE352" s="43">
        <f t="shared" si="146"/>
        <v>62.482010235990714</v>
      </c>
      <c r="AF352" s="42">
        <f t="shared" si="147"/>
        <v>-17.916428128104986</v>
      </c>
      <c r="AG352" s="52"/>
      <c r="AH352" s="62">
        <v>333</v>
      </c>
      <c r="AI352" s="65">
        <f t="shared" si="155"/>
        <v>-44.384123353488867</v>
      </c>
      <c r="AJ352" s="64">
        <f t="shared" si="156"/>
        <v>49.014671866290961</v>
      </c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95">
        <f t="shared" si="145"/>
        <v>59.46570340869048</v>
      </c>
      <c r="AW352" s="96">
        <f t="shared" si="152"/>
        <v>-339.89542765196785</v>
      </c>
      <c r="AX352" s="52"/>
      <c r="AY352" s="52"/>
      <c r="AZ352" s="96"/>
      <c r="BA352" s="96"/>
      <c r="BC352" s="95"/>
      <c r="BD352" s="176">
        <v>327</v>
      </c>
      <c r="BE352" s="179">
        <f t="shared" si="157"/>
        <v>-45.589011713339602</v>
      </c>
      <c r="BF352" s="178">
        <f t="shared" si="158"/>
        <v>46.92778586993542</v>
      </c>
      <c r="BG352" s="52"/>
      <c r="BH352" s="52"/>
      <c r="BI352" s="52"/>
      <c r="BJ352" s="52"/>
      <c r="BK352" s="52"/>
      <c r="BL352" s="52"/>
      <c r="BM352" s="52"/>
      <c r="BN352" s="52"/>
      <c r="BO352" s="52"/>
      <c r="BP352" s="52"/>
      <c r="BQ352" s="52"/>
      <c r="BR352" s="52"/>
      <c r="BS352" s="117">
        <f t="shared" si="143"/>
        <v>137.50487113472821</v>
      </c>
      <c r="BT352" s="115">
        <v>126</v>
      </c>
      <c r="BU352" s="52"/>
      <c r="BV352" s="52"/>
      <c r="BW352" s="52"/>
      <c r="BX352" s="52"/>
      <c r="BY352" s="52"/>
      <c r="BZ352" s="52"/>
      <c r="CA352" s="96"/>
      <c r="CB352" s="95"/>
      <c r="CC352" s="52"/>
      <c r="CD352" s="52"/>
      <c r="CE352" s="52"/>
      <c r="CF352" s="52"/>
      <c r="CG352" s="52"/>
      <c r="CH352" s="52"/>
      <c r="CI352" s="52"/>
      <c r="CJ352" s="52"/>
      <c r="CK352" s="52"/>
      <c r="CL352" s="52"/>
      <c r="CM352" s="52"/>
      <c r="CN352" s="117">
        <f t="shared" si="144"/>
        <v>137.50487113472821</v>
      </c>
      <c r="CO352" s="115">
        <v>126</v>
      </c>
      <c r="CP352" s="52"/>
      <c r="CQ352" s="52"/>
      <c r="CR352" s="52"/>
      <c r="CS352" s="52"/>
      <c r="CT352" s="52"/>
      <c r="CU352" s="52"/>
      <c r="CV352" s="96"/>
      <c r="CW352" s="122"/>
    </row>
    <row r="353" spans="2:101" x14ac:dyDescent="0.3">
      <c r="B353" s="95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31">
        <v>336</v>
      </c>
      <c r="AA353" s="34">
        <f t="shared" si="153"/>
        <v>-49.904893571206408</v>
      </c>
      <c r="AB353" s="33">
        <f t="shared" si="154"/>
        <v>55.6367699573591</v>
      </c>
      <c r="AC353" s="52"/>
      <c r="AD353" s="40">
        <v>345</v>
      </c>
      <c r="AE353" s="43">
        <f t="shared" si="146"/>
        <v>62.785178708789438</v>
      </c>
      <c r="AF353" s="42">
        <f t="shared" si="147"/>
        <v>-16.823237931663844</v>
      </c>
      <c r="AG353" s="52"/>
      <c r="AH353" s="62">
        <v>334</v>
      </c>
      <c r="AI353" s="65">
        <f t="shared" si="155"/>
        <v>-44.204851674315428</v>
      </c>
      <c r="AJ353" s="64">
        <f t="shared" si="156"/>
        <v>49.374235228191445</v>
      </c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95">
        <f t="shared" si="145"/>
        <v>59.46570340869048</v>
      </c>
      <c r="AW353" s="96">
        <f t="shared" si="152"/>
        <v>-340.89542765196785</v>
      </c>
      <c r="AX353" s="52"/>
      <c r="AY353" s="52"/>
      <c r="AZ353" s="96"/>
      <c r="BA353" s="96"/>
      <c r="BC353" s="95"/>
      <c r="BD353" s="176">
        <v>328</v>
      </c>
      <c r="BE353" s="179">
        <f t="shared" si="157"/>
        <v>-45.373146285796835</v>
      </c>
      <c r="BF353" s="178">
        <f t="shared" si="158"/>
        <v>47.266626718147599</v>
      </c>
      <c r="BG353" s="52"/>
      <c r="BH353" s="52"/>
      <c r="BI353" s="52"/>
      <c r="BJ353" s="52"/>
      <c r="BK353" s="52"/>
      <c r="BL353" s="52"/>
      <c r="BM353" s="52"/>
      <c r="BN353" s="52"/>
      <c r="BO353" s="52"/>
      <c r="BP353" s="52"/>
      <c r="BQ353" s="52"/>
      <c r="BR353" s="52"/>
      <c r="BS353" s="117">
        <f t="shared" si="143"/>
        <v>138.59617963579748</v>
      </c>
      <c r="BT353" s="115">
        <v>127</v>
      </c>
      <c r="BU353" s="52"/>
      <c r="BV353" s="52"/>
      <c r="BW353" s="52"/>
      <c r="BX353" s="52"/>
      <c r="BY353" s="52"/>
      <c r="BZ353" s="52"/>
      <c r="CA353" s="96"/>
      <c r="CB353" s="95"/>
      <c r="CC353" s="52"/>
      <c r="CD353" s="52"/>
      <c r="CE353" s="52"/>
      <c r="CF353" s="52"/>
      <c r="CG353" s="52"/>
      <c r="CH353" s="52"/>
      <c r="CI353" s="52"/>
      <c r="CJ353" s="52"/>
      <c r="CK353" s="52"/>
      <c r="CL353" s="52"/>
      <c r="CM353" s="52"/>
      <c r="CN353" s="117">
        <f t="shared" si="144"/>
        <v>138.59617963579748</v>
      </c>
      <c r="CO353" s="115">
        <v>127</v>
      </c>
      <c r="CP353" s="52"/>
      <c r="CQ353" s="52"/>
      <c r="CR353" s="52"/>
      <c r="CS353" s="52"/>
      <c r="CT353" s="52"/>
      <c r="CU353" s="52"/>
      <c r="CV353" s="96"/>
      <c r="CW353" s="122"/>
    </row>
    <row r="354" spans="2:101" x14ac:dyDescent="0.3">
      <c r="B354" s="95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31">
        <v>337</v>
      </c>
      <c r="AA354" s="34">
        <f t="shared" si="153"/>
        <v>-49.744685670013766</v>
      </c>
      <c r="AB354" s="33">
        <f t="shared" si="154"/>
        <v>56.005222904925354</v>
      </c>
      <c r="AC354" s="52"/>
      <c r="AD354" s="40">
        <v>346</v>
      </c>
      <c r="AE354" s="43">
        <f t="shared" si="146"/>
        <v>63.069222207939774</v>
      </c>
      <c r="AF354" s="42">
        <f t="shared" si="147"/>
        <v>-15.724923213978412</v>
      </c>
      <c r="AG354" s="52"/>
      <c r="AH354" s="62">
        <v>335</v>
      </c>
      <c r="AI354" s="65">
        <f t="shared" si="155"/>
        <v>-44.031882545018902</v>
      </c>
      <c r="AJ354" s="64">
        <f t="shared" si="156"/>
        <v>49.736872549057921</v>
      </c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95">
        <f t="shared" si="145"/>
        <v>59.46570340869048</v>
      </c>
      <c r="AW354" s="96">
        <f t="shared" si="152"/>
        <v>-341.89542765196785</v>
      </c>
      <c r="AX354" s="52"/>
      <c r="AY354" s="52"/>
      <c r="AZ354" s="96"/>
      <c r="BA354" s="96"/>
      <c r="BC354" s="95"/>
      <c r="BD354" s="176">
        <v>329</v>
      </c>
      <c r="BE354" s="179">
        <f t="shared" si="157"/>
        <v>-45.163227323804776</v>
      </c>
      <c r="BF354" s="178">
        <f t="shared" si="158"/>
        <v>47.609183330434654</v>
      </c>
      <c r="BG354" s="52"/>
      <c r="BH354" s="52"/>
      <c r="BI354" s="52"/>
      <c r="BJ354" s="52"/>
      <c r="BK354" s="52"/>
      <c r="BL354" s="52"/>
      <c r="BM354" s="52"/>
      <c r="BN354" s="52"/>
      <c r="BO354" s="52"/>
      <c r="BP354" s="52"/>
      <c r="BQ354" s="52"/>
      <c r="BR354" s="52"/>
      <c r="BS354" s="117">
        <f t="shared" ref="BS354:BS417" si="159">$BT$19*$BT354+$BV$19</f>
        <v>139.68748813686676</v>
      </c>
      <c r="BT354" s="115">
        <v>128</v>
      </c>
      <c r="BU354" s="52"/>
      <c r="BV354" s="52"/>
      <c r="BW354" s="52"/>
      <c r="BX354" s="52"/>
      <c r="BY354" s="52"/>
      <c r="BZ354" s="52"/>
      <c r="CA354" s="96"/>
      <c r="CB354" s="95"/>
      <c r="CC354" s="52"/>
      <c r="CD354" s="52"/>
      <c r="CE354" s="52"/>
      <c r="CF354" s="52"/>
      <c r="CG354" s="52"/>
      <c r="CH354" s="52"/>
      <c r="CI354" s="52"/>
      <c r="CJ354" s="52"/>
      <c r="CK354" s="52"/>
      <c r="CL354" s="52"/>
      <c r="CM354" s="52"/>
      <c r="CN354" s="117">
        <f t="shared" si="144"/>
        <v>139.68748813686676</v>
      </c>
      <c r="CO354" s="115">
        <v>128</v>
      </c>
      <c r="CP354" s="52"/>
      <c r="CQ354" s="52"/>
      <c r="CR354" s="52"/>
      <c r="CS354" s="52"/>
      <c r="CT354" s="52"/>
      <c r="CU354" s="52"/>
      <c r="CV354" s="96"/>
      <c r="CW354" s="122"/>
    </row>
    <row r="355" spans="2:101" x14ac:dyDescent="0.3">
      <c r="B355" s="95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31">
        <v>338</v>
      </c>
      <c r="AA355" s="34">
        <f t="shared" si="153"/>
        <v>-49.590932559854394</v>
      </c>
      <c r="AB355" s="33">
        <f t="shared" si="154"/>
        <v>56.376415748729173</v>
      </c>
      <c r="AC355" s="52"/>
      <c r="AD355" s="40">
        <v>347</v>
      </c>
      <c r="AE355" s="43">
        <f t="shared" si="146"/>
        <v>63.334054211040282</v>
      </c>
      <c r="AF355" s="42">
        <f t="shared" si="147"/>
        <v>-14.621818532351247</v>
      </c>
      <c r="AG355" s="52"/>
      <c r="AH355" s="62">
        <v>336</v>
      </c>
      <c r="AI355" s="65">
        <f t="shared" si="155"/>
        <v>-43.865268653671642</v>
      </c>
      <c r="AJ355" s="64">
        <f t="shared" si="156"/>
        <v>50.10247336604958</v>
      </c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95">
        <f t="shared" si="145"/>
        <v>59.46570340869048</v>
      </c>
      <c r="AW355" s="96">
        <f t="shared" si="152"/>
        <v>-342.89542765196785</v>
      </c>
      <c r="AX355" s="52"/>
      <c r="AY355" s="52"/>
      <c r="AZ355" s="96"/>
      <c r="BA355" s="96"/>
      <c r="BC355" s="95"/>
      <c r="BD355" s="176">
        <v>330</v>
      </c>
      <c r="BE355" s="179">
        <f t="shared" si="157"/>
        <v>-44.959318770712827</v>
      </c>
      <c r="BF355" s="178">
        <f t="shared" si="158"/>
        <v>47.955351360734014</v>
      </c>
      <c r="BG355" s="52"/>
      <c r="BH355" s="52"/>
      <c r="BI355" s="52"/>
      <c r="BJ355" s="52"/>
      <c r="BK355" s="52"/>
      <c r="BL355" s="52"/>
      <c r="BM355" s="52"/>
      <c r="BN355" s="52"/>
      <c r="BO355" s="52"/>
      <c r="BP355" s="52"/>
      <c r="BQ355" s="52"/>
      <c r="BR355" s="52"/>
      <c r="BS355" s="117">
        <f t="shared" si="159"/>
        <v>140.77879663793604</v>
      </c>
      <c r="BT355" s="115">
        <v>129</v>
      </c>
      <c r="BU355" s="52"/>
      <c r="BV355" s="52"/>
      <c r="BW355" s="52"/>
      <c r="BX355" s="52"/>
      <c r="BY355" s="52"/>
      <c r="BZ355" s="52"/>
      <c r="CA355" s="96"/>
      <c r="CB355" s="95"/>
      <c r="CC355" s="52"/>
      <c r="CD355" s="52"/>
      <c r="CE355" s="52"/>
      <c r="CF355" s="52"/>
      <c r="CG355" s="52"/>
      <c r="CH355" s="52"/>
      <c r="CI355" s="52"/>
      <c r="CJ355" s="52"/>
      <c r="CK355" s="52"/>
      <c r="CL355" s="52"/>
      <c r="CM355" s="52"/>
      <c r="CN355" s="117">
        <f t="shared" si="144"/>
        <v>140.77879663793604</v>
      </c>
      <c r="CO355" s="115">
        <v>129</v>
      </c>
      <c r="CP355" s="52"/>
      <c r="CQ355" s="52"/>
      <c r="CR355" s="52"/>
      <c r="CS355" s="52"/>
      <c r="CT355" s="52"/>
      <c r="CU355" s="52"/>
      <c r="CV355" s="96"/>
      <c r="CW355" s="122"/>
    </row>
    <row r="356" spans="2:101" x14ac:dyDescent="0.3">
      <c r="B356" s="95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31">
        <v>339</v>
      </c>
      <c r="AA356" s="34">
        <f t="shared" si="153"/>
        <v>-49.4436810754151</v>
      </c>
      <c r="AB356" s="33">
        <f t="shared" si="154"/>
        <v>56.750235419834439</v>
      </c>
      <c r="AC356" s="52"/>
      <c r="AD356" s="40">
        <v>348</v>
      </c>
      <c r="AE356" s="43">
        <f t="shared" si="146"/>
        <v>63.579594047697363</v>
      </c>
      <c r="AF356" s="42">
        <f t="shared" si="147"/>
        <v>-13.514259903154391</v>
      </c>
      <c r="AG356" s="52"/>
      <c r="AH356" s="62">
        <v>337</v>
      </c>
      <c r="AI356" s="65">
        <f t="shared" si="155"/>
        <v>-43.705060752479</v>
      </c>
      <c r="AJ356" s="64">
        <f t="shared" si="156"/>
        <v>50.470926313615834</v>
      </c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95">
        <f t="shared" si="145"/>
        <v>59.46570340869048</v>
      </c>
      <c r="AW356" s="96">
        <f t="shared" si="152"/>
        <v>-343.89542765196785</v>
      </c>
      <c r="AX356" s="52"/>
      <c r="AY356" s="52"/>
      <c r="AZ356" s="96"/>
      <c r="BA356" s="96"/>
      <c r="BC356" s="95"/>
      <c r="BD356" s="176">
        <v>331</v>
      </c>
      <c r="BE356" s="179">
        <f t="shared" si="157"/>
        <v>-44.761482739041526</v>
      </c>
      <c r="BF356" s="178">
        <f t="shared" si="158"/>
        <v>48.305025362910264</v>
      </c>
      <c r="BG356" s="52"/>
      <c r="BH356" s="52"/>
      <c r="BI356" s="52"/>
      <c r="BJ356" s="52"/>
      <c r="BK356" s="52"/>
      <c r="BL356" s="52"/>
      <c r="BM356" s="52"/>
      <c r="BN356" s="52"/>
      <c r="BO356" s="52"/>
      <c r="BP356" s="52"/>
      <c r="BQ356" s="52"/>
      <c r="BR356" s="52"/>
      <c r="BS356" s="117">
        <f t="shared" si="159"/>
        <v>141.87010513900532</v>
      </c>
      <c r="BT356" s="115">
        <v>130</v>
      </c>
      <c r="BU356" s="52"/>
      <c r="BV356" s="52"/>
      <c r="BW356" s="52"/>
      <c r="BX356" s="52"/>
      <c r="BY356" s="52"/>
      <c r="BZ356" s="52"/>
      <c r="CA356" s="96"/>
      <c r="CB356" s="95"/>
      <c r="CC356" s="52"/>
      <c r="CD356" s="52"/>
      <c r="CE356" s="52"/>
      <c r="CF356" s="52"/>
      <c r="CG356" s="52"/>
      <c r="CH356" s="52"/>
      <c r="CI356" s="52"/>
      <c r="CJ356" s="52"/>
      <c r="CK356" s="52"/>
      <c r="CL356" s="52"/>
      <c r="CM356" s="52"/>
      <c r="CN356" s="117">
        <f t="shared" si="144"/>
        <v>141.87010513900532</v>
      </c>
      <c r="CO356" s="115">
        <v>130</v>
      </c>
      <c r="CP356" s="52"/>
      <c r="CQ356" s="52"/>
      <c r="CR356" s="52"/>
      <c r="CS356" s="52"/>
      <c r="CT356" s="52"/>
      <c r="CU356" s="52"/>
      <c r="CV356" s="96"/>
      <c r="CW356" s="122"/>
    </row>
    <row r="357" spans="2:101" x14ac:dyDescent="0.3">
      <c r="B357" s="95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31">
        <v>340</v>
      </c>
      <c r="AA357" s="34">
        <f t="shared" si="153"/>
        <v>-49.30297607092448</v>
      </c>
      <c r="AB357" s="33">
        <f t="shared" si="154"/>
        <v>57.126568049148105</v>
      </c>
      <c r="AC357" s="52"/>
      <c r="AD357" s="40">
        <v>349</v>
      </c>
      <c r="AE357" s="43">
        <f t="shared" si="146"/>
        <v>63.805766924098158</v>
      </c>
      <c r="AF357" s="42">
        <f t="shared" si="147"/>
        <v>-12.402584699475403</v>
      </c>
      <c r="AG357" s="52"/>
      <c r="AH357" s="62">
        <v>338</v>
      </c>
      <c r="AI357" s="65">
        <f t="shared" si="155"/>
        <v>-43.551307642319628</v>
      </c>
      <c r="AJ357" s="64">
        <f t="shared" si="156"/>
        <v>50.842119157419646</v>
      </c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95">
        <f t="shared" si="145"/>
        <v>59.46570340869048</v>
      </c>
      <c r="AW357" s="96">
        <f t="shared" si="152"/>
        <v>-344.89542765196785</v>
      </c>
      <c r="AX357" s="52"/>
      <c r="AY357" s="52"/>
      <c r="AZ357" s="96"/>
      <c r="BA357" s="96"/>
      <c r="BC357" s="95"/>
      <c r="BD357" s="176">
        <v>332</v>
      </c>
      <c r="BE357" s="179">
        <f t="shared" si="157"/>
        <v>-44.569779491562635</v>
      </c>
      <c r="BF357" s="178">
        <f t="shared" si="158"/>
        <v>48.658098822874955</v>
      </c>
      <c r="BG357" s="52"/>
      <c r="BH357" s="52"/>
      <c r="BI357" s="52"/>
      <c r="BJ357" s="52"/>
      <c r="BK357" s="52"/>
      <c r="BL357" s="52"/>
      <c r="BM357" s="52"/>
      <c r="BN357" s="52"/>
      <c r="BO357" s="52"/>
      <c r="BP357" s="52"/>
      <c r="BQ357" s="52"/>
      <c r="BR357" s="52"/>
      <c r="BS357" s="117">
        <f t="shared" si="159"/>
        <v>142.96141364007457</v>
      </c>
      <c r="BT357" s="115">
        <v>131</v>
      </c>
      <c r="BU357" s="52"/>
      <c r="BV357" s="52"/>
      <c r="BW357" s="52"/>
      <c r="BX357" s="52"/>
      <c r="BY357" s="52"/>
      <c r="BZ357" s="52"/>
      <c r="CA357" s="96"/>
      <c r="CB357" s="95"/>
      <c r="CC357" s="52"/>
      <c r="CD357" s="52"/>
      <c r="CE357" s="52"/>
      <c r="CF357" s="52"/>
      <c r="CG357" s="52"/>
      <c r="CH357" s="52"/>
      <c r="CI357" s="52"/>
      <c r="CJ357" s="52"/>
      <c r="CK357" s="52"/>
      <c r="CL357" s="52"/>
      <c r="CM357" s="52"/>
      <c r="CN357" s="117">
        <f t="shared" ref="CN357:CN420" si="160">$CO$19*$CO357+$CQ$19</f>
        <v>142.96141364007457</v>
      </c>
      <c r="CO357" s="115">
        <v>131</v>
      </c>
      <c r="CP357" s="52"/>
      <c r="CQ357" s="52"/>
      <c r="CR357" s="52"/>
      <c r="CS357" s="52"/>
      <c r="CT357" s="52"/>
      <c r="CU357" s="52"/>
      <c r="CV357" s="96"/>
      <c r="CW357" s="122"/>
    </row>
    <row r="358" spans="2:101" x14ac:dyDescent="0.3">
      <c r="B358" s="95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31">
        <v>341</v>
      </c>
      <c r="AA358" s="34">
        <f t="shared" si="153"/>
        <v>-49.168860406489969</v>
      </c>
      <c r="AB358" s="33">
        <f t="shared" si="154"/>
        <v>57.505299002105616</v>
      </c>
      <c r="AC358" s="52"/>
      <c r="AD358" s="40">
        <v>350</v>
      </c>
      <c r="AE358" s="43">
        <f t="shared" si="146"/>
        <v>64.012503945793512</v>
      </c>
      <c r="AF358" s="42">
        <f t="shared" si="147"/>
        <v>-11.287131548350533</v>
      </c>
      <c r="AG358" s="52"/>
      <c r="AH358" s="62">
        <v>339</v>
      </c>
      <c r="AI358" s="65">
        <f t="shared" si="155"/>
        <v>-43.404056157880333</v>
      </c>
      <c r="AJ358" s="64">
        <f t="shared" si="156"/>
        <v>51.215938828524919</v>
      </c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95">
        <f t="shared" si="145"/>
        <v>59.46570340869048</v>
      </c>
      <c r="AW358" s="96">
        <f t="shared" si="152"/>
        <v>-345.89542765196785</v>
      </c>
      <c r="AX358" s="52"/>
      <c r="AY358" s="52"/>
      <c r="AZ358" s="96"/>
      <c r="BA358" s="96"/>
      <c r="BC358" s="95"/>
      <c r="BD358" s="176">
        <v>333</v>
      </c>
      <c r="BE358" s="179">
        <f t="shared" si="157"/>
        <v>-44.384267422942386</v>
      </c>
      <c r="BF358" s="178">
        <f t="shared" si="158"/>
        <v>49.014464191031891</v>
      </c>
      <c r="BG358" s="52"/>
      <c r="BH358" s="52"/>
      <c r="BI358" s="52"/>
      <c r="BJ358" s="52"/>
      <c r="BK358" s="52"/>
      <c r="BL358" s="52"/>
      <c r="BM358" s="52"/>
      <c r="BN358" s="52"/>
      <c r="BO358" s="52"/>
      <c r="BP358" s="52"/>
      <c r="BQ358" s="52"/>
      <c r="BR358" s="52"/>
      <c r="BS358" s="117">
        <f t="shared" si="159"/>
        <v>144.05272214114385</v>
      </c>
      <c r="BT358" s="115">
        <v>132</v>
      </c>
      <c r="BU358" s="52"/>
      <c r="BV358" s="52"/>
      <c r="BW358" s="52"/>
      <c r="BX358" s="52"/>
      <c r="BY358" s="52"/>
      <c r="BZ358" s="52"/>
      <c r="CA358" s="96"/>
      <c r="CB358" s="95"/>
      <c r="CC358" s="52"/>
      <c r="CD358" s="52"/>
      <c r="CE358" s="52"/>
      <c r="CF358" s="52"/>
      <c r="CG358" s="52"/>
      <c r="CH358" s="52"/>
      <c r="CI358" s="52"/>
      <c r="CJ358" s="52"/>
      <c r="CK358" s="52"/>
      <c r="CL358" s="52"/>
      <c r="CM358" s="52"/>
      <c r="CN358" s="117">
        <f t="shared" si="160"/>
        <v>144.05272214114385</v>
      </c>
      <c r="CO358" s="115">
        <v>132</v>
      </c>
      <c r="CP358" s="52"/>
      <c r="CQ358" s="52"/>
      <c r="CR358" s="52"/>
      <c r="CS358" s="52"/>
      <c r="CT358" s="52"/>
      <c r="CU358" s="52"/>
      <c r="CV358" s="96"/>
      <c r="CW358" s="122"/>
    </row>
    <row r="359" spans="2:101" x14ac:dyDescent="0.3">
      <c r="B359" s="95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31">
        <v>342</v>
      </c>
      <c r="AA359" s="34">
        <f t="shared" si="153"/>
        <v>-49.041374935042143</v>
      </c>
      <c r="AB359" s="33">
        <f t="shared" si="154"/>
        <v>57.886312913589926</v>
      </c>
      <c r="AC359" s="52"/>
      <c r="AD359" s="40">
        <v>351</v>
      </c>
      <c r="AE359" s="43">
        <f t="shared" si="146"/>
        <v>64.199742138683945</v>
      </c>
      <c r="AF359" s="42">
        <f t="shared" si="147"/>
        <v>-10.168240227615023</v>
      </c>
      <c r="AG359" s="52"/>
      <c r="AH359" s="62">
        <v>340</v>
      </c>
      <c r="AI359" s="65">
        <f t="shared" si="155"/>
        <v>-43.263351153389713</v>
      </c>
      <c r="AJ359" s="64">
        <f t="shared" si="156"/>
        <v>51.592271457838585</v>
      </c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95">
        <f t="shared" si="145"/>
        <v>59.46570340869048</v>
      </c>
      <c r="AW359" s="96">
        <f t="shared" si="152"/>
        <v>-346.89542765196785</v>
      </c>
      <c r="AX359" s="52"/>
      <c r="AY359" s="52"/>
      <c r="AZ359" s="96"/>
      <c r="BA359" s="96"/>
      <c r="BC359" s="95"/>
      <c r="BD359" s="176">
        <v>334</v>
      </c>
      <c r="BE359" s="179">
        <f t="shared" si="157"/>
        <v>-44.205003041953987</v>
      </c>
      <c r="BF359" s="178">
        <f t="shared" si="158"/>
        <v>49.37401291503776</v>
      </c>
      <c r="BG359" s="52"/>
      <c r="BH359" s="52"/>
      <c r="BI359" s="52"/>
      <c r="BJ359" s="52"/>
      <c r="BK359" s="52"/>
      <c r="BL359" s="52"/>
      <c r="BM359" s="52"/>
      <c r="BN359" s="52"/>
      <c r="BO359" s="52"/>
      <c r="BP359" s="52"/>
      <c r="BQ359" s="52"/>
      <c r="BR359" s="52"/>
      <c r="BS359" s="117">
        <f t="shared" si="159"/>
        <v>145.14403064221312</v>
      </c>
      <c r="BT359" s="115">
        <v>133</v>
      </c>
      <c r="BU359" s="52"/>
      <c r="BV359" s="52"/>
      <c r="BW359" s="52"/>
      <c r="BX359" s="52"/>
      <c r="BY359" s="52"/>
      <c r="BZ359" s="52"/>
      <c r="CA359" s="96"/>
      <c r="CB359" s="95"/>
      <c r="CC359" s="52"/>
      <c r="CD359" s="52"/>
      <c r="CE359" s="52"/>
      <c r="CF359" s="52"/>
      <c r="CG359" s="52"/>
      <c r="CH359" s="52"/>
      <c r="CI359" s="52"/>
      <c r="CJ359" s="52"/>
      <c r="CK359" s="52"/>
      <c r="CL359" s="52"/>
      <c r="CM359" s="52"/>
      <c r="CN359" s="117">
        <f t="shared" si="160"/>
        <v>145.14403064221312</v>
      </c>
      <c r="CO359" s="115">
        <v>133</v>
      </c>
      <c r="CP359" s="52"/>
      <c r="CQ359" s="52"/>
      <c r="CR359" s="52"/>
      <c r="CS359" s="52"/>
      <c r="CT359" s="52"/>
      <c r="CU359" s="52"/>
      <c r="CV359" s="96"/>
      <c r="CW359" s="122"/>
    </row>
    <row r="360" spans="2:101" x14ac:dyDescent="0.3">
      <c r="B360" s="95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31">
        <v>343</v>
      </c>
      <c r="AA360" s="34">
        <f t="shared" si="153"/>
        <v>-48.920558489890595</v>
      </c>
      <c r="AB360" s="33">
        <f t="shared" si="154"/>
        <v>58.269493723072586</v>
      </c>
      <c r="AC360" s="52"/>
      <c r="AD360" s="40">
        <v>352</v>
      </c>
      <c r="AE360" s="43">
        <f t="shared" si="146"/>
        <v>64.36742446820206</v>
      </c>
      <c r="AF360" s="42">
        <f t="shared" si="147"/>
        <v>-9.046251562404283</v>
      </c>
      <c r="AG360" s="52"/>
      <c r="AH360" s="62">
        <v>341</v>
      </c>
      <c r="AI360" s="65">
        <f t="shared" si="155"/>
        <v>-43.129235488955203</v>
      </c>
      <c r="AJ360" s="64">
        <f t="shared" si="156"/>
        <v>51.971002410796096</v>
      </c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95">
        <f t="shared" si="145"/>
        <v>59.46570340869048</v>
      </c>
      <c r="AW360" s="96">
        <f t="shared" si="152"/>
        <v>-347.89542765196785</v>
      </c>
      <c r="AX360" s="52"/>
      <c r="AY360" s="52"/>
      <c r="AZ360" s="96"/>
      <c r="BA360" s="96"/>
      <c r="BC360" s="95"/>
      <c r="BD360" s="176">
        <v>335</v>
      </c>
      <c r="BE360" s="179">
        <f t="shared" si="157"/>
        <v>-44.03204095426446</v>
      </c>
      <c r="BF360" s="178">
        <f t="shared" si="158"/>
        <v>49.736635472868151</v>
      </c>
      <c r="BG360" s="52"/>
      <c r="BH360" s="52"/>
      <c r="BI360" s="52"/>
      <c r="BJ360" s="52"/>
      <c r="BK360" s="52"/>
      <c r="BL360" s="52"/>
      <c r="BM360" s="52"/>
      <c r="BN360" s="52"/>
      <c r="BO360" s="52"/>
      <c r="BP360" s="52"/>
      <c r="BQ360" s="52"/>
      <c r="BR360" s="52"/>
      <c r="BS360" s="117">
        <f t="shared" si="159"/>
        <v>146.2353391432824</v>
      </c>
      <c r="BT360" s="115">
        <v>134</v>
      </c>
      <c r="BU360" s="52"/>
      <c r="BV360" s="52"/>
      <c r="BW360" s="52"/>
      <c r="BX360" s="52"/>
      <c r="BY360" s="52"/>
      <c r="BZ360" s="52"/>
      <c r="CA360" s="96"/>
      <c r="CB360" s="95"/>
      <c r="CC360" s="52"/>
      <c r="CD360" s="52"/>
      <c r="CE360" s="52"/>
      <c r="CF360" s="52"/>
      <c r="CG360" s="52"/>
      <c r="CH360" s="52"/>
      <c r="CI360" s="52"/>
      <c r="CJ360" s="52"/>
      <c r="CK360" s="52"/>
      <c r="CL360" s="52"/>
      <c r="CM360" s="52"/>
      <c r="CN360" s="117">
        <f t="shared" si="160"/>
        <v>146.2353391432824</v>
      </c>
      <c r="CO360" s="115">
        <v>134</v>
      </c>
      <c r="CP360" s="52"/>
      <c r="CQ360" s="52"/>
      <c r="CR360" s="52"/>
      <c r="CS360" s="52"/>
      <c r="CT360" s="52"/>
      <c r="CU360" s="52"/>
      <c r="CV360" s="96"/>
      <c r="CW360" s="122"/>
    </row>
    <row r="361" spans="2:101" x14ac:dyDescent="0.3">
      <c r="B361" s="95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31">
        <v>344</v>
      </c>
      <c r="AA361" s="34">
        <f t="shared" si="153"/>
        <v>-48.8064478728949</v>
      </c>
      <c r="AB361" s="33">
        <f t="shared" si="154"/>
        <v>58.654724709967034</v>
      </c>
      <c r="AC361" s="52"/>
      <c r="AD361" s="40">
        <v>353</v>
      </c>
      <c r="AE361" s="43">
        <f t="shared" si="146"/>
        <v>64.515499856685935</v>
      </c>
      <c r="AF361" s="42">
        <f t="shared" si="147"/>
        <v>-7.9215073213346274</v>
      </c>
      <c r="AG361" s="52"/>
      <c r="AH361" s="62">
        <v>342</v>
      </c>
      <c r="AI361" s="65">
        <f t="shared" si="155"/>
        <v>-43.001750017507376</v>
      </c>
      <c r="AJ361" s="64">
        <f t="shared" si="156"/>
        <v>52.352016322280406</v>
      </c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95">
        <f t="shared" si="145"/>
        <v>59.46570340869048</v>
      </c>
      <c r="AW361" s="96">
        <f t="shared" si="152"/>
        <v>-348.89542765196785</v>
      </c>
      <c r="AX361" s="52"/>
      <c r="AY361" s="52"/>
      <c r="AZ361" s="96"/>
      <c r="BA361" s="96"/>
      <c r="BC361" s="95"/>
      <c r="BD361" s="176">
        <v>336</v>
      </c>
      <c r="BE361" s="179">
        <f t="shared" si="157"/>
        <v>-43.865433845801221</v>
      </c>
      <c r="BF361" s="178">
        <f t="shared" si="158"/>
        <v>50.102221406179225</v>
      </c>
      <c r="BG361" s="52"/>
      <c r="BH361" s="52"/>
      <c r="BI361" s="52"/>
      <c r="BJ361" s="52"/>
      <c r="BK361" s="52"/>
      <c r="BL361" s="52"/>
      <c r="BM361" s="52"/>
      <c r="BN361" s="52"/>
      <c r="BO361" s="52"/>
      <c r="BP361" s="52"/>
      <c r="BQ361" s="52"/>
      <c r="BR361" s="52"/>
      <c r="BS361" s="117">
        <f t="shared" si="159"/>
        <v>147.32664764435165</v>
      </c>
      <c r="BT361" s="115">
        <v>135</v>
      </c>
      <c r="BU361" s="52"/>
      <c r="BV361" s="52"/>
      <c r="BW361" s="52"/>
      <c r="BX361" s="52"/>
      <c r="BY361" s="52"/>
      <c r="BZ361" s="52"/>
      <c r="CA361" s="96"/>
      <c r="CB361" s="95"/>
      <c r="CC361" s="52"/>
      <c r="CD361" s="52"/>
      <c r="CE361" s="52"/>
      <c r="CF361" s="52"/>
      <c r="CG361" s="52"/>
      <c r="CH361" s="52"/>
      <c r="CI361" s="52"/>
      <c r="CJ361" s="52"/>
      <c r="CK361" s="52"/>
      <c r="CL361" s="52"/>
      <c r="CM361" s="52"/>
      <c r="CN361" s="117">
        <f t="shared" si="160"/>
        <v>147.32664764435165</v>
      </c>
      <c r="CO361" s="115">
        <v>135</v>
      </c>
      <c r="CP361" s="52"/>
      <c r="CQ361" s="52"/>
      <c r="CR361" s="52"/>
      <c r="CS361" s="52"/>
      <c r="CT361" s="52"/>
      <c r="CU361" s="52"/>
      <c r="CV361" s="96"/>
      <c r="CW361" s="122"/>
    </row>
    <row r="362" spans="2:101" x14ac:dyDescent="0.3">
      <c r="B362" s="95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31">
        <v>345</v>
      </c>
      <c r="AA362" s="34">
        <f t="shared" si="153"/>
        <v>-48.699077843254386</v>
      </c>
      <c r="AB362" s="33">
        <f t="shared" si="154"/>
        <v>59.041888529182934</v>
      </c>
      <c r="AC362" s="52"/>
      <c r="AD362" s="40">
        <v>354</v>
      </c>
      <c r="AE362" s="43">
        <f t="shared" si="146"/>
        <v>64.64392319893777</v>
      </c>
      <c r="AF362" s="42">
        <f t="shared" si="147"/>
        <v>-6.7943501123974723</v>
      </c>
      <c r="AG362" s="52"/>
      <c r="AH362" s="62">
        <v>343</v>
      </c>
      <c r="AI362" s="65">
        <f t="shared" si="155"/>
        <v>-42.880933572355829</v>
      </c>
      <c r="AJ362" s="64">
        <f t="shared" si="156"/>
        <v>52.735197131763066</v>
      </c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95">
        <f t="shared" si="145"/>
        <v>59.46570340869048</v>
      </c>
      <c r="AW362" s="96">
        <f t="shared" si="152"/>
        <v>-349.89542765196785</v>
      </c>
      <c r="AX362" s="52"/>
      <c r="AY362" s="52"/>
      <c r="AZ362" s="96"/>
      <c r="BA362" s="96"/>
      <c r="BC362" s="95"/>
      <c r="BD362" s="176">
        <v>337</v>
      </c>
      <c r="BE362" s="179">
        <f t="shared" si="157"/>
        <v>-43.705232466703499</v>
      </c>
      <c r="BF362" s="178">
        <f t="shared" si="158"/>
        <v>50.470659353954098</v>
      </c>
      <c r="BG362" s="52"/>
      <c r="BH362" s="52"/>
      <c r="BI362" s="52"/>
      <c r="BJ362" s="52"/>
      <c r="BK362" s="52"/>
      <c r="BL362" s="52"/>
      <c r="BM362" s="52"/>
      <c r="BN362" s="52"/>
      <c r="BO362" s="52"/>
      <c r="BP362" s="52"/>
      <c r="BQ362" s="52"/>
      <c r="BR362" s="52"/>
      <c r="BS362" s="117">
        <f t="shared" si="159"/>
        <v>148.41795614542093</v>
      </c>
      <c r="BT362" s="115">
        <v>136</v>
      </c>
      <c r="BU362" s="52"/>
      <c r="BV362" s="52"/>
      <c r="BW362" s="52"/>
      <c r="BX362" s="52"/>
      <c r="BY362" s="52"/>
      <c r="BZ362" s="52"/>
      <c r="CA362" s="96"/>
      <c r="CB362" s="95"/>
      <c r="CC362" s="52"/>
      <c r="CD362" s="52"/>
      <c r="CE362" s="52"/>
      <c r="CF362" s="52"/>
      <c r="CG362" s="52"/>
      <c r="CH362" s="52"/>
      <c r="CI362" s="52"/>
      <c r="CJ362" s="52"/>
      <c r="CK362" s="52"/>
      <c r="CL362" s="52"/>
      <c r="CM362" s="52"/>
      <c r="CN362" s="117">
        <f t="shared" si="160"/>
        <v>148.41795614542093</v>
      </c>
      <c r="CO362" s="115">
        <v>136</v>
      </c>
      <c r="CP362" s="52"/>
      <c r="CQ362" s="52"/>
      <c r="CR362" s="52"/>
      <c r="CS362" s="52"/>
      <c r="CT362" s="52"/>
      <c r="CU362" s="52"/>
      <c r="CV362" s="96"/>
      <c r="CW362" s="122"/>
    </row>
    <row r="363" spans="2:101" x14ac:dyDescent="0.3">
      <c r="B363" s="95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31">
        <v>346</v>
      </c>
      <c r="AA363" s="34">
        <f t="shared" si="153"/>
        <v>-48.598481106920218</v>
      </c>
      <c r="AB363" s="33">
        <f t="shared" si="154"/>
        <v>59.430867246870342</v>
      </c>
      <c r="AC363" s="52"/>
      <c r="AD363" s="40">
        <v>355</v>
      </c>
      <c r="AE363" s="43">
        <f t="shared" si="146"/>
        <v>64.752655375963457</v>
      </c>
      <c r="AF363" s="42">
        <f t="shared" si="147"/>
        <v>-5.6651232785977905</v>
      </c>
      <c r="AG363" s="52"/>
      <c r="AH363" s="62">
        <v>344</v>
      </c>
      <c r="AI363" s="65">
        <f t="shared" si="155"/>
        <v>-42.766822955360134</v>
      </c>
      <c r="AJ363" s="64">
        <f t="shared" si="156"/>
        <v>53.120428118657514</v>
      </c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95">
        <f t="shared" si="145"/>
        <v>59.46570340869048</v>
      </c>
      <c r="AW363" s="96">
        <f t="shared" si="152"/>
        <v>-350.89542765196785</v>
      </c>
      <c r="AX363" s="52"/>
      <c r="AY363" s="52"/>
      <c r="AZ363" s="96"/>
      <c r="BA363" s="96"/>
      <c r="BC363" s="95"/>
      <c r="BD363" s="176">
        <v>338</v>
      </c>
      <c r="BE363" s="179">
        <f t="shared" si="157"/>
        <v>-43.551485615863228</v>
      </c>
      <c r="BF363" s="178">
        <f t="shared" si="158"/>
        <v>50.841837086424817</v>
      </c>
      <c r="BG363" s="52"/>
      <c r="BH363" s="52"/>
      <c r="BI363" s="52"/>
      <c r="BJ363" s="52"/>
      <c r="BK363" s="52"/>
      <c r="BL363" s="52"/>
      <c r="BM363" s="52"/>
      <c r="BN363" s="52"/>
      <c r="BO363" s="52"/>
      <c r="BP363" s="52"/>
      <c r="BQ363" s="52"/>
      <c r="BR363" s="52"/>
      <c r="BS363" s="117">
        <f t="shared" si="159"/>
        <v>149.50926464649021</v>
      </c>
      <c r="BT363" s="115">
        <v>137</v>
      </c>
      <c r="BU363" s="52"/>
      <c r="BV363" s="52"/>
      <c r="BW363" s="52"/>
      <c r="BX363" s="52"/>
      <c r="BY363" s="52"/>
      <c r="BZ363" s="52"/>
      <c r="CA363" s="96"/>
      <c r="CB363" s="95"/>
      <c r="CC363" s="52"/>
      <c r="CD363" s="52"/>
      <c r="CE363" s="52"/>
      <c r="CF363" s="52"/>
      <c r="CG363" s="52"/>
      <c r="CH363" s="52"/>
      <c r="CI363" s="52"/>
      <c r="CJ363" s="52"/>
      <c r="CK363" s="52"/>
      <c r="CL363" s="52"/>
      <c r="CM363" s="52"/>
      <c r="CN363" s="117">
        <f t="shared" si="160"/>
        <v>149.50926464649021</v>
      </c>
      <c r="CO363" s="115">
        <v>137</v>
      </c>
      <c r="CP363" s="52"/>
      <c r="CQ363" s="52"/>
      <c r="CR363" s="52"/>
      <c r="CS363" s="52"/>
      <c r="CT363" s="52"/>
      <c r="CU363" s="52"/>
      <c r="CV363" s="96"/>
      <c r="CW363" s="122"/>
    </row>
    <row r="364" spans="2:101" x14ac:dyDescent="0.3">
      <c r="B364" s="95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31">
        <v>347</v>
      </c>
      <c r="AA364" s="34">
        <f t="shared" si="153"/>
        <v>-48.504688306632772</v>
      </c>
      <c r="AB364" s="33">
        <f t="shared" si="154"/>
        <v>59.821542376343757</v>
      </c>
      <c r="AC364" s="52"/>
      <c r="AD364" s="40">
        <v>356</v>
      </c>
      <c r="AE364" s="43">
        <f t="shared" si="146"/>
        <v>64.841663266888574</v>
      </c>
      <c r="AF364" s="42">
        <f t="shared" si="147"/>
        <v>-4.5341707933681095</v>
      </c>
      <c r="AG364" s="52"/>
      <c r="AH364" s="62">
        <v>345</v>
      </c>
      <c r="AI364" s="65">
        <f t="shared" si="155"/>
        <v>-42.65945292571962</v>
      </c>
      <c r="AJ364" s="64">
        <f t="shared" si="156"/>
        <v>53.507591937873414</v>
      </c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95">
        <f t="shared" si="145"/>
        <v>59.46570340869048</v>
      </c>
      <c r="AW364" s="96">
        <f t="shared" si="152"/>
        <v>-351.89542765196785</v>
      </c>
      <c r="AX364" s="52"/>
      <c r="AY364" s="52"/>
      <c r="AZ364" s="96"/>
      <c r="BA364" s="96"/>
      <c r="BC364" s="95"/>
      <c r="BD364" s="176">
        <v>339</v>
      </c>
      <c r="BE364" s="179">
        <f t="shared" si="157"/>
        <v>-43.4042401260606</v>
      </c>
      <c r="BF364" s="178">
        <f t="shared" si="158"/>
        <v>51.215641539258343</v>
      </c>
      <c r="BG364" s="52"/>
      <c r="BH364" s="52"/>
      <c r="BI364" s="52"/>
      <c r="BJ364" s="52"/>
      <c r="BK364" s="52"/>
      <c r="BL364" s="52"/>
      <c r="BM364" s="52"/>
      <c r="BN364" s="52"/>
      <c r="BO364" s="52"/>
      <c r="BP364" s="52"/>
      <c r="BQ364" s="52"/>
      <c r="BR364" s="52"/>
      <c r="BS364" s="117">
        <f t="shared" si="159"/>
        <v>150.60057314755949</v>
      </c>
      <c r="BT364" s="115">
        <v>138</v>
      </c>
      <c r="BU364" s="52"/>
      <c r="BV364" s="52"/>
      <c r="BW364" s="52"/>
      <c r="BX364" s="52"/>
      <c r="BY364" s="52"/>
      <c r="BZ364" s="52"/>
      <c r="CA364" s="96"/>
      <c r="CB364" s="95"/>
      <c r="CC364" s="52"/>
      <c r="CD364" s="52"/>
      <c r="CE364" s="52"/>
      <c r="CF364" s="52"/>
      <c r="CG364" s="52"/>
      <c r="CH364" s="52"/>
      <c r="CI364" s="52"/>
      <c r="CJ364" s="52"/>
      <c r="CK364" s="52"/>
      <c r="CL364" s="52"/>
      <c r="CM364" s="52"/>
      <c r="CN364" s="117">
        <f t="shared" si="160"/>
        <v>150.60057314755949</v>
      </c>
      <c r="CO364" s="115">
        <v>138</v>
      </c>
      <c r="CP364" s="52"/>
      <c r="CQ364" s="52"/>
      <c r="CR364" s="52"/>
      <c r="CS364" s="52"/>
      <c r="CT364" s="52"/>
      <c r="CU364" s="52"/>
      <c r="CV364" s="96"/>
      <c r="CW364" s="122"/>
    </row>
    <row r="365" spans="2:101" x14ac:dyDescent="0.3">
      <c r="B365" s="95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31">
        <v>348</v>
      </c>
      <c r="AA365" s="34">
        <f t="shared" si="153"/>
        <v>-48.417728012587617</v>
      </c>
      <c r="AB365" s="33">
        <f t="shared" si="154"/>
        <v>60.21379491417418</v>
      </c>
      <c r="AC365" s="52"/>
      <c r="AD365" s="40">
        <v>357</v>
      </c>
      <c r="AE365" s="43">
        <f t="shared" si="146"/>
        <v>64.910919759047303</v>
      </c>
      <c r="AF365" s="42">
        <f t="shared" si="147"/>
        <v>-3.4018371557913838</v>
      </c>
      <c r="AG365" s="52"/>
      <c r="AH365" s="62">
        <v>346</v>
      </c>
      <c r="AI365" s="65">
        <f t="shared" si="155"/>
        <v>-42.558856189385452</v>
      </c>
      <c r="AJ365" s="64">
        <f t="shared" si="156"/>
        <v>53.896570655560822</v>
      </c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95">
        <f t="shared" si="145"/>
        <v>59.46570340869048</v>
      </c>
      <c r="AW365" s="96">
        <f t="shared" si="152"/>
        <v>-352.89542765196785</v>
      </c>
      <c r="AX365" s="52"/>
      <c r="AY365" s="52"/>
      <c r="AZ365" s="96"/>
      <c r="BA365" s="96"/>
      <c r="BC365" s="95"/>
      <c r="BD365" s="176">
        <v>340</v>
      </c>
      <c r="BE365" s="179">
        <f t="shared" si="157"/>
        <v>-43.263540849698167</v>
      </c>
      <c r="BF365" s="178">
        <f t="shared" si="158"/>
        <v>51.591958847997255</v>
      </c>
      <c r="BG365" s="52"/>
      <c r="BH365" s="52"/>
      <c r="BI365" s="52"/>
      <c r="BJ365" s="52"/>
      <c r="BK365" s="52"/>
      <c r="BL365" s="52"/>
      <c r="BM365" s="52"/>
      <c r="BN365" s="52"/>
      <c r="BO365" s="52"/>
      <c r="BP365" s="52"/>
      <c r="BQ365" s="52"/>
      <c r="BR365" s="52"/>
      <c r="BS365" s="117">
        <f t="shared" si="159"/>
        <v>151.69188164862874</v>
      </c>
      <c r="BT365" s="115">
        <v>139</v>
      </c>
      <c r="BU365" s="52"/>
      <c r="BV365" s="52"/>
      <c r="BW365" s="52"/>
      <c r="BX365" s="52"/>
      <c r="BY365" s="52"/>
      <c r="BZ365" s="52"/>
      <c r="CA365" s="96"/>
      <c r="CB365" s="95"/>
      <c r="CC365" s="52"/>
      <c r="CD365" s="52"/>
      <c r="CE365" s="52"/>
      <c r="CF365" s="52"/>
      <c r="CG365" s="52"/>
      <c r="CH365" s="52"/>
      <c r="CI365" s="52"/>
      <c r="CJ365" s="52"/>
      <c r="CK365" s="52"/>
      <c r="CL365" s="52"/>
      <c r="CM365" s="52"/>
      <c r="CN365" s="117">
        <f t="shared" si="160"/>
        <v>151.69188164862874</v>
      </c>
      <c r="CO365" s="115">
        <v>139</v>
      </c>
      <c r="CP365" s="52"/>
      <c r="CQ365" s="52"/>
      <c r="CR365" s="52"/>
      <c r="CS365" s="52"/>
      <c r="CT365" s="52"/>
      <c r="CU365" s="52"/>
      <c r="CV365" s="96"/>
      <c r="CW365" s="122"/>
    </row>
    <row r="366" spans="2:101" x14ac:dyDescent="0.3">
      <c r="B366" s="95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31">
        <v>349</v>
      </c>
      <c r="AA366" s="34">
        <f t="shared" si="153"/>
        <v>-48.337626713732718</v>
      </c>
      <c r="AB366" s="33">
        <f t="shared" si="154"/>
        <v>60.60750537643878</v>
      </c>
      <c r="AC366" s="52"/>
      <c r="AD366" s="40">
        <v>358</v>
      </c>
      <c r="AE366" s="43">
        <f t="shared" si="146"/>
        <v>64.96040375624122</v>
      </c>
      <c r="AF366" s="42">
        <f t="shared" si="147"/>
        <v>-2.2684672856625534</v>
      </c>
      <c r="AG366" s="52"/>
      <c r="AH366" s="62">
        <v>347</v>
      </c>
      <c r="AI366" s="65">
        <f t="shared" si="155"/>
        <v>-42.465063389098006</v>
      </c>
      <c r="AJ366" s="64">
        <f t="shared" si="156"/>
        <v>54.287245785034237</v>
      </c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95">
        <f t="shared" si="145"/>
        <v>59.46570340869048</v>
      </c>
      <c r="AW366" s="96">
        <f t="shared" si="152"/>
        <v>-353.89542765196785</v>
      </c>
      <c r="AX366" s="52"/>
      <c r="AY366" s="52"/>
      <c r="AZ366" s="96"/>
      <c r="BA366" s="96"/>
      <c r="BC366" s="95"/>
      <c r="BD366" s="176">
        <v>341</v>
      </c>
      <c r="BE366" s="179">
        <f t="shared" si="157"/>
        <v>-43.129430645138527</v>
      </c>
      <c r="BF366" s="178">
        <f t="shared" si="158"/>
        <v>51.970674382743773</v>
      </c>
      <c r="BG366" s="52"/>
      <c r="BH366" s="52"/>
      <c r="BI366" s="52"/>
      <c r="BJ366" s="52"/>
      <c r="BK366" s="52"/>
      <c r="BL366" s="52"/>
      <c r="BM366" s="52"/>
      <c r="BN366" s="52"/>
      <c r="BO366" s="52"/>
      <c r="BP366" s="52"/>
      <c r="BQ366" s="52"/>
      <c r="BR366" s="52"/>
      <c r="BS366" s="117">
        <f t="shared" si="159"/>
        <v>152.78319014969802</v>
      </c>
      <c r="BT366" s="115">
        <v>140</v>
      </c>
      <c r="BU366" s="52"/>
      <c r="BV366" s="52"/>
      <c r="BW366" s="52"/>
      <c r="BX366" s="52"/>
      <c r="BY366" s="52"/>
      <c r="BZ366" s="52"/>
      <c r="CA366" s="96"/>
      <c r="CB366" s="95"/>
      <c r="CC366" s="52"/>
      <c r="CD366" s="52"/>
      <c r="CE366" s="52"/>
      <c r="CF366" s="52"/>
      <c r="CG366" s="52"/>
      <c r="CH366" s="52"/>
      <c r="CI366" s="52"/>
      <c r="CJ366" s="52"/>
      <c r="CK366" s="52"/>
      <c r="CL366" s="52"/>
      <c r="CM366" s="52"/>
      <c r="CN366" s="117">
        <f t="shared" si="160"/>
        <v>152.78319014969802</v>
      </c>
      <c r="CO366" s="115">
        <v>140</v>
      </c>
      <c r="CP366" s="52"/>
      <c r="CQ366" s="52"/>
      <c r="CR366" s="52"/>
      <c r="CS366" s="52"/>
      <c r="CT366" s="52"/>
      <c r="CU366" s="52"/>
      <c r="CV366" s="96"/>
      <c r="CW366" s="122"/>
    </row>
    <row r="367" spans="2:101" x14ac:dyDescent="0.3">
      <c r="B367" s="95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31">
        <v>350</v>
      </c>
      <c r="AA367" s="34">
        <f t="shared" si="153"/>
        <v>-48.264408809699674</v>
      </c>
      <c r="AB367" s="33">
        <f t="shared" si="154"/>
        <v>61.002553835116721</v>
      </c>
      <c r="AC367" s="52"/>
      <c r="AD367" s="40">
        <v>359</v>
      </c>
      <c r="AE367" s="43">
        <f t="shared" si="146"/>
        <v>64.990100185165431</v>
      </c>
      <c r="AF367" s="42">
        <f t="shared" si="147"/>
        <v>-1.1344064184234892</v>
      </c>
      <c r="AG367" s="52"/>
      <c r="AH367" s="62">
        <v>348</v>
      </c>
      <c r="AI367" s="65">
        <f t="shared" si="155"/>
        <v>-42.37810309505285</v>
      </c>
      <c r="AJ367" s="64">
        <f t="shared" si="156"/>
        <v>54.67949832286466</v>
      </c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95">
        <f t="shared" ref="AV367:AV386" si="161">$AV$19</f>
        <v>59.46570340869048</v>
      </c>
      <c r="AW367" s="96">
        <f t="shared" si="152"/>
        <v>-354.89542765196785</v>
      </c>
      <c r="AX367" s="52"/>
      <c r="AY367" s="52"/>
      <c r="AZ367" s="96"/>
      <c r="BA367" s="96"/>
      <c r="BC367" s="95"/>
      <c r="BD367" s="176">
        <v>342</v>
      </c>
      <c r="BE367" s="179">
        <f t="shared" si="157"/>
        <v>-43.001950363649115</v>
      </c>
      <c r="BF367" s="178">
        <f t="shared" si="158"/>
        <v>52.351672783077412</v>
      </c>
      <c r="BG367" s="52"/>
      <c r="BH367" s="52"/>
      <c r="BI367" s="52"/>
      <c r="BJ367" s="52"/>
      <c r="BK367" s="52"/>
      <c r="BL367" s="52"/>
      <c r="BM367" s="52"/>
      <c r="BN367" s="52"/>
      <c r="BO367" s="52"/>
      <c r="BP367" s="52"/>
      <c r="BQ367" s="52"/>
      <c r="BR367" s="52"/>
      <c r="BS367" s="117">
        <f t="shared" si="159"/>
        <v>153.87449865076729</v>
      </c>
      <c r="BT367" s="115">
        <v>141</v>
      </c>
      <c r="BU367" s="52"/>
      <c r="BV367" s="52"/>
      <c r="BW367" s="52"/>
      <c r="BX367" s="52"/>
      <c r="BY367" s="52"/>
      <c r="BZ367" s="52"/>
      <c r="CA367" s="96"/>
      <c r="CB367" s="95"/>
      <c r="CC367" s="52"/>
      <c r="CD367" s="52"/>
      <c r="CE367" s="52"/>
      <c r="CF367" s="52"/>
      <c r="CG367" s="52"/>
      <c r="CH367" s="52"/>
      <c r="CI367" s="52"/>
      <c r="CJ367" s="52"/>
      <c r="CK367" s="52"/>
      <c r="CL367" s="52"/>
      <c r="CM367" s="52"/>
      <c r="CN367" s="117">
        <f t="shared" si="160"/>
        <v>153.87449865076729</v>
      </c>
      <c r="CO367" s="115">
        <v>141</v>
      </c>
      <c r="CP367" s="52"/>
      <c r="CQ367" s="52"/>
      <c r="CR367" s="52"/>
      <c r="CS367" s="52"/>
      <c r="CT367" s="52"/>
      <c r="CU367" s="52"/>
      <c r="CV367" s="96"/>
      <c r="CW367" s="122"/>
    </row>
    <row r="368" spans="2:101" ht="15" thickBot="1" x14ac:dyDescent="0.35">
      <c r="B368" s="95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31">
        <v>351</v>
      </c>
      <c r="AA368" s="34">
        <f t="shared" si="153"/>
        <v>-48.198096603371319</v>
      </c>
      <c r="AB368" s="33">
        <f t="shared" si="154"/>
        <v>61.398819954620663</v>
      </c>
      <c r="AC368" s="52"/>
      <c r="AD368" s="46">
        <v>360</v>
      </c>
      <c r="AE368" s="47">
        <f t="shared" si="146"/>
        <v>65</v>
      </c>
      <c r="AF368" s="48">
        <f t="shared" si="147"/>
        <v>-1.592692991381206E-14</v>
      </c>
      <c r="AG368" s="52"/>
      <c r="AH368" s="62">
        <v>349</v>
      </c>
      <c r="AI368" s="65">
        <f t="shared" si="155"/>
        <v>-42.298001796197951</v>
      </c>
      <c r="AJ368" s="64">
        <f t="shared" si="156"/>
        <v>55.07320878512926</v>
      </c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95">
        <f t="shared" si="161"/>
        <v>59.46570340869048</v>
      </c>
      <c r="AW368" s="96">
        <f t="shared" si="152"/>
        <v>-355.89542765196785</v>
      </c>
      <c r="AX368" s="52"/>
      <c r="AY368" s="52"/>
      <c r="AZ368" s="96"/>
      <c r="BA368" s="96"/>
      <c r="BC368" s="95"/>
      <c r="BD368" s="176">
        <v>343</v>
      </c>
      <c r="BE368" s="179">
        <f t="shared" si="157"/>
        <v>-42.881138836958613</v>
      </c>
      <c r="BF368" s="178">
        <f t="shared" si="158"/>
        <v>52.73483799319456</v>
      </c>
      <c r="BG368" s="52"/>
      <c r="BH368" s="52"/>
      <c r="BI368" s="52"/>
      <c r="BJ368" s="52"/>
      <c r="BK368" s="52"/>
      <c r="BL368" s="52"/>
      <c r="BM368" s="52"/>
      <c r="BN368" s="52"/>
      <c r="BO368" s="52"/>
      <c r="BP368" s="52"/>
      <c r="BQ368" s="52"/>
      <c r="BR368" s="52"/>
      <c r="BS368" s="117">
        <f t="shared" si="159"/>
        <v>154.96580715183657</v>
      </c>
      <c r="BT368" s="115">
        <v>142</v>
      </c>
      <c r="BU368" s="52"/>
      <c r="BV368" s="52"/>
      <c r="BW368" s="52"/>
      <c r="BX368" s="52"/>
      <c r="BY368" s="52"/>
      <c r="BZ368" s="52"/>
      <c r="CA368" s="96"/>
      <c r="CB368" s="95"/>
      <c r="CC368" s="52"/>
      <c r="CD368" s="52"/>
      <c r="CE368" s="52"/>
      <c r="CF368" s="52"/>
      <c r="CG368" s="52"/>
      <c r="CH368" s="52"/>
      <c r="CI368" s="52"/>
      <c r="CJ368" s="52"/>
      <c r="CK368" s="52"/>
      <c r="CL368" s="52"/>
      <c r="CM368" s="52"/>
      <c r="CN368" s="117">
        <f t="shared" si="160"/>
        <v>154.96580715183657</v>
      </c>
      <c r="CO368" s="115">
        <v>142</v>
      </c>
      <c r="CP368" s="52"/>
      <c r="CQ368" s="52"/>
      <c r="CR368" s="52"/>
      <c r="CS368" s="52"/>
      <c r="CT368" s="52"/>
      <c r="CU368" s="52"/>
      <c r="CV368" s="96"/>
      <c r="CW368" s="122"/>
    </row>
    <row r="369" spans="2:101" x14ac:dyDescent="0.3">
      <c r="B369" s="95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31">
        <v>352</v>
      </c>
      <c r="AA369" s="34">
        <f t="shared" si="153"/>
        <v>-48.138710294088085</v>
      </c>
      <c r="AB369" s="33">
        <f t="shared" si="154"/>
        <v>61.796183028451821</v>
      </c>
      <c r="AC369" s="52"/>
      <c r="AD369" s="52"/>
      <c r="AE369" s="52"/>
      <c r="AF369" s="52"/>
      <c r="AG369" s="52"/>
      <c r="AH369" s="62">
        <v>350</v>
      </c>
      <c r="AI369" s="65">
        <f t="shared" si="155"/>
        <v>-42.224783892164908</v>
      </c>
      <c r="AJ369" s="64">
        <f t="shared" si="156"/>
        <v>55.468257243807201</v>
      </c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95">
        <f t="shared" si="161"/>
        <v>59.46570340869048</v>
      </c>
      <c r="AW369" s="96">
        <f t="shared" si="152"/>
        <v>-356.89542765196785</v>
      </c>
      <c r="AX369" s="52"/>
      <c r="AY369" s="52"/>
      <c r="AZ369" s="96"/>
      <c r="BA369" s="96"/>
      <c r="BC369" s="95"/>
      <c r="BD369" s="176">
        <v>344</v>
      </c>
      <c r="BE369" s="179">
        <f t="shared" si="157"/>
        <v>-42.767032865428405</v>
      </c>
      <c r="BF369" s="178">
        <f t="shared" si="158"/>
        <v>53.12005329726037</v>
      </c>
      <c r="BG369" s="52"/>
      <c r="BH369" s="52"/>
      <c r="BI369" s="52"/>
      <c r="BJ369" s="52"/>
      <c r="BK369" s="52"/>
      <c r="BL369" s="52"/>
      <c r="BM369" s="52"/>
      <c r="BN369" s="52"/>
      <c r="BO369" s="52"/>
      <c r="BP369" s="52"/>
      <c r="BQ369" s="52"/>
      <c r="BR369" s="52"/>
      <c r="BS369" s="117">
        <f t="shared" si="159"/>
        <v>156.05711565290582</v>
      </c>
      <c r="BT369" s="115">
        <v>143</v>
      </c>
      <c r="BU369" s="52"/>
      <c r="BV369" s="52"/>
      <c r="BW369" s="52"/>
      <c r="BX369" s="52"/>
      <c r="BY369" s="52"/>
      <c r="BZ369" s="52"/>
      <c r="CA369" s="96"/>
      <c r="CB369" s="95"/>
      <c r="CC369" s="52"/>
      <c r="CD369" s="52"/>
      <c r="CE369" s="52"/>
      <c r="CF369" s="52"/>
      <c r="CG369" s="52"/>
      <c r="CH369" s="52"/>
      <c r="CI369" s="52"/>
      <c r="CJ369" s="52"/>
      <c r="CK369" s="52"/>
      <c r="CL369" s="52"/>
      <c r="CM369" s="52"/>
      <c r="CN369" s="117">
        <f t="shared" si="160"/>
        <v>156.05711565290582</v>
      </c>
      <c r="CO369" s="115">
        <v>143</v>
      </c>
      <c r="CP369" s="52"/>
      <c r="CQ369" s="52"/>
      <c r="CR369" s="52"/>
      <c r="CS369" s="52"/>
      <c r="CT369" s="52"/>
      <c r="CU369" s="52"/>
      <c r="CV369" s="96"/>
      <c r="CW369" s="122"/>
    </row>
    <row r="370" spans="2:101" x14ac:dyDescent="0.3">
      <c r="B370" s="95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31">
        <v>353</v>
      </c>
      <c r="AA370" s="34">
        <f t="shared" si="153"/>
        <v>-48.086267971495062</v>
      </c>
      <c r="AB370" s="33">
        <f t="shared" si="154"/>
        <v>62.19452201596858</v>
      </c>
      <c r="AC370" s="52"/>
      <c r="AD370" s="52"/>
      <c r="AE370" s="52"/>
      <c r="AF370" s="52"/>
      <c r="AG370" s="52"/>
      <c r="AH370" s="62">
        <v>351</v>
      </c>
      <c r="AI370" s="65">
        <f t="shared" si="155"/>
        <v>-42.158471685836552</v>
      </c>
      <c r="AJ370" s="64">
        <f t="shared" si="156"/>
        <v>55.864523363311143</v>
      </c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95">
        <f t="shared" si="161"/>
        <v>59.46570340869048</v>
      </c>
      <c r="AW370" s="96">
        <f t="shared" si="152"/>
        <v>-357.89542765196785</v>
      </c>
      <c r="AX370" s="52"/>
      <c r="AY370" s="52"/>
      <c r="AZ370" s="96"/>
      <c r="BA370" s="96"/>
      <c r="BC370" s="95"/>
      <c r="BD370" s="176">
        <v>345</v>
      </c>
      <c r="BE370" s="179">
        <f t="shared" si="157"/>
        <v>-42.659667206842741</v>
      </c>
      <c r="BF370" s="178">
        <f t="shared" si="158"/>
        <v>53.507201354961651</v>
      </c>
      <c r="BG370" s="52"/>
      <c r="BH370" s="52"/>
      <c r="BI370" s="52"/>
      <c r="BJ370" s="52"/>
      <c r="BK370" s="52"/>
      <c r="BL370" s="52"/>
      <c r="BM370" s="52"/>
      <c r="BN370" s="52"/>
      <c r="BO370" s="52"/>
      <c r="BP370" s="52"/>
      <c r="BQ370" s="52"/>
      <c r="BR370" s="52"/>
      <c r="BS370" s="117">
        <f t="shared" si="159"/>
        <v>157.1484241539751</v>
      </c>
      <c r="BT370" s="115">
        <v>144</v>
      </c>
      <c r="BU370" s="52"/>
      <c r="BV370" s="52"/>
      <c r="BW370" s="52"/>
      <c r="BX370" s="52"/>
      <c r="BY370" s="52"/>
      <c r="BZ370" s="52"/>
      <c r="CA370" s="96"/>
      <c r="CB370" s="95"/>
      <c r="CC370" s="52"/>
      <c r="CD370" s="52"/>
      <c r="CE370" s="52"/>
      <c r="CF370" s="52"/>
      <c r="CG370" s="52"/>
      <c r="CH370" s="52"/>
      <c r="CI370" s="52"/>
      <c r="CJ370" s="52"/>
      <c r="CK370" s="52"/>
      <c r="CL370" s="52"/>
      <c r="CM370" s="52"/>
      <c r="CN370" s="117">
        <f t="shared" si="160"/>
        <v>157.1484241539751</v>
      </c>
      <c r="CO370" s="115">
        <v>144</v>
      </c>
      <c r="CP370" s="52"/>
      <c r="CQ370" s="52"/>
      <c r="CR370" s="52"/>
      <c r="CS370" s="52"/>
      <c r="CT370" s="52"/>
      <c r="CU370" s="52"/>
      <c r="CV370" s="96"/>
      <c r="CW370" s="122"/>
    </row>
    <row r="371" spans="2:101" x14ac:dyDescent="0.3">
      <c r="B371" s="95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31">
        <v>354</v>
      </c>
      <c r="AA371" s="34">
        <f t="shared" si="153"/>
        <v>-48.040785610031747</v>
      </c>
      <c r="AB371" s="33">
        <f t="shared" si="154"/>
        <v>62.593715579256575</v>
      </c>
      <c r="AC371" s="52"/>
      <c r="AD371" s="52"/>
      <c r="AE371" s="52"/>
      <c r="AF371" s="52"/>
      <c r="AG371" s="52"/>
      <c r="AH371" s="62">
        <v>352</v>
      </c>
      <c r="AI371" s="65">
        <f t="shared" si="155"/>
        <v>-42.099085376553319</v>
      </c>
      <c r="AJ371" s="64">
        <f t="shared" si="156"/>
        <v>56.261886437142294</v>
      </c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95">
        <f t="shared" si="161"/>
        <v>59.46570340869048</v>
      </c>
      <c r="AW371" s="96">
        <f t="shared" si="152"/>
        <v>-358.89542765196785</v>
      </c>
      <c r="AX371" s="52"/>
      <c r="AY371" s="52"/>
      <c r="AZ371" s="96"/>
      <c r="BA371" s="96"/>
      <c r="BC371" s="95"/>
      <c r="BD371" s="176">
        <v>346</v>
      </c>
      <c r="BE371" s="179">
        <f t="shared" si="157"/>
        <v>-42.559074565821334</v>
      </c>
      <c r="BF371" s="178">
        <f t="shared" si="158"/>
        <v>53.896164237249579</v>
      </c>
      <c r="BG371" s="52"/>
      <c r="BH371" s="52"/>
      <c r="BI371" s="52"/>
      <c r="BJ371" s="52"/>
      <c r="BK371" s="52"/>
      <c r="BL371" s="52"/>
      <c r="BM371" s="52"/>
      <c r="BN371" s="52"/>
      <c r="BO371" s="52"/>
      <c r="BP371" s="52"/>
      <c r="BQ371" s="52"/>
      <c r="BR371" s="52"/>
      <c r="BS371" s="117">
        <f t="shared" si="159"/>
        <v>158.23973265504438</v>
      </c>
      <c r="BT371" s="115">
        <v>145</v>
      </c>
      <c r="BU371" s="52"/>
      <c r="BV371" s="52"/>
      <c r="BW371" s="52"/>
      <c r="BX371" s="52"/>
      <c r="BY371" s="52"/>
      <c r="BZ371" s="52"/>
      <c r="CA371" s="96"/>
      <c r="CB371" s="95"/>
      <c r="CC371" s="52"/>
      <c r="CD371" s="52"/>
      <c r="CE371" s="52"/>
      <c r="CF371" s="52"/>
      <c r="CG371" s="52"/>
      <c r="CH371" s="52"/>
      <c r="CI371" s="52"/>
      <c r="CJ371" s="52"/>
      <c r="CK371" s="52"/>
      <c r="CL371" s="52"/>
      <c r="CM371" s="52"/>
      <c r="CN371" s="117">
        <f t="shared" si="160"/>
        <v>158.23973265504438</v>
      </c>
      <c r="CO371" s="115">
        <v>145</v>
      </c>
      <c r="CP371" s="52"/>
      <c r="CQ371" s="52"/>
      <c r="CR371" s="52"/>
      <c r="CS371" s="52"/>
      <c r="CT371" s="52"/>
      <c r="CU371" s="52"/>
      <c r="CV371" s="96"/>
      <c r="CW371" s="122"/>
    </row>
    <row r="372" spans="2:101" x14ac:dyDescent="0.3">
      <c r="B372" s="95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31">
        <v>355</v>
      </c>
      <c r="AA372" s="34">
        <f t="shared" si="153"/>
        <v>-48.002277064066028</v>
      </c>
      <c r="AB372" s="33">
        <f t="shared" si="154"/>
        <v>62.993642120089305</v>
      </c>
      <c r="AC372" s="52"/>
      <c r="AD372" s="52"/>
      <c r="AE372" s="52"/>
      <c r="AF372" s="52"/>
      <c r="AG372" s="52"/>
      <c r="AH372" s="62">
        <v>353</v>
      </c>
      <c r="AI372" s="65">
        <f t="shared" si="155"/>
        <v>-42.046643053960295</v>
      </c>
      <c r="AJ372" s="64">
        <f t="shared" si="156"/>
        <v>56.66022542465906</v>
      </c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95">
        <f t="shared" si="161"/>
        <v>59.46570340869048</v>
      </c>
      <c r="AW372" s="96">
        <f t="shared" si="152"/>
        <v>-359.89542765196785</v>
      </c>
      <c r="AX372" s="52"/>
      <c r="AY372" s="52"/>
      <c r="AZ372" s="96"/>
      <c r="BA372" s="96"/>
      <c r="BC372" s="95"/>
      <c r="BD372" s="176">
        <v>347</v>
      </c>
      <c r="BE372" s="179">
        <f t="shared" si="157"/>
        <v>-42.465285583857096</v>
      </c>
      <c r="BF372" s="178">
        <f t="shared" si="158"/>
        <v>54.286823462262248</v>
      </c>
      <c r="BG372" s="52"/>
      <c r="BH372" s="52"/>
      <c r="BI372" s="52"/>
      <c r="BJ372" s="52"/>
      <c r="BK372" s="52"/>
      <c r="BL372" s="52"/>
      <c r="BM372" s="52"/>
      <c r="BN372" s="52"/>
      <c r="BO372" s="52"/>
      <c r="BP372" s="52"/>
      <c r="BQ372" s="52"/>
      <c r="BR372" s="52"/>
      <c r="BS372" s="117">
        <f t="shared" si="159"/>
        <v>159.33104115611366</v>
      </c>
      <c r="BT372" s="115">
        <v>146</v>
      </c>
      <c r="BU372" s="52"/>
      <c r="BV372" s="52"/>
      <c r="BW372" s="52"/>
      <c r="BX372" s="52"/>
      <c r="BY372" s="52"/>
      <c r="BZ372" s="52"/>
      <c r="CA372" s="96"/>
      <c r="CB372" s="95"/>
      <c r="CC372" s="52"/>
      <c r="CD372" s="52"/>
      <c r="CE372" s="52"/>
      <c r="CF372" s="52"/>
      <c r="CG372" s="52"/>
      <c r="CH372" s="52"/>
      <c r="CI372" s="52"/>
      <c r="CJ372" s="52"/>
      <c r="CK372" s="52"/>
      <c r="CL372" s="52"/>
      <c r="CM372" s="52"/>
      <c r="CN372" s="117">
        <f t="shared" si="160"/>
        <v>159.33104115611366</v>
      </c>
      <c r="CO372" s="115">
        <v>146</v>
      </c>
      <c r="CP372" s="52"/>
      <c r="CQ372" s="52"/>
      <c r="CR372" s="52"/>
      <c r="CS372" s="52"/>
      <c r="CT372" s="52"/>
      <c r="CU372" s="52"/>
      <c r="CV372" s="96"/>
      <c r="CW372" s="122"/>
    </row>
    <row r="373" spans="2:101" x14ac:dyDescent="0.3">
      <c r="B373" s="95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31">
        <v>356</v>
      </c>
      <c r="AA373" s="34">
        <f t="shared" si="153"/>
        <v>-47.97075406367405</v>
      </c>
      <c r="AB373" s="33">
        <f t="shared" si="154"/>
        <v>63.394179816968304</v>
      </c>
      <c r="AC373" s="52"/>
      <c r="AD373" s="52"/>
      <c r="AE373" s="52"/>
      <c r="AF373" s="52"/>
      <c r="AG373" s="52"/>
      <c r="AH373" s="62">
        <v>354</v>
      </c>
      <c r="AI373" s="65">
        <f t="shared" si="155"/>
        <v>-42.001160692496981</v>
      </c>
      <c r="AJ373" s="64">
        <f t="shared" si="156"/>
        <v>57.059418987947055</v>
      </c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95">
        <f t="shared" si="161"/>
        <v>59.46570340869048</v>
      </c>
      <c r="AW373" s="96">
        <f t="shared" si="152"/>
        <v>-360.89542765196785</v>
      </c>
      <c r="AX373" s="52"/>
      <c r="AY373" s="52"/>
      <c r="AZ373" s="96"/>
      <c r="BA373" s="96"/>
      <c r="BC373" s="95"/>
      <c r="BD373" s="176">
        <v>348</v>
      </c>
      <c r="BE373" s="179">
        <f t="shared" si="157"/>
        <v>-42.378328829982479</v>
      </c>
      <c r="BF373" s="178">
        <f t="shared" si="158"/>
        <v>54.679060031415325</v>
      </c>
      <c r="BG373" s="52"/>
      <c r="BH373" s="52"/>
      <c r="BI373" s="52"/>
      <c r="BJ373" s="52"/>
      <c r="BK373" s="52"/>
      <c r="BL373" s="52"/>
      <c r="BM373" s="52"/>
      <c r="BN373" s="52"/>
      <c r="BO373" s="52"/>
      <c r="BP373" s="52"/>
      <c r="BQ373" s="52"/>
      <c r="BR373" s="52"/>
      <c r="BS373" s="117">
        <f t="shared" si="159"/>
        <v>160.42234965718293</v>
      </c>
      <c r="BT373" s="115">
        <v>147</v>
      </c>
      <c r="BU373" s="52"/>
      <c r="BV373" s="52"/>
      <c r="BW373" s="52"/>
      <c r="BX373" s="52"/>
      <c r="BY373" s="52"/>
      <c r="BZ373" s="52"/>
      <c r="CA373" s="96"/>
      <c r="CB373" s="95"/>
      <c r="CC373" s="52"/>
      <c r="CD373" s="52"/>
      <c r="CE373" s="52"/>
      <c r="CF373" s="52"/>
      <c r="CG373" s="52"/>
      <c r="CH373" s="52"/>
      <c r="CI373" s="52"/>
      <c r="CJ373" s="52"/>
      <c r="CK373" s="52"/>
      <c r="CL373" s="52"/>
      <c r="CM373" s="52"/>
      <c r="CN373" s="117">
        <f t="shared" si="160"/>
        <v>160.42234965718293</v>
      </c>
      <c r="CO373" s="115">
        <v>147</v>
      </c>
      <c r="CP373" s="52"/>
      <c r="CQ373" s="52"/>
      <c r="CR373" s="52"/>
      <c r="CS373" s="52"/>
      <c r="CT373" s="52"/>
      <c r="CU373" s="52"/>
      <c r="CV373" s="96"/>
      <c r="CW373" s="122"/>
    </row>
    <row r="374" spans="2:101" x14ac:dyDescent="0.3">
      <c r="B374" s="95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31">
        <v>357</v>
      </c>
      <c r="AA374" s="34">
        <f t="shared" si="153"/>
        <v>-47.946226211067106</v>
      </c>
      <c r="AB374" s="33">
        <f t="shared" si="154"/>
        <v>63.795206662230939</v>
      </c>
      <c r="AC374" s="52"/>
      <c r="AD374" s="52"/>
      <c r="AE374" s="52"/>
      <c r="AF374" s="52"/>
      <c r="AG374" s="52"/>
      <c r="AH374" s="62">
        <v>355</v>
      </c>
      <c r="AI374" s="65">
        <f t="shared" si="155"/>
        <v>-41.962652146531262</v>
      </c>
      <c r="AJ374" s="64">
        <f t="shared" si="156"/>
        <v>57.459345528779785</v>
      </c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95">
        <f t="shared" si="161"/>
        <v>59.46570340869048</v>
      </c>
      <c r="AW374" s="96">
        <f t="shared" si="152"/>
        <v>-361.89542765196785</v>
      </c>
      <c r="AX374" s="52"/>
      <c r="AY374" s="52"/>
      <c r="AZ374" s="96"/>
      <c r="BA374" s="96"/>
      <c r="BC374" s="95"/>
      <c r="BD374" s="176">
        <v>349</v>
      </c>
      <c r="BE374" s="179">
        <f t="shared" si="157"/>
        <v>-42.298230792067081</v>
      </c>
      <c r="BF374" s="178">
        <f t="shared" si="158"/>
        <v>55.072754465650192</v>
      </c>
      <c r="BG374" s="52"/>
      <c r="BH374" s="52"/>
      <c r="BI374" s="52"/>
      <c r="BJ374" s="52"/>
      <c r="BK374" s="52"/>
      <c r="BL374" s="52"/>
      <c r="BM374" s="52"/>
      <c r="BN374" s="52"/>
      <c r="BO374" s="52"/>
      <c r="BP374" s="52"/>
      <c r="BQ374" s="52"/>
      <c r="BR374" s="52"/>
      <c r="BS374" s="117">
        <f t="shared" si="159"/>
        <v>161.51365815825218</v>
      </c>
      <c r="BT374" s="115">
        <v>148</v>
      </c>
      <c r="BU374" s="52"/>
      <c r="BV374" s="52"/>
      <c r="BW374" s="52"/>
      <c r="BX374" s="52"/>
      <c r="BY374" s="52"/>
      <c r="BZ374" s="52"/>
      <c r="CA374" s="96"/>
      <c r="CB374" s="95"/>
      <c r="CC374" s="52"/>
      <c r="CD374" s="52"/>
      <c r="CE374" s="52"/>
      <c r="CF374" s="52"/>
      <c r="CG374" s="52"/>
      <c r="CH374" s="52"/>
      <c r="CI374" s="52"/>
      <c r="CJ374" s="52"/>
      <c r="CK374" s="52"/>
      <c r="CL374" s="52"/>
      <c r="CM374" s="52"/>
      <c r="CN374" s="117">
        <f t="shared" si="160"/>
        <v>161.51365815825218</v>
      </c>
      <c r="CO374" s="115">
        <v>148</v>
      </c>
      <c r="CP374" s="52"/>
      <c r="CQ374" s="52"/>
      <c r="CR374" s="52"/>
      <c r="CS374" s="52"/>
      <c r="CT374" s="52"/>
      <c r="CU374" s="52"/>
      <c r="CV374" s="96"/>
      <c r="CW374" s="122"/>
    </row>
    <row r="375" spans="2:101" x14ac:dyDescent="0.3">
      <c r="B375" s="95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31">
        <v>358</v>
      </c>
      <c r="AA375" s="34">
        <f t="shared" si="153"/>
        <v>-47.928700977666693</v>
      </c>
      <c r="AB375" s="33">
        <f t="shared" si="154"/>
        <v>64.196600499215393</v>
      </c>
      <c r="AC375" s="52"/>
      <c r="AD375" s="52"/>
      <c r="AE375" s="52"/>
      <c r="AF375" s="52"/>
      <c r="AG375" s="52"/>
      <c r="AH375" s="62">
        <v>356</v>
      </c>
      <c r="AI375" s="65">
        <f t="shared" si="155"/>
        <v>-41.931129146139284</v>
      </c>
      <c r="AJ375" s="64">
        <f t="shared" si="156"/>
        <v>57.859883225658784</v>
      </c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95">
        <f t="shared" si="161"/>
        <v>59.46570340869048</v>
      </c>
      <c r="AW375" s="96">
        <f t="shared" si="152"/>
        <v>-362.89542765196785</v>
      </c>
      <c r="AX375" s="52"/>
      <c r="AY375" s="52"/>
      <c r="AZ375" s="96"/>
      <c r="BA375" s="96"/>
      <c r="BC375" s="95"/>
      <c r="BD375" s="176">
        <v>350</v>
      </c>
      <c r="BE375" s="179">
        <f t="shared" si="157"/>
        <v>-42.225015868749196</v>
      </c>
      <c r="BF375" s="178">
        <f t="shared" si="158"/>
        <v>55.467786841828307</v>
      </c>
      <c r="BG375" s="52"/>
      <c r="BH375" s="52"/>
      <c r="BI375" s="52"/>
      <c r="BJ375" s="52"/>
      <c r="BK375" s="52"/>
      <c r="BL375" s="52"/>
      <c r="BM375" s="52"/>
      <c r="BN375" s="52"/>
      <c r="BO375" s="52"/>
      <c r="BP375" s="52"/>
      <c r="BQ375" s="52"/>
      <c r="BR375" s="52"/>
      <c r="BS375" s="117">
        <f t="shared" si="159"/>
        <v>162.60496665932146</v>
      </c>
      <c r="BT375" s="115">
        <v>149</v>
      </c>
      <c r="BU375" s="52"/>
      <c r="BV375" s="52"/>
      <c r="BW375" s="52"/>
      <c r="BX375" s="52"/>
      <c r="BY375" s="52"/>
      <c r="BZ375" s="52"/>
      <c r="CA375" s="96"/>
      <c r="CB375" s="95"/>
      <c r="CC375" s="52"/>
      <c r="CD375" s="52"/>
      <c r="CE375" s="52"/>
      <c r="CF375" s="52"/>
      <c r="CG375" s="52"/>
      <c r="CH375" s="52"/>
      <c r="CI375" s="52"/>
      <c r="CJ375" s="52"/>
      <c r="CK375" s="52"/>
      <c r="CL375" s="52"/>
      <c r="CM375" s="52"/>
      <c r="CN375" s="117">
        <f t="shared" si="160"/>
        <v>162.60496665932146</v>
      </c>
      <c r="CO375" s="115">
        <v>149</v>
      </c>
      <c r="CP375" s="52"/>
      <c r="CQ375" s="52"/>
      <c r="CR375" s="52"/>
      <c r="CS375" s="52"/>
      <c r="CT375" s="52"/>
      <c r="CU375" s="52"/>
      <c r="CV375" s="96"/>
      <c r="CW375" s="122"/>
    </row>
    <row r="376" spans="2:101" x14ac:dyDescent="0.3">
      <c r="B376" s="95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31">
        <v>359</v>
      </c>
      <c r="AA376" s="34">
        <f t="shared" si="153"/>
        <v>-47.918183701828696</v>
      </c>
      <c r="AB376" s="33">
        <f t="shared" si="154"/>
        <v>64.598239059470458</v>
      </c>
      <c r="AC376" s="52"/>
      <c r="AD376" s="52"/>
      <c r="AE376" s="52"/>
      <c r="AF376" s="52"/>
      <c r="AG376" s="52"/>
      <c r="AH376" s="62">
        <v>357</v>
      </c>
      <c r="AI376" s="65">
        <f t="shared" si="155"/>
        <v>-41.90660129353234</v>
      </c>
      <c r="AJ376" s="64">
        <f t="shared" si="156"/>
        <v>58.260910070921419</v>
      </c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95">
        <f t="shared" si="161"/>
        <v>59.46570340869048</v>
      </c>
      <c r="AW376" s="96">
        <f t="shared" si="152"/>
        <v>-363.89542765196785</v>
      </c>
      <c r="AX376" s="52"/>
      <c r="AY376" s="52"/>
      <c r="AZ376" s="96"/>
      <c r="BA376" s="96"/>
      <c r="BC376" s="95"/>
      <c r="BD376" s="176">
        <v>351</v>
      </c>
      <c r="BE376" s="179">
        <f t="shared" si="157"/>
        <v>-42.158706362003691</v>
      </c>
      <c r="BF376" s="178">
        <f t="shared" si="158"/>
        <v>55.86403682926121</v>
      </c>
      <c r="BG376" s="52"/>
      <c r="BH376" s="52"/>
      <c r="BI376" s="52"/>
      <c r="BJ376" s="52"/>
      <c r="BK376" s="52"/>
      <c r="BL376" s="52"/>
      <c r="BM376" s="52"/>
      <c r="BN376" s="52"/>
      <c r="BO376" s="52"/>
      <c r="BP376" s="52"/>
      <c r="BQ376" s="52"/>
      <c r="BR376" s="52"/>
      <c r="BS376" s="117">
        <f t="shared" si="159"/>
        <v>163.69627516039074</v>
      </c>
      <c r="BT376" s="115">
        <v>150</v>
      </c>
      <c r="BU376" s="52"/>
      <c r="BV376" s="52"/>
      <c r="BW376" s="52"/>
      <c r="BX376" s="52"/>
      <c r="BY376" s="52"/>
      <c r="BZ376" s="52"/>
      <c r="CA376" s="96"/>
      <c r="CB376" s="95"/>
      <c r="CC376" s="52"/>
      <c r="CD376" s="52"/>
      <c r="CE376" s="52"/>
      <c r="CF376" s="52"/>
      <c r="CG376" s="52"/>
      <c r="CH376" s="52"/>
      <c r="CI376" s="52"/>
      <c r="CJ376" s="52"/>
      <c r="CK376" s="52"/>
      <c r="CL376" s="52"/>
      <c r="CM376" s="52"/>
      <c r="CN376" s="117">
        <f t="shared" si="160"/>
        <v>163.69627516039074</v>
      </c>
      <c r="CO376" s="115">
        <v>150</v>
      </c>
      <c r="CP376" s="52"/>
      <c r="CQ376" s="52"/>
      <c r="CR376" s="52"/>
      <c r="CS376" s="52"/>
      <c r="CT376" s="52"/>
      <c r="CU376" s="52"/>
      <c r="CV376" s="96"/>
      <c r="CW376" s="122"/>
    </row>
    <row r="377" spans="2:101" ht="15" thickBot="1" x14ac:dyDescent="0.35">
      <c r="B377" s="95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37">
        <v>360</v>
      </c>
      <c r="AA377" s="38">
        <f t="shared" si="153"/>
        <v>-47.914677587217206</v>
      </c>
      <c r="AB377" s="39">
        <f t="shared" si="154"/>
        <v>65</v>
      </c>
      <c r="AC377" s="52"/>
      <c r="AD377" s="52"/>
      <c r="AE377" s="52"/>
      <c r="AF377" s="52"/>
      <c r="AG377" s="52"/>
      <c r="AH377" s="62">
        <v>358</v>
      </c>
      <c r="AI377" s="65">
        <f t="shared" si="155"/>
        <v>-41.889076060131927</v>
      </c>
      <c r="AJ377" s="64">
        <f t="shared" si="156"/>
        <v>58.66230390790588</v>
      </c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95">
        <f t="shared" si="161"/>
        <v>59.46570340869048</v>
      </c>
      <c r="AW377" s="96">
        <f t="shared" si="152"/>
        <v>-364.89542765196785</v>
      </c>
      <c r="AX377" s="52"/>
      <c r="AY377" s="52"/>
      <c r="AZ377" s="96"/>
      <c r="BA377" s="96"/>
      <c r="BC377" s="95"/>
      <c r="BD377" s="176">
        <v>352</v>
      </c>
      <c r="BE377" s="179">
        <f t="shared" si="157"/>
        <v>-42.099322470348696</v>
      </c>
      <c r="BF377" s="178">
        <f t="shared" si="158"/>
        <v>56.261383726364102</v>
      </c>
      <c r="BG377" s="52"/>
      <c r="BH377" s="52"/>
      <c r="BI377" s="52"/>
      <c r="BJ377" s="52"/>
      <c r="BK377" s="52"/>
      <c r="BL377" s="52"/>
      <c r="BM377" s="52"/>
      <c r="BN377" s="52"/>
      <c r="BO377" s="52"/>
      <c r="BP377" s="52"/>
      <c r="BQ377" s="52"/>
      <c r="BR377" s="52"/>
      <c r="BS377" s="117">
        <f t="shared" si="159"/>
        <v>164.78758366146002</v>
      </c>
      <c r="BT377" s="115">
        <v>151</v>
      </c>
      <c r="BU377" s="52"/>
      <c r="BV377" s="52"/>
      <c r="BW377" s="52"/>
      <c r="BX377" s="52"/>
      <c r="BY377" s="52"/>
      <c r="BZ377" s="52"/>
      <c r="CA377" s="96"/>
      <c r="CB377" s="95"/>
      <c r="CC377" s="52"/>
      <c r="CD377" s="52"/>
      <c r="CE377" s="52"/>
      <c r="CF377" s="52"/>
      <c r="CG377" s="52"/>
      <c r="CH377" s="52"/>
      <c r="CI377" s="52"/>
      <c r="CJ377" s="52"/>
      <c r="CK377" s="52"/>
      <c r="CL377" s="52"/>
      <c r="CM377" s="52"/>
      <c r="CN377" s="117">
        <f t="shared" si="160"/>
        <v>164.78758366146002</v>
      </c>
      <c r="CO377" s="115">
        <v>151</v>
      </c>
      <c r="CP377" s="52"/>
      <c r="CQ377" s="52"/>
      <c r="CR377" s="52"/>
      <c r="CS377" s="52"/>
      <c r="CT377" s="52"/>
      <c r="CU377" s="52"/>
      <c r="CV377" s="96"/>
      <c r="CW377" s="122"/>
    </row>
    <row r="378" spans="2:101" x14ac:dyDescent="0.3">
      <c r="B378" s="95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62">
        <v>359</v>
      </c>
      <c r="AI378" s="65">
        <f t="shared" si="155"/>
        <v>-41.878558784293929</v>
      </c>
      <c r="AJ378" s="64">
        <f t="shared" si="156"/>
        <v>59.063942468160938</v>
      </c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95">
        <f t="shared" si="161"/>
        <v>59.46570340869048</v>
      </c>
      <c r="AW378" s="96">
        <f t="shared" si="152"/>
        <v>-365.89542765196785</v>
      </c>
      <c r="AX378" s="52"/>
      <c r="AY378" s="52"/>
      <c r="AZ378" s="96"/>
      <c r="BA378" s="96"/>
      <c r="BC378" s="95"/>
      <c r="BD378" s="176">
        <v>353</v>
      </c>
      <c r="BE378" s="179">
        <f t="shared" si="157"/>
        <v>-42.046882282692863</v>
      </c>
      <c r="BF378" s="178">
        <f t="shared" si="158"/>
        <v>56.659706497422967</v>
      </c>
      <c r="BG378" s="52"/>
      <c r="BH378" s="52"/>
      <c r="BI378" s="52"/>
      <c r="BJ378" s="52"/>
      <c r="BK378" s="52"/>
      <c r="BL378" s="52"/>
      <c r="BM378" s="52"/>
      <c r="BN378" s="52"/>
      <c r="BO378" s="52"/>
      <c r="BP378" s="52"/>
      <c r="BQ378" s="52"/>
      <c r="BR378" s="52"/>
      <c r="BS378" s="117">
        <f t="shared" si="159"/>
        <v>165.87889216252927</v>
      </c>
      <c r="BT378" s="115">
        <v>152</v>
      </c>
      <c r="BU378" s="52"/>
      <c r="BV378" s="52"/>
      <c r="BW378" s="52"/>
      <c r="BX378" s="52"/>
      <c r="BY378" s="52"/>
      <c r="BZ378" s="52"/>
      <c r="CA378" s="96"/>
      <c r="CB378" s="95"/>
      <c r="CC378" s="52"/>
      <c r="CD378" s="52"/>
      <c r="CE378" s="52"/>
      <c r="CF378" s="52"/>
      <c r="CG378" s="52"/>
      <c r="CH378" s="52"/>
      <c r="CI378" s="52"/>
      <c r="CJ378" s="52"/>
      <c r="CK378" s="52"/>
      <c r="CL378" s="52"/>
      <c r="CM378" s="52"/>
      <c r="CN378" s="117">
        <f t="shared" si="160"/>
        <v>165.87889216252927</v>
      </c>
      <c r="CO378" s="115">
        <v>152</v>
      </c>
      <c r="CP378" s="52"/>
      <c r="CQ378" s="52"/>
      <c r="CR378" s="52"/>
      <c r="CS378" s="52"/>
      <c r="CT378" s="52"/>
      <c r="CU378" s="52"/>
      <c r="CV378" s="96"/>
      <c r="CW378" s="122"/>
    </row>
    <row r="379" spans="2:101" ht="15" thickBot="1" x14ac:dyDescent="0.35">
      <c r="B379" s="95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68">
        <v>360</v>
      </c>
      <c r="AI379" s="65">
        <f t="shared" si="155"/>
        <v>-41.875052669682439</v>
      </c>
      <c r="AJ379" s="64">
        <f t="shared" si="156"/>
        <v>59.465703408690473</v>
      </c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95">
        <f t="shared" si="161"/>
        <v>59.46570340869048</v>
      </c>
      <c r="AW379" s="96">
        <f t="shared" si="152"/>
        <v>-366.89542765196785</v>
      </c>
      <c r="AX379" s="52"/>
      <c r="AY379" s="52"/>
      <c r="AZ379" s="96"/>
      <c r="BA379" s="96"/>
      <c r="BC379" s="95"/>
      <c r="BD379" s="176">
        <v>354</v>
      </c>
      <c r="BE379" s="179">
        <f t="shared" si="157"/>
        <v>-42.001401772825353</v>
      </c>
      <c r="BF379" s="178">
        <f t="shared" si="158"/>
        <v>57.058883809463119</v>
      </c>
      <c r="BG379" s="52"/>
      <c r="BH379" s="52"/>
      <c r="BI379" s="52"/>
      <c r="BJ379" s="52"/>
      <c r="BK379" s="52"/>
      <c r="BL379" s="52"/>
      <c r="BM379" s="52"/>
      <c r="BN379" s="52"/>
      <c r="BO379" s="52"/>
      <c r="BP379" s="52"/>
      <c r="BQ379" s="52"/>
      <c r="BR379" s="52"/>
      <c r="BS379" s="117">
        <f t="shared" si="159"/>
        <v>166.97020066359855</v>
      </c>
      <c r="BT379" s="115">
        <v>153</v>
      </c>
      <c r="BU379" s="52"/>
      <c r="BV379" s="52"/>
      <c r="BW379" s="52"/>
      <c r="BX379" s="52"/>
      <c r="BY379" s="52"/>
      <c r="BZ379" s="52"/>
      <c r="CA379" s="96"/>
      <c r="CB379" s="95"/>
      <c r="CC379" s="52"/>
      <c r="CD379" s="52"/>
      <c r="CE379" s="52"/>
      <c r="CF379" s="52"/>
      <c r="CG379" s="52"/>
      <c r="CH379" s="52"/>
      <c r="CI379" s="52"/>
      <c r="CJ379" s="52"/>
      <c r="CK379" s="52"/>
      <c r="CL379" s="52"/>
      <c r="CM379" s="52"/>
      <c r="CN379" s="117">
        <f t="shared" si="160"/>
        <v>166.97020066359855</v>
      </c>
      <c r="CO379" s="115">
        <v>153</v>
      </c>
      <c r="CP379" s="52"/>
      <c r="CQ379" s="52"/>
      <c r="CR379" s="52"/>
      <c r="CS379" s="52"/>
      <c r="CT379" s="52"/>
      <c r="CU379" s="52"/>
      <c r="CV379" s="96"/>
      <c r="CW379" s="122"/>
    </row>
    <row r="380" spans="2:101" x14ac:dyDescent="0.3">
      <c r="B380" s="95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95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95">
        <f t="shared" si="161"/>
        <v>59.46570340869048</v>
      </c>
      <c r="AW380" s="96">
        <f t="shared" si="152"/>
        <v>-367.89542765196785</v>
      </c>
      <c r="AX380" s="52"/>
      <c r="AY380" s="52"/>
      <c r="AZ380" s="96"/>
      <c r="BA380" s="96"/>
      <c r="BC380" s="95"/>
      <c r="BD380" s="176">
        <v>355</v>
      </c>
      <c r="BE380" s="179">
        <f t="shared" si="157"/>
        <v>-41.962894794550053</v>
      </c>
      <c r="BF380" s="178">
        <f t="shared" si="158"/>
        <v>57.458794069208345</v>
      </c>
      <c r="BG380" s="52"/>
      <c r="BH380" s="52"/>
      <c r="BI380" s="52"/>
      <c r="BJ380" s="52"/>
      <c r="BK380" s="52"/>
      <c r="BL380" s="52"/>
      <c r="BM380" s="52"/>
      <c r="BN380" s="52"/>
      <c r="BO380" s="52"/>
      <c r="BP380" s="52"/>
      <c r="BQ380" s="52"/>
      <c r="BR380" s="52"/>
      <c r="BS380" s="117">
        <f t="shared" si="159"/>
        <v>168.06150916466783</v>
      </c>
      <c r="BT380" s="115">
        <v>154</v>
      </c>
      <c r="BU380" s="52"/>
      <c r="BV380" s="52"/>
      <c r="BW380" s="52"/>
      <c r="BX380" s="52"/>
      <c r="BY380" s="52"/>
      <c r="BZ380" s="52"/>
      <c r="CA380" s="96"/>
      <c r="CB380" s="95"/>
      <c r="CC380" s="52"/>
      <c r="CD380" s="52"/>
      <c r="CE380" s="52"/>
      <c r="CF380" s="52"/>
      <c r="CG380" s="52"/>
      <c r="CH380" s="52"/>
      <c r="CI380" s="52"/>
      <c r="CJ380" s="52"/>
      <c r="CK380" s="52"/>
      <c r="CL380" s="52"/>
      <c r="CM380" s="52"/>
      <c r="CN380" s="117">
        <f t="shared" si="160"/>
        <v>168.06150916466783</v>
      </c>
      <c r="CO380" s="115">
        <v>154</v>
      </c>
      <c r="CP380" s="52"/>
      <c r="CQ380" s="52"/>
      <c r="CR380" s="52"/>
      <c r="CS380" s="52"/>
      <c r="CT380" s="52"/>
      <c r="CU380" s="52"/>
      <c r="CV380" s="96"/>
      <c r="CW380" s="122"/>
    </row>
    <row r="381" spans="2:101" x14ac:dyDescent="0.3">
      <c r="B381" s="95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95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95">
        <f t="shared" si="161"/>
        <v>59.46570340869048</v>
      </c>
      <c r="AW381" s="96">
        <f t="shared" si="152"/>
        <v>-368.89542765196785</v>
      </c>
      <c r="AX381" s="52"/>
      <c r="AY381" s="52"/>
      <c r="AZ381" s="96"/>
      <c r="BA381" s="96"/>
      <c r="BC381" s="95"/>
      <c r="BD381" s="176">
        <v>356</v>
      </c>
      <c r="BE381" s="179">
        <f t="shared" si="157"/>
        <v>-41.931373077465572</v>
      </c>
      <c r="BF381" s="178">
        <f t="shared" si="158"/>
        <v>57.859315460119554</v>
      </c>
      <c r="BG381" s="52"/>
      <c r="BH381" s="52"/>
      <c r="BI381" s="52"/>
      <c r="BJ381" s="52"/>
      <c r="BK381" s="52"/>
      <c r="BL381" s="52"/>
      <c r="BM381" s="52"/>
      <c r="BN381" s="52"/>
      <c r="BO381" s="52"/>
      <c r="BP381" s="52"/>
      <c r="BQ381" s="52"/>
      <c r="BR381" s="52"/>
      <c r="BS381" s="117">
        <f t="shared" si="159"/>
        <v>169.1528176657371</v>
      </c>
      <c r="BT381" s="115">
        <v>155</v>
      </c>
      <c r="BU381" s="52"/>
      <c r="BV381" s="52"/>
      <c r="BW381" s="52"/>
      <c r="BX381" s="52"/>
      <c r="BY381" s="52"/>
      <c r="BZ381" s="52"/>
      <c r="CA381" s="96"/>
      <c r="CB381" s="95"/>
      <c r="CC381" s="52"/>
      <c r="CD381" s="52"/>
      <c r="CE381" s="52"/>
      <c r="CF381" s="52"/>
      <c r="CG381" s="52"/>
      <c r="CH381" s="52"/>
      <c r="CI381" s="52"/>
      <c r="CJ381" s="52"/>
      <c r="CK381" s="52"/>
      <c r="CL381" s="52"/>
      <c r="CM381" s="52"/>
      <c r="CN381" s="117">
        <f t="shared" si="160"/>
        <v>169.1528176657371</v>
      </c>
      <c r="CO381" s="115">
        <v>155</v>
      </c>
      <c r="CP381" s="52"/>
      <c r="CQ381" s="52"/>
      <c r="CR381" s="52"/>
      <c r="CS381" s="52"/>
      <c r="CT381" s="52"/>
      <c r="CU381" s="52"/>
      <c r="CV381" s="96"/>
      <c r="CW381" s="122"/>
    </row>
    <row r="382" spans="2:101" x14ac:dyDescent="0.3">
      <c r="B382" s="95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95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95">
        <f t="shared" si="161"/>
        <v>59.46570340869048</v>
      </c>
      <c r="AW382" s="96">
        <f t="shared" si="152"/>
        <v>-369.89542765196785</v>
      </c>
      <c r="AX382" s="52"/>
      <c r="AY382" s="52"/>
      <c r="AZ382" s="96"/>
      <c r="BA382" s="96"/>
      <c r="BC382" s="95"/>
      <c r="BD382" s="176">
        <v>357</v>
      </c>
      <c r="BE382" s="179">
        <f t="shared" si="157"/>
        <v>-41.906846223392293</v>
      </c>
      <c r="BF382" s="178">
        <f t="shared" si="158"/>
        <v>58.260325979501083</v>
      </c>
      <c r="BG382" s="52"/>
      <c r="BH382" s="52"/>
      <c r="BI382" s="52"/>
      <c r="BJ382" s="52"/>
      <c r="BK382" s="52"/>
      <c r="BL382" s="52"/>
      <c r="BM382" s="52"/>
      <c r="BN382" s="52"/>
      <c r="BO382" s="52"/>
      <c r="BP382" s="52"/>
      <c r="BQ382" s="52"/>
      <c r="BR382" s="52"/>
      <c r="BS382" s="117">
        <f t="shared" si="159"/>
        <v>170.24412616680635</v>
      </c>
      <c r="BT382" s="115">
        <v>156</v>
      </c>
      <c r="BU382" s="52"/>
      <c r="BV382" s="52"/>
      <c r="BW382" s="52"/>
      <c r="BX382" s="52"/>
      <c r="BY382" s="52"/>
      <c r="BZ382" s="52"/>
      <c r="CA382" s="96"/>
      <c r="CB382" s="95"/>
      <c r="CC382" s="52"/>
      <c r="CD382" s="52"/>
      <c r="CE382" s="52"/>
      <c r="CF382" s="52"/>
      <c r="CG382" s="52"/>
      <c r="CH382" s="52"/>
      <c r="CI382" s="52"/>
      <c r="CJ382" s="52"/>
      <c r="CK382" s="52"/>
      <c r="CL382" s="52"/>
      <c r="CM382" s="52"/>
      <c r="CN382" s="117">
        <f t="shared" si="160"/>
        <v>170.24412616680635</v>
      </c>
      <c r="CO382" s="115">
        <v>156</v>
      </c>
      <c r="CP382" s="52"/>
      <c r="CQ382" s="52"/>
      <c r="CR382" s="52"/>
      <c r="CS382" s="52"/>
      <c r="CT382" s="52"/>
      <c r="CU382" s="52"/>
      <c r="CV382" s="96"/>
      <c r="CW382" s="122"/>
    </row>
    <row r="383" spans="2:101" x14ac:dyDescent="0.3">
      <c r="B383" s="95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95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95">
        <f t="shared" si="161"/>
        <v>59.46570340869048</v>
      </c>
      <c r="AW383" s="96">
        <f t="shared" si="152"/>
        <v>-370.89542765196785</v>
      </c>
      <c r="AX383" s="52"/>
      <c r="AY383" s="52"/>
      <c r="AZ383" s="96"/>
      <c r="BA383" s="96"/>
      <c r="BC383" s="95"/>
      <c r="BD383" s="176">
        <v>358</v>
      </c>
      <c r="BE383" s="179">
        <f t="shared" si="157"/>
        <v>-41.88932170344755</v>
      </c>
      <c r="BF383" s="178">
        <f t="shared" si="158"/>
        <v>58.661703475664126</v>
      </c>
      <c r="BG383" s="52"/>
      <c r="BH383" s="52"/>
      <c r="BI383" s="52"/>
      <c r="BJ383" s="52"/>
      <c r="BK383" s="52"/>
      <c r="BL383" s="52"/>
      <c r="BM383" s="52"/>
      <c r="BN383" s="52"/>
      <c r="BO383" s="52"/>
      <c r="BP383" s="52"/>
      <c r="BQ383" s="52"/>
      <c r="BR383" s="52"/>
      <c r="BS383" s="117">
        <f t="shared" si="159"/>
        <v>171.33543466787563</v>
      </c>
      <c r="BT383" s="115">
        <v>157</v>
      </c>
      <c r="BU383" s="52"/>
      <c r="BV383" s="52"/>
      <c r="BW383" s="52"/>
      <c r="BX383" s="52"/>
      <c r="BY383" s="52"/>
      <c r="BZ383" s="52"/>
      <c r="CA383" s="96"/>
      <c r="CB383" s="95"/>
      <c r="CC383" s="52"/>
      <c r="CD383" s="52"/>
      <c r="CE383" s="52"/>
      <c r="CF383" s="52"/>
      <c r="CG383" s="52"/>
      <c r="CH383" s="52"/>
      <c r="CI383" s="52"/>
      <c r="CJ383" s="52"/>
      <c r="CK383" s="52"/>
      <c r="CL383" s="52"/>
      <c r="CM383" s="52"/>
      <c r="CN383" s="117">
        <f t="shared" si="160"/>
        <v>171.33543466787563</v>
      </c>
      <c r="CO383" s="115">
        <v>157</v>
      </c>
      <c r="CP383" s="52"/>
      <c r="CQ383" s="52"/>
      <c r="CR383" s="52"/>
      <c r="CS383" s="52"/>
      <c r="CT383" s="52"/>
      <c r="CU383" s="52"/>
      <c r="CV383" s="96"/>
      <c r="CW383" s="122"/>
    </row>
    <row r="384" spans="2:101" x14ac:dyDescent="0.3">
      <c r="B384" s="95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95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95">
        <f t="shared" si="161"/>
        <v>59.46570340869048</v>
      </c>
      <c r="AW384" s="96">
        <f t="shared" si="152"/>
        <v>-371.89542765196785</v>
      </c>
      <c r="AX384" s="52"/>
      <c r="AY384" s="52"/>
      <c r="AZ384" s="96"/>
      <c r="BA384" s="96"/>
      <c r="BC384" s="95"/>
      <c r="BD384" s="176">
        <v>359</v>
      </c>
      <c r="BE384" s="179">
        <f t="shared" si="157"/>
        <v>-41.8788048557699</v>
      </c>
      <c r="BF384" s="178">
        <f t="shared" si="158"/>
        <v>59.063325685135041</v>
      </c>
      <c r="BG384" s="52"/>
      <c r="BH384" s="52"/>
      <c r="BI384" s="52"/>
      <c r="BJ384" s="52"/>
      <c r="BK384" s="52"/>
      <c r="BL384" s="52"/>
      <c r="BM384" s="52"/>
      <c r="BN384" s="52"/>
      <c r="BO384" s="52"/>
      <c r="BP384" s="52"/>
      <c r="BQ384" s="52"/>
      <c r="BR384" s="52"/>
      <c r="BS384" s="117">
        <f t="shared" si="159"/>
        <v>172.42674316894491</v>
      </c>
      <c r="BT384" s="115">
        <v>158</v>
      </c>
      <c r="BU384" s="52"/>
      <c r="BV384" s="52"/>
      <c r="BW384" s="52"/>
      <c r="BX384" s="52"/>
      <c r="BY384" s="52"/>
      <c r="BZ384" s="52"/>
      <c r="CA384" s="96"/>
      <c r="CB384" s="95"/>
      <c r="CC384" s="52"/>
      <c r="CD384" s="52"/>
      <c r="CE384" s="52"/>
      <c r="CF384" s="52"/>
      <c r="CG384" s="52"/>
      <c r="CH384" s="52"/>
      <c r="CI384" s="52"/>
      <c r="CJ384" s="52"/>
      <c r="CK384" s="52"/>
      <c r="CL384" s="52"/>
      <c r="CM384" s="52"/>
      <c r="CN384" s="117">
        <f t="shared" si="160"/>
        <v>172.42674316894491</v>
      </c>
      <c r="CO384" s="115">
        <v>158</v>
      </c>
      <c r="CP384" s="52"/>
      <c r="CQ384" s="52"/>
      <c r="CR384" s="52"/>
      <c r="CS384" s="52"/>
      <c r="CT384" s="52"/>
      <c r="CU384" s="52"/>
      <c r="CV384" s="96"/>
      <c r="CW384" s="122"/>
    </row>
    <row r="385" spans="2:101" ht="15" thickBot="1" x14ac:dyDescent="0.35">
      <c r="B385" s="95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95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95">
        <f t="shared" si="161"/>
        <v>59.46570340869048</v>
      </c>
      <c r="AW385" s="96">
        <f t="shared" si="152"/>
        <v>-372.89542765196785</v>
      </c>
      <c r="AX385" s="52"/>
      <c r="AY385" s="52"/>
      <c r="AZ385" s="96"/>
      <c r="BA385" s="96"/>
      <c r="BC385" s="95"/>
      <c r="BD385" s="182">
        <v>360</v>
      </c>
      <c r="BE385" s="179">
        <f t="shared" si="157"/>
        <v>-41.875298883893024</v>
      </c>
      <c r="BF385" s="178">
        <f t="shared" si="158"/>
        <v>59.465070269898298</v>
      </c>
      <c r="BG385" s="52"/>
      <c r="BH385" s="52"/>
      <c r="BI385" s="52"/>
      <c r="BJ385" s="52"/>
      <c r="BK385" s="52"/>
      <c r="BL385" s="52"/>
      <c r="BM385" s="52"/>
      <c r="BN385" s="52"/>
      <c r="BO385" s="52"/>
      <c r="BP385" s="52"/>
      <c r="BQ385" s="52"/>
      <c r="BR385" s="52"/>
      <c r="BS385" s="117">
        <f t="shared" si="159"/>
        <v>173.51805167001419</v>
      </c>
      <c r="BT385" s="115">
        <v>159</v>
      </c>
      <c r="BU385" s="52"/>
      <c r="BV385" s="52"/>
      <c r="BW385" s="52"/>
      <c r="BX385" s="52"/>
      <c r="BY385" s="52"/>
      <c r="BZ385" s="52"/>
      <c r="CA385" s="96"/>
      <c r="CB385" s="95"/>
      <c r="CC385" s="52"/>
      <c r="CD385" s="52"/>
      <c r="CE385" s="52"/>
      <c r="CF385" s="52"/>
      <c r="CG385" s="52"/>
      <c r="CH385" s="52"/>
      <c r="CI385" s="52"/>
      <c r="CJ385" s="52"/>
      <c r="CK385" s="52"/>
      <c r="CL385" s="52"/>
      <c r="CM385" s="52"/>
      <c r="CN385" s="117">
        <f t="shared" si="160"/>
        <v>173.51805167001419</v>
      </c>
      <c r="CO385" s="115">
        <v>159</v>
      </c>
      <c r="CP385" s="52"/>
      <c r="CQ385" s="52"/>
      <c r="CR385" s="52"/>
      <c r="CS385" s="52"/>
      <c r="CT385" s="52"/>
      <c r="CU385" s="52"/>
      <c r="CV385" s="96"/>
      <c r="CW385" s="122"/>
    </row>
    <row r="386" spans="2:101" ht="15" thickBot="1" x14ac:dyDescent="0.35">
      <c r="B386" s="95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97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97">
        <f t="shared" si="161"/>
        <v>59.46570340869048</v>
      </c>
      <c r="AW386" s="98">
        <f t="shared" si="152"/>
        <v>-373.89542765196785</v>
      </c>
      <c r="AX386" s="8"/>
      <c r="AY386" s="8"/>
      <c r="AZ386" s="98"/>
      <c r="BA386" s="98"/>
      <c r="BC386" s="95"/>
      <c r="BD386" s="52"/>
      <c r="BE386" s="52"/>
      <c r="BF386" s="52"/>
      <c r="BG386" s="52"/>
      <c r="BH386" s="52"/>
      <c r="BI386" s="52"/>
      <c r="BJ386" s="52"/>
      <c r="BK386" s="52"/>
      <c r="BL386" s="52"/>
      <c r="BM386" s="52"/>
      <c r="BN386" s="52"/>
      <c r="BO386" s="52"/>
      <c r="BP386" s="52"/>
      <c r="BQ386" s="52"/>
      <c r="BR386" s="52"/>
      <c r="BS386" s="117">
        <f t="shared" si="159"/>
        <v>174.60936017108344</v>
      </c>
      <c r="BT386" s="115">
        <v>160</v>
      </c>
      <c r="BU386" s="52"/>
      <c r="BV386" s="52"/>
      <c r="BW386" s="52"/>
      <c r="BX386" s="52"/>
      <c r="BY386" s="52"/>
      <c r="BZ386" s="52"/>
      <c r="CA386" s="96"/>
      <c r="CB386" s="95"/>
      <c r="CC386" s="52"/>
      <c r="CD386" s="52"/>
      <c r="CE386" s="52"/>
      <c r="CF386" s="52"/>
      <c r="CG386" s="52"/>
      <c r="CH386" s="52"/>
      <c r="CI386" s="52"/>
      <c r="CJ386" s="52"/>
      <c r="CK386" s="52"/>
      <c r="CL386" s="52"/>
      <c r="CM386" s="52"/>
      <c r="CN386" s="117">
        <f t="shared" si="160"/>
        <v>174.60936017108344</v>
      </c>
      <c r="CO386" s="115">
        <v>160</v>
      </c>
      <c r="CP386" s="52"/>
      <c r="CQ386" s="52"/>
      <c r="CR386" s="52"/>
      <c r="CS386" s="52"/>
      <c r="CT386" s="52"/>
      <c r="CU386" s="52"/>
      <c r="CV386" s="96"/>
      <c r="CW386" s="122"/>
    </row>
    <row r="387" spans="2:101" x14ac:dyDescent="0.3">
      <c r="B387" s="95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96"/>
      <c r="BC387" s="95"/>
      <c r="BD387" s="52"/>
      <c r="BE387" s="52"/>
      <c r="BF387" s="52"/>
      <c r="BG387" s="52"/>
      <c r="BH387" s="52"/>
      <c r="BI387" s="52"/>
      <c r="BJ387" s="52"/>
      <c r="BK387" s="52"/>
      <c r="BL387" s="52"/>
      <c r="BM387" s="52"/>
      <c r="BN387" s="52"/>
      <c r="BO387" s="52"/>
      <c r="BP387" s="52"/>
      <c r="BQ387" s="52"/>
      <c r="BR387" s="52"/>
      <c r="BS387" s="117">
        <f t="shared" si="159"/>
        <v>175.70066867215272</v>
      </c>
      <c r="BT387" s="115">
        <v>161</v>
      </c>
      <c r="BU387" s="52"/>
      <c r="BV387" s="52"/>
      <c r="BW387" s="52"/>
      <c r="BX387" s="52"/>
      <c r="BY387" s="52"/>
      <c r="BZ387" s="52"/>
      <c r="CA387" s="96"/>
      <c r="CB387" s="95"/>
      <c r="CC387" s="52"/>
      <c r="CD387" s="52"/>
      <c r="CE387" s="52"/>
      <c r="CF387" s="52"/>
      <c r="CG387" s="52"/>
      <c r="CH387" s="52"/>
      <c r="CI387" s="52"/>
      <c r="CJ387" s="52"/>
      <c r="CK387" s="52"/>
      <c r="CL387" s="52"/>
      <c r="CM387" s="52"/>
      <c r="CN387" s="117">
        <f t="shared" si="160"/>
        <v>175.70066867215272</v>
      </c>
      <c r="CO387" s="115">
        <v>161</v>
      </c>
      <c r="CP387" s="52"/>
      <c r="CQ387" s="52"/>
      <c r="CR387" s="52"/>
      <c r="CS387" s="52"/>
      <c r="CT387" s="52"/>
      <c r="CU387" s="52"/>
      <c r="CV387" s="96"/>
      <c r="CW387" s="122"/>
    </row>
    <row r="388" spans="2:101" x14ac:dyDescent="0.3">
      <c r="B388" s="95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96"/>
      <c r="BC388" s="95"/>
      <c r="BD388" s="52"/>
      <c r="BE388" s="52"/>
      <c r="BF388" s="52"/>
      <c r="BG388" s="52"/>
      <c r="BH388" s="52"/>
      <c r="BI388" s="52"/>
      <c r="BJ388" s="52"/>
      <c r="BK388" s="52"/>
      <c r="BL388" s="52"/>
      <c r="BM388" s="52"/>
      <c r="BN388" s="52"/>
      <c r="BO388" s="52"/>
      <c r="BP388" s="52"/>
      <c r="BQ388" s="52"/>
      <c r="BR388" s="52"/>
      <c r="BS388" s="117">
        <f t="shared" si="159"/>
        <v>176.79197717322199</v>
      </c>
      <c r="BT388" s="115">
        <v>162</v>
      </c>
      <c r="BU388" s="52"/>
      <c r="BV388" s="52"/>
      <c r="BW388" s="52"/>
      <c r="BX388" s="52"/>
      <c r="BY388" s="52"/>
      <c r="BZ388" s="52"/>
      <c r="CA388" s="96"/>
      <c r="CB388" s="95"/>
      <c r="CC388" s="52"/>
      <c r="CD388" s="52"/>
      <c r="CE388" s="52"/>
      <c r="CF388" s="52"/>
      <c r="CG388" s="52"/>
      <c r="CH388" s="52"/>
      <c r="CI388" s="52"/>
      <c r="CJ388" s="52"/>
      <c r="CK388" s="52"/>
      <c r="CL388" s="52"/>
      <c r="CM388" s="52"/>
      <c r="CN388" s="117">
        <f t="shared" si="160"/>
        <v>176.79197717322199</v>
      </c>
      <c r="CO388" s="115">
        <v>162</v>
      </c>
      <c r="CP388" s="52"/>
      <c r="CQ388" s="52"/>
      <c r="CR388" s="52"/>
      <c r="CS388" s="52"/>
      <c r="CT388" s="52"/>
      <c r="CU388" s="52"/>
      <c r="CV388" s="96"/>
      <c r="CW388" s="122"/>
    </row>
    <row r="389" spans="2:101" x14ac:dyDescent="0.3">
      <c r="B389" s="95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96"/>
      <c r="BC389" s="95"/>
      <c r="BD389" s="52"/>
      <c r="BE389" s="52"/>
      <c r="BF389" s="52"/>
      <c r="BG389" s="52"/>
      <c r="BH389" s="52"/>
      <c r="BI389" s="52"/>
      <c r="BJ389" s="52"/>
      <c r="BK389" s="52"/>
      <c r="BL389" s="52"/>
      <c r="BM389" s="52"/>
      <c r="BN389" s="52"/>
      <c r="BO389" s="52"/>
      <c r="BP389" s="52"/>
      <c r="BQ389" s="52"/>
      <c r="BR389" s="52"/>
      <c r="BS389" s="117">
        <f t="shared" si="159"/>
        <v>177.88328567429127</v>
      </c>
      <c r="BT389" s="115">
        <v>163</v>
      </c>
      <c r="BU389" s="52"/>
      <c r="BV389" s="52"/>
      <c r="BW389" s="52"/>
      <c r="BX389" s="52"/>
      <c r="BY389" s="52"/>
      <c r="BZ389" s="52"/>
      <c r="CA389" s="96"/>
      <c r="CB389" s="95"/>
      <c r="CC389" s="52"/>
      <c r="CD389" s="52"/>
      <c r="CE389" s="52"/>
      <c r="CF389" s="52"/>
      <c r="CG389" s="52"/>
      <c r="CH389" s="52"/>
      <c r="CI389" s="52"/>
      <c r="CJ389" s="52"/>
      <c r="CK389" s="52"/>
      <c r="CL389" s="52"/>
      <c r="CM389" s="52"/>
      <c r="CN389" s="117">
        <f t="shared" si="160"/>
        <v>177.88328567429127</v>
      </c>
      <c r="CO389" s="115">
        <v>163</v>
      </c>
      <c r="CP389" s="52"/>
      <c r="CQ389" s="52"/>
      <c r="CR389" s="52"/>
      <c r="CS389" s="52"/>
      <c r="CT389" s="52"/>
      <c r="CU389" s="52"/>
      <c r="CV389" s="96"/>
      <c r="CW389" s="122"/>
    </row>
    <row r="390" spans="2:101" x14ac:dyDescent="0.3">
      <c r="B390" s="95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96"/>
      <c r="BC390" s="95"/>
      <c r="BD390" s="52"/>
      <c r="BE390" s="52"/>
      <c r="BF390" s="52"/>
      <c r="BG390" s="52"/>
      <c r="BH390" s="52"/>
      <c r="BI390" s="52"/>
      <c r="BJ390" s="52"/>
      <c r="BK390" s="52"/>
      <c r="BL390" s="52"/>
      <c r="BM390" s="52"/>
      <c r="BN390" s="52"/>
      <c r="BO390" s="52"/>
      <c r="BP390" s="52"/>
      <c r="BQ390" s="52"/>
      <c r="BR390" s="52"/>
      <c r="BS390" s="117">
        <f t="shared" si="159"/>
        <v>178.97459417536055</v>
      </c>
      <c r="BT390" s="115">
        <v>164</v>
      </c>
      <c r="BU390" s="52"/>
      <c r="BV390" s="52"/>
      <c r="BW390" s="52"/>
      <c r="BX390" s="52"/>
      <c r="BY390" s="52"/>
      <c r="BZ390" s="52"/>
      <c r="CA390" s="96"/>
      <c r="CB390" s="95"/>
      <c r="CC390" s="52"/>
      <c r="CD390" s="52"/>
      <c r="CE390" s="52"/>
      <c r="CF390" s="52"/>
      <c r="CG390" s="52"/>
      <c r="CH390" s="52"/>
      <c r="CI390" s="52"/>
      <c r="CJ390" s="52"/>
      <c r="CK390" s="52"/>
      <c r="CL390" s="52"/>
      <c r="CM390" s="52"/>
      <c r="CN390" s="117">
        <f t="shared" si="160"/>
        <v>178.97459417536055</v>
      </c>
      <c r="CO390" s="115">
        <v>164</v>
      </c>
      <c r="CP390" s="52"/>
      <c r="CQ390" s="52"/>
      <c r="CR390" s="52"/>
      <c r="CS390" s="52"/>
      <c r="CT390" s="52"/>
      <c r="CU390" s="52"/>
      <c r="CV390" s="96"/>
      <c r="CW390" s="122"/>
    </row>
    <row r="391" spans="2:101" x14ac:dyDescent="0.3">
      <c r="B391" s="95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96"/>
      <c r="BC391" s="95"/>
      <c r="BD391" s="52"/>
      <c r="BE391" s="52"/>
      <c r="BF391" s="52"/>
      <c r="BG391" s="52"/>
      <c r="BH391" s="52"/>
      <c r="BI391" s="52"/>
      <c r="BJ391" s="52"/>
      <c r="BK391" s="52"/>
      <c r="BL391" s="52"/>
      <c r="BM391" s="52"/>
      <c r="BN391" s="52"/>
      <c r="BO391" s="52"/>
      <c r="BP391" s="52"/>
      <c r="BQ391" s="52"/>
      <c r="BR391" s="52"/>
      <c r="BS391" s="117">
        <f t="shared" si="159"/>
        <v>180.0659026764298</v>
      </c>
      <c r="BT391" s="115">
        <v>165</v>
      </c>
      <c r="BU391" s="52"/>
      <c r="BV391" s="52"/>
      <c r="BW391" s="52"/>
      <c r="BX391" s="52"/>
      <c r="BY391" s="52"/>
      <c r="BZ391" s="52"/>
      <c r="CA391" s="96"/>
      <c r="CB391" s="95"/>
      <c r="CC391" s="52"/>
      <c r="CD391" s="52"/>
      <c r="CE391" s="52"/>
      <c r="CF391" s="52"/>
      <c r="CG391" s="52"/>
      <c r="CH391" s="52"/>
      <c r="CI391" s="52"/>
      <c r="CJ391" s="52"/>
      <c r="CK391" s="52"/>
      <c r="CL391" s="52"/>
      <c r="CM391" s="52"/>
      <c r="CN391" s="117">
        <f t="shared" si="160"/>
        <v>180.0659026764298</v>
      </c>
      <c r="CO391" s="115">
        <v>165</v>
      </c>
      <c r="CP391" s="52"/>
      <c r="CQ391" s="52"/>
      <c r="CR391" s="52"/>
      <c r="CS391" s="52"/>
      <c r="CT391" s="52"/>
      <c r="CU391" s="52"/>
      <c r="CV391" s="96"/>
      <c r="CW391" s="122"/>
    </row>
    <row r="392" spans="2:101" x14ac:dyDescent="0.3">
      <c r="B392" s="95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96"/>
      <c r="BC392" s="95"/>
      <c r="BD392" s="52"/>
      <c r="BE392" s="52"/>
      <c r="BF392" s="52"/>
      <c r="BG392" s="52"/>
      <c r="BH392" s="52"/>
      <c r="BI392" s="52"/>
      <c r="BJ392" s="52"/>
      <c r="BK392" s="52"/>
      <c r="BL392" s="52"/>
      <c r="BM392" s="52"/>
      <c r="BN392" s="52"/>
      <c r="BO392" s="52"/>
      <c r="BP392" s="52"/>
      <c r="BQ392" s="52"/>
      <c r="BR392" s="52"/>
      <c r="BS392" s="117">
        <f t="shared" si="159"/>
        <v>181.15721117749908</v>
      </c>
      <c r="BT392" s="115">
        <v>166</v>
      </c>
      <c r="BU392" s="52"/>
      <c r="BV392" s="52"/>
      <c r="BW392" s="52"/>
      <c r="BX392" s="52"/>
      <c r="BY392" s="52"/>
      <c r="BZ392" s="52"/>
      <c r="CA392" s="96"/>
      <c r="CB392" s="95"/>
      <c r="CC392" s="52"/>
      <c r="CD392" s="52"/>
      <c r="CE392" s="52"/>
      <c r="CF392" s="52"/>
      <c r="CG392" s="52"/>
      <c r="CH392" s="52"/>
      <c r="CI392" s="52"/>
      <c r="CJ392" s="52"/>
      <c r="CK392" s="52"/>
      <c r="CL392" s="52"/>
      <c r="CM392" s="52"/>
      <c r="CN392" s="117">
        <f t="shared" si="160"/>
        <v>181.15721117749908</v>
      </c>
      <c r="CO392" s="115">
        <v>166</v>
      </c>
      <c r="CP392" s="52"/>
      <c r="CQ392" s="52"/>
      <c r="CR392" s="52"/>
      <c r="CS392" s="52"/>
      <c r="CT392" s="52"/>
      <c r="CU392" s="52"/>
      <c r="CV392" s="96"/>
      <c r="CW392" s="122"/>
    </row>
    <row r="393" spans="2:101" x14ac:dyDescent="0.3">
      <c r="B393" s="95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96"/>
      <c r="BC393" s="95"/>
      <c r="BD393" s="52"/>
      <c r="BE393" s="52"/>
      <c r="BF393" s="52"/>
      <c r="BG393" s="52"/>
      <c r="BH393" s="52"/>
      <c r="BI393" s="52"/>
      <c r="BJ393" s="52"/>
      <c r="BK393" s="52"/>
      <c r="BL393" s="52"/>
      <c r="BM393" s="52"/>
      <c r="BN393" s="52"/>
      <c r="BO393" s="52"/>
      <c r="BP393" s="52"/>
      <c r="BQ393" s="52"/>
      <c r="BR393" s="52"/>
      <c r="BS393" s="117">
        <f t="shared" si="159"/>
        <v>182.24851967856836</v>
      </c>
      <c r="BT393" s="115">
        <v>167</v>
      </c>
      <c r="BU393" s="52"/>
      <c r="BV393" s="52"/>
      <c r="BW393" s="52"/>
      <c r="BX393" s="52"/>
      <c r="BY393" s="52"/>
      <c r="BZ393" s="52"/>
      <c r="CA393" s="96"/>
      <c r="CB393" s="95"/>
      <c r="CC393" s="52"/>
      <c r="CD393" s="52"/>
      <c r="CE393" s="52"/>
      <c r="CF393" s="52"/>
      <c r="CG393" s="52"/>
      <c r="CH393" s="52"/>
      <c r="CI393" s="52"/>
      <c r="CJ393" s="52"/>
      <c r="CK393" s="52"/>
      <c r="CL393" s="52"/>
      <c r="CM393" s="52"/>
      <c r="CN393" s="117">
        <f t="shared" si="160"/>
        <v>182.24851967856836</v>
      </c>
      <c r="CO393" s="115">
        <v>167</v>
      </c>
      <c r="CP393" s="52"/>
      <c r="CQ393" s="52"/>
      <c r="CR393" s="52"/>
      <c r="CS393" s="52"/>
      <c r="CT393" s="52"/>
      <c r="CU393" s="52"/>
      <c r="CV393" s="96"/>
      <c r="CW393" s="122"/>
    </row>
    <row r="394" spans="2:101" x14ac:dyDescent="0.3">
      <c r="B394" s="95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96"/>
      <c r="BC394" s="95"/>
      <c r="BD394" s="52"/>
      <c r="BE394" s="52"/>
      <c r="BF394" s="52"/>
      <c r="BG394" s="52"/>
      <c r="BH394" s="52"/>
      <c r="BI394" s="52"/>
      <c r="BJ394" s="52"/>
      <c r="BK394" s="52"/>
      <c r="BL394" s="52"/>
      <c r="BM394" s="52"/>
      <c r="BN394" s="52"/>
      <c r="BO394" s="52"/>
      <c r="BP394" s="52"/>
      <c r="BQ394" s="52"/>
      <c r="BR394" s="52"/>
      <c r="BS394" s="117">
        <f t="shared" si="159"/>
        <v>183.33982817963764</v>
      </c>
      <c r="BT394" s="115">
        <v>168</v>
      </c>
      <c r="BU394" s="52"/>
      <c r="BV394" s="52"/>
      <c r="BW394" s="52"/>
      <c r="BX394" s="52"/>
      <c r="BY394" s="52"/>
      <c r="BZ394" s="52"/>
      <c r="CA394" s="96"/>
      <c r="CB394" s="95"/>
      <c r="CC394" s="52"/>
      <c r="CD394" s="52"/>
      <c r="CE394" s="52"/>
      <c r="CF394" s="52"/>
      <c r="CG394" s="52"/>
      <c r="CH394" s="52"/>
      <c r="CI394" s="52"/>
      <c r="CJ394" s="52"/>
      <c r="CK394" s="52"/>
      <c r="CL394" s="52"/>
      <c r="CM394" s="52"/>
      <c r="CN394" s="117">
        <f t="shared" si="160"/>
        <v>183.33982817963764</v>
      </c>
      <c r="CO394" s="115">
        <v>168</v>
      </c>
      <c r="CP394" s="52"/>
      <c r="CQ394" s="52"/>
      <c r="CR394" s="52"/>
      <c r="CS394" s="52"/>
      <c r="CT394" s="52"/>
      <c r="CU394" s="52"/>
      <c r="CV394" s="96"/>
      <c r="CW394" s="122"/>
    </row>
    <row r="395" spans="2:101" x14ac:dyDescent="0.3">
      <c r="B395" s="95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96"/>
      <c r="BC395" s="95"/>
      <c r="BD395" s="52"/>
      <c r="BE395" s="52"/>
      <c r="BF395" s="52"/>
      <c r="BG395" s="52"/>
      <c r="BH395" s="52"/>
      <c r="BI395" s="52"/>
      <c r="BJ395" s="52"/>
      <c r="BK395" s="52"/>
      <c r="BL395" s="52"/>
      <c r="BM395" s="52"/>
      <c r="BN395" s="52"/>
      <c r="BO395" s="52"/>
      <c r="BP395" s="52"/>
      <c r="BQ395" s="52"/>
      <c r="BR395" s="52"/>
      <c r="BS395" s="117">
        <f t="shared" si="159"/>
        <v>184.43113668070689</v>
      </c>
      <c r="BT395" s="115">
        <v>169</v>
      </c>
      <c r="BU395" s="52"/>
      <c r="BV395" s="52"/>
      <c r="BW395" s="52"/>
      <c r="BX395" s="52"/>
      <c r="BY395" s="52"/>
      <c r="BZ395" s="52"/>
      <c r="CA395" s="96"/>
      <c r="CB395" s="95"/>
      <c r="CC395" s="52"/>
      <c r="CD395" s="52"/>
      <c r="CE395" s="52"/>
      <c r="CF395" s="52"/>
      <c r="CG395" s="52"/>
      <c r="CH395" s="52"/>
      <c r="CI395" s="52"/>
      <c r="CJ395" s="52"/>
      <c r="CK395" s="52"/>
      <c r="CL395" s="52"/>
      <c r="CM395" s="52"/>
      <c r="CN395" s="117">
        <f t="shared" si="160"/>
        <v>184.43113668070689</v>
      </c>
      <c r="CO395" s="115">
        <v>169</v>
      </c>
      <c r="CP395" s="52"/>
      <c r="CQ395" s="52"/>
      <c r="CR395" s="52"/>
      <c r="CS395" s="52"/>
      <c r="CT395" s="52"/>
      <c r="CU395" s="52"/>
      <c r="CV395" s="96"/>
      <c r="CW395" s="122"/>
    </row>
    <row r="396" spans="2:101" x14ac:dyDescent="0.3">
      <c r="B396" s="95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96"/>
      <c r="BC396" s="95"/>
      <c r="BD396" s="52"/>
      <c r="BE396" s="52"/>
      <c r="BF396" s="52"/>
      <c r="BG396" s="52"/>
      <c r="BH396" s="52"/>
      <c r="BI396" s="52"/>
      <c r="BJ396" s="52"/>
      <c r="BK396" s="52"/>
      <c r="BL396" s="52"/>
      <c r="BM396" s="52"/>
      <c r="BN396" s="52"/>
      <c r="BO396" s="52"/>
      <c r="BP396" s="52"/>
      <c r="BQ396" s="52"/>
      <c r="BR396" s="52"/>
      <c r="BS396" s="117">
        <f t="shared" si="159"/>
        <v>185.52244518177616</v>
      </c>
      <c r="BT396" s="115">
        <v>170</v>
      </c>
      <c r="BU396" s="52"/>
      <c r="BV396" s="52"/>
      <c r="BW396" s="52"/>
      <c r="BX396" s="52"/>
      <c r="BY396" s="52"/>
      <c r="BZ396" s="52"/>
      <c r="CA396" s="96"/>
      <c r="CB396" s="95"/>
      <c r="CC396" s="52"/>
      <c r="CD396" s="52"/>
      <c r="CE396" s="52"/>
      <c r="CF396" s="52"/>
      <c r="CG396" s="52"/>
      <c r="CH396" s="52"/>
      <c r="CI396" s="52"/>
      <c r="CJ396" s="52"/>
      <c r="CK396" s="52"/>
      <c r="CL396" s="52"/>
      <c r="CM396" s="52"/>
      <c r="CN396" s="117">
        <f t="shared" si="160"/>
        <v>185.52244518177616</v>
      </c>
      <c r="CO396" s="115">
        <v>170</v>
      </c>
      <c r="CP396" s="52"/>
      <c r="CQ396" s="52"/>
      <c r="CR396" s="52"/>
      <c r="CS396" s="52"/>
      <c r="CT396" s="52"/>
      <c r="CU396" s="52"/>
      <c r="CV396" s="96"/>
      <c r="CW396" s="122"/>
    </row>
    <row r="397" spans="2:101" x14ac:dyDescent="0.3">
      <c r="B397" s="95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96"/>
      <c r="BC397" s="95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  <c r="BN397" s="52"/>
      <c r="BO397" s="52"/>
      <c r="BP397" s="52"/>
      <c r="BQ397" s="52"/>
      <c r="BR397" s="52"/>
      <c r="BS397" s="117">
        <f t="shared" si="159"/>
        <v>186.61375368284544</v>
      </c>
      <c r="BT397" s="115">
        <v>171</v>
      </c>
      <c r="BU397" s="52"/>
      <c r="BV397" s="52"/>
      <c r="BW397" s="52"/>
      <c r="BX397" s="52"/>
      <c r="BY397" s="52"/>
      <c r="BZ397" s="52"/>
      <c r="CA397" s="96"/>
      <c r="CB397" s="95"/>
      <c r="CC397" s="52"/>
      <c r="CD397" s="52"/>
      <c r="CE397" s="52"/>
      <c r="CF397" s="52"/>
      <c r="CG397" s="52"/>
      <c r="CH397" s="52"/>
      <c r="CI397" s="52"/>
      <c r="CJ397" s="52"/>
      <c r="CK397" s="52"/>
      <c r="CL397" s="52"/>
      <c r="CM397" s="52"/>
      <c r="CN397" s="117">
        <f t="shared" si="160"/>
        <v>186.61375368284544</v>
      </c>
      <c r="CO397" s="115">
        <v>171</v>
      </c>
      <c r="CP397" s="52"/>
      <c r="CQ397" s="52"/>
      <c r="CR397" s="52"/>
      <c r="CS397" s="52"/>
      <c r="CT397" s="52"/>
      <c r="CU397" s="52"/>
      <c r="CV397" s="96"/>
      <c r="CW397" s="122"/>
    </row>
    <row r="398" spans="2:101" x14ac:dyDescent="0.3">
      <c r="B398" s="95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96"/>
      <c r="BC398" s="95"/>
      <c r="BD398" s="52"/>
      <c r="BE398" s="52"/>
      <c r="BF398" s="52"/>
      <c r="BG398" s="52"/>
      <c r="BH398" s="52"/>
      <c r="BI398" s="52"/>
      <c r="BJ398" s="52"/>
      <c r="BK398" s="52"/>
      <c r="BL398" s="52"/>
      <c r="BM398" s="52"/>
      <c r="BN398" s="52"/>
      <c r="BO398" s="52"/>
      <c r="BP398" s="52"/>
      <c r="BQ398" s="52"/>
      <c r="BR398" s="52"/>
      <c r="BS398" s="117">
        <f t="shared" si="159"/>
        <v>187.70506218391472</v>
      </c>
      <c r="BT398" s="115">
        <v>172</v>
      </c>
      <c r="BU398" s="52"/>
      <c r="BV398" s="52"/>
      <c r="BW398" s="52"/>
      <c r="BX398" s="52"/>
      <c r="BY398" s="52"/>
      <c r="BZ398" s="52"/>
      <c r="CA398" s="96"/>
      <c r="CB398" s="95"/>
      <c r="CC398" s="52"/>
      <c r="CD398" s="52"/>
      <c r="CE398" s="52"/>
      <c r="CF398" s="52"/>
      <c r="CG398" s="52"/>
      <c r="CH398" s="52"/>
      <c r="CI398" s="52"/>
      <c r="CJ398" s="52"/>
      <c r="CK398" s="52"/>
      <c r="CL398" s="52"/>
      <c r="CM398" s="52"/>
      <c r="CN398" s="117">
        <f t="shared" si="160"/>
        <v>187.70506218391472</v>
      </c>
      <c r="CO398" s="115">
        <v>172</v>
      </c>
      <c r="CP398" s="52"/>
      <c r="CQ398" s="52"/>
      <c r="CR398" s="52"/>
      <c r="CS398" s="52"/>
      <c r="CT398" s="52"/>
      <c r="CU398" s="52"/>
      <c r="CV398" s="96"/>
      <c r="CW398" s="122"/>
    </row>
    <row r="399" spans="2:101" x14ac:dyDescent="0.3">
      <c r="B399" s="95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96"/>
      <c r="BC399" s="95"/>
      <c r="BD399" s="52"/>
      <c r="BE399" s="52"/>
      <c r="BF399" s="52"/>
      <c r="BG399" s="52"/>
      <c r="BH399" s="52"/>
      <c r="BI399" s="52"/>
      <c r="BJ399" s="52"/>
      <c r="BK399" s="52"/>
      <c r="BL399" s="52"/>
      <c r="BM399" s="52"/>
      <c r="BN399" s="52"/>
      <c r="BO399" s="52"/>
      <c r="BP399" s="52"/>
      <c r="BQ399" s="52"/>
      <c r="BR399" s="52"/>
      <c r="BS399" s="117">
        <f t="shared" si="159"/>
        <v>188.79637068498397</v>
      </c>
      <c r="BT399" s="115">
        <v>173</v>
      </c>
      <c r="BU399" s="52"/>
      <c r="BV399" s="52"/>
      <c r="BW399" s="52"/>
      <c r="BX399" s="52"/>
      <c r="BY399" s="52"/>
      <c r="BZ399" s="52"/>
      <c r="CA399" s="96"/>
      <c r="CB399" s="95"/>
      <c r="CC399" s="52"/>
      <c r="CD399" s="52"/>
      <c r="CE399" s="52"/>
      <c r="CF399" s="52"/>
      <c r="CG399" s="52"/>
      <c r="CH399" s="52"/>
      <c r="CI399" s="52"/>
      <c r="CJ399" s="52"/>
      <c r="CK399" s="52"/>
      <c r="CL399" s="52"/>
      <c r="CM399" s="52"/>
      <c r="CN399" s="117">
        <f t="shared" si="160"/>
        <v>188.79637068498397</v>
      </c>
      <c r="CO399" s="115">
        <v>173</v>
      </c>
      <c r="CP399" s="52"/>
      <c r="CQ399" s="52"/>
      <c r="CR399" s="52"/>
      <c r="CS399" s="52"/>
      <c r="CT399" s="52"/>
      <c r="CU399" s="52"/>
      <c r="CV399" s="96"/>
      <c r="CW399" s="122"/>
    </row>
    <row r="400" spans="2:101" x14ac:dyDescent="0.3">
      <c r="B400" s="95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96"/>
      <c r="BC400" s="95"/>
      <c r="BD400" s="52"/>
      <c r="BE400" s="52"/>
      <c r="BF400" s="52"/>
      <c r="BG400" s="52"/>
      <c r="BH400" s="52"/>
      <c r="BI400" s="52"/>
      <c r="BJ400" s="52"/>
      <c r="BK400" s="52"/>
      <c r="BL400" s="52"/>
      <c r="BM400" s="52"/>
      <c r="BN400" s="52"/>
      <c r="BO400" s="52"/>
      <c r="BP400" s="52"/>
      <c r="BQ400" s="52"/>
      <c r="BR400" s="52"/>
      <c r="BS400" s="117">
        <f t="shared" si="159"/>
        <v>189.88767918605325</v>
      </c>
      <c r="BT400" s="115">
        <v>174</v>
      </c>
      <c r="BU400" s="52"/>
      <c r="BV400" s="52"/>
      <c r="BW400" s="52"/>
      <c r="BX400" s="52"/>
      <c r="BY400" s="52"/>
      <c r="BZ400" s="52"/>
      <c r="CA400" s="96"/>
      <c r="CB400" s="95"/>
      <c r="CC400" s="52"/>
      <c r="CD400" s="52"/>
      <c r="CE400" s="52"/>
      <c r="CF400" s="52"/>
      <c r="CG400" s="52"/>
      <c r="CH400" s="52"/>
      <c r="CI400" s="52"/>
      <c r="CJ400" s="52"/>
      <c r="CK400" s="52"/>
      <c r="CL400" s="52"/>
      <c r="CM400" s="52"/>
      <c r="CN400" s="117">
        <f t="shared" si="160"/>
        <v>189.88767918605325</v>
      </c>
      <c r="CO400" s="115">
        <v>174</v>
      </c>
      <c r="CP400" s="52"/>
      <c r="CQ400" s="52"/>
      <c r="CR400" s="52"/>
      <c r="CS400" s="52"/>
      <c r="CT400" s="52"/>
      <c r="CU400" s="52"/>
      <c r="CV400" s="96"/>
      <c r="CW400" s="122"/>
    </row>
    <row r="401" spans="2:101" x14ac:dyDescent="0.3">
      <c r="B401" s="95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96"/>
      <c r="BC401" s="95"/>
      <c r="BD401" s="52"/>
      <c r="BE401" s="52"/>
      <c r="BF401" s="52"/>
      <c r="BG401" s="52"/>
      <c r="BH401" s="52"/>
      <c r="BI401" s="52"/>
      <c r="BJ401" s="52"/>
      <c r="BK401" s="52"/>
      <c r="BL401" s="52"/>
      <c r="BM401" s="52"/>
      <c r="BN401" s="52"/>
      <c r="BO401" s="52"/>
      <c r="BP401" s="52"/>
      <c r="BQ401" s="52"/>
      <c r="BR401" s="52"/>
      <c r="BS401" s="117">
        <f t="shared" si="159"/>
        <v>190.97898768712253</v>
      </c>
      <c r="BT401" s="115">
        <v>175</v>
      </c>
      <c r="BU401" s="52"/>
      <c r="BV401" s="52"/>
      <c r="BW401" s="52"/>
      <c r="BX401" s="52"/>
      <c r="BY401" s="52"/>
      <c r="BZ401" s="52"/>
      <c r="CA401" s="96"/>
      <c r="CB401" s="95"/>
      <c r="CC401" s="52"/>
      <c r="CD401" s="52"/>
      <c r="CE401" s="52"/>
      <c r="CF401" s="52"/>
      <c r="CG401" s="52"/>
      <c r="CH401" s="52"/>
      <c r="CI401" s="52"/>
      <c r="CJ401" s="52"/>
      <c r="CK401" s="52"/>
      <c r="CL401" s="52"/>
      <c r="CM401" s="52"/>
      <c r="CN401" s="117">
        <f t="shared" si="160"/>
        <v>190.97898768712253</v>
      </c>
      <c r="CO401" s="115">
        <v>175</v>
      </c>
      <c r="CP401" s="52"/>
      <c r="CQ401" s="52"/>
      <c r="CR401" s="52"/>
      <c r="CS401" s="52"/>
      <c r="CT401" s="52"/>
      <c r="CU401" s="52"/>
      <c r="CV401" s="96"/>
      <c r="CW401" s="122"/>
    </row>
    <row r="402" spans="2:101" x14ac:dyDescent="0.3">
      <c r="B402" s="95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96"/>
      <c r="BC402" s="95"/>
      <c r="BD402" s="52"/>
      <c r="BE402" s="52"/>
      <c r="BF402" s="52"/>
      <c r="BG402" s="52"/>
      <c r="BH402" s="52"/>
      <c r="BI402" s="52"/>
      <c r="BJ402" s="52"/>
      <c r="BK402" s="52"/>
      <c r="BL402" s="52"/>
      <c r="BM402" s="52"/>
      <c r="BN402" s="52"/>
      <c r="BO402" s="52"/>
      <c r="BP402" s="52"/>
      <c r="BQ402" s="52"/>
      <c r="BR402" s="52"/>
      <c r="BS402" s="117">
        <f t="shared" si="159"/>
        <v>192.0702961881918</v>
      </c>
      <c r="BT402" s="115">
        <v>176</v>
      </c>
      <c r="BU402" s="52"/>
      <c r="BV402" s="52"/>
      <c r="BW402" s="52"/>
      <c r="BX402" s="52"/>
      <c r="BY402" s="52"/>
      <c r="BZ402" s="52"/>
      <c r="CA402" s="96"/>
      <c r="CB402" s="95"/>
      <c r="CC402" s="52"/>
      <c r="CD402" s="52"/>
      <c r="CE402" s="52"/>
      <c r="CF402" s="52"/>
      <c r="CG402" s="52"/>
      <c r="CH402" s="52"/>
      <c r="CI402" s="52"/>
      <c r="CJ402" s="52"/>
      <c r="CK402" s="52"/>
      <c r="CL402" s="52"/>
      <c r="CM402" s="52"/>
      <c r="CN402" s="117">
        <f t="shared" si="160"/>
        <v>192.0702961881918</v>
      </c>
      <c r="CO402" s="115">
        <v>176</v>
      </c>
      <c r="CP402" s="52"/>
      <c r="CQ402" s="52"/>
      <c r="CR402" s="52"/>
      <c r="CS402" s="52"/>
      <c r="CT402" s="52"/>
      <c r="CU402" s="52"/>
      <c r="CV402" s="96"/>
      <c r="CW402" s="122"/>
    </row>
    <row r="403" spans="2:101" x14ac:dyDescent="0.3">
      <c r="B403" s="95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96"/>
      <c r="BC403" s="95"/>
      <c r="BD403" s="52"/>
      <c r="BE403" s="52"/>
      <c r="BF403" s="52"/>
      <c r="BG403" s="52"/>
      <c r="BH403" s="52"/>
      <c r="BI403" s="52"/>
      <c r="BJ403" s="52"/>
      <c r="BK403" s="52"/>
      <c r="BL403" s="52"/>
      <c r="BM403" s="52"/>
      <c r="BN403" s="52"/>
      <c r="BO403" s="52"/>
      <c r="BP403" s="52"/>
      <c r="BQ403" s="52"/>
      <c r="BR403" s="52"/>
      <c r="BS403" s="117">
        <f t="shared" si="159"/>
        <v>193.16160468926108</v>
      </c>
      <c r="BT403" s="115">
        <v>177</v>
      </c>
      <c r="BU403" s="52"/>
      <c r="BV403" s="52"/>
      <c r="BW403" s="52"/>
      <c r="BX403" s="52"/>
      <c r="BY403" s="52"/>
      <c r="BZ403" s="52"/>
      <c r="CA403" s="96"/>
      <c r="CB403" s="95"/>
      <c r="CC403" s="52"/>
      <c r="CD403" s="52"/>
      <c r="CE403" s="52"/>
      <c r="CF403" s="52"/>
      <c r="CG403" s="52"/>
      <c r="CH403" s="52"/>
      <c r="CI403" s="52"/>
      <c r="CJ403" s="52"/>
      <c r="CK403" s="52"/>
      <c r="CL403" s="52"/>
      <c r="CM403" s="52"/>
      <c r="CN403" s="117">
        <f t="shared" si="160"/>
        <v>193.16160468926108</v>
      </c>
      <c r="CO403" s="115">
        <v>177</v>
      </c>
      <c r="CP403" s="52"/>
      <c r="CQ403" s="52"/>
      <c r="CR403" s="52"/>
      <c r="CS403" s="52"/>
      <c r="CT403" s="52"/>
      <c r="CU403" s="52"/>
      <c r="CV403" s="96"/>
      <c r="CW403" s="122"/>
    </row>
    <row r="404" spans="2:101" x14ac:dyDescent="0.3">
      <c r="B404" s="95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96"/>
      <c r="BC404" s="95"/>
      <c r="BD404" s="52"/>
      <c r="BE404" s="52"/>
      <c r="BF404" s="52"/>
      <c r="BG404" s="52"/>
      <c r="BH404" s="52"/>
      <c r="BI404" s="52"/>
      <c r="BJ404" s="52"/>
      <c r="BK404" s="52"/>
      <c r="BL404" s="52"/>
      <c r="BM404" s="52"/>
      <c r="BN404" s="52"/>
      <c r="BO404" s="52"/>
      <c r="BP404" s="52"/>
      <c r="BQ404" s="52"/>
      <c r="BR404" s="52"/>
      <c r="BS404" s="117">
        <f t="shared" si="159"/>
        <v>194.25291319033033</v>
      </c>
      <c r="BT404" s="115">
        <v>178</v>
      </c>
      <c r="BU404" s="52"/>
      <c r="BV404" s="52"/>
      <c r="BW404" s="52"/>
      <c r="BX404" s="52"/>
      <c r="BY404" s="52"/>
      <c r="BZ404" s="52"/>
      <c r="CA404" s="96"/>
      <c r="CB404" s="95"/>
      <c r="CC404" s="52"/>
      <c r="CD404" s="52"/>
      <c r="CE404" s="52"/>
      <c r="CF404" s="52"/>
      <c r="CG404" s="52"/>
      <c r="CH404" s="52"/>
      <c r="CI404" s="52"/>
      <c r="CJ404" s="52"/>
      <c r="CK404" s="52"/>
      <c r="CL404" s="52"/>
      <c r="CM404" s="52"/>
      <c r="CN404" s="117">
        <f t="shared" si="160"/>
        <v>194.25291319033033</v>
      </c>
      <c r="CO404" s="115">
        <v>178</v>
      </c>
      <c r="CP404" s="52"/>
      <c r="CQ404" s="52"/>
      <c r="CR404" s="52"/>
      <c r="CS404" s="52"/>
      <c r="CT404" s="52"/>
      <c r="CU404" s="52"/>
      <c r="CV404" s="96"/>
      <c r="CW404" s="122"/>
    </row>
    <row r="405" spans="2:101" x14ac:dyDescent="0.3">
      <c r="B405" s="95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96"/>
      <c r="BC405" s="95"/>
      <c r="BD405" s="52"/>
      <c r="BE405" s="52"/>
      <c r="BF405" s="52"/>
      <c r="BG405" s="52"/>
      <c r="BH405" s="52"/>
      <c r="BI405" s="52"/>
      <c r="BJ405" s="52"/>
      <c r="BK405" s="52"/>
      <c r="BL405" s="52"/>
      <c r="BM405" s="52"/>
      <c r="BN405" s="52"/>
      <c r="BO405" s="52"/>
      <c r="BP405" s="52"/>
      <c r="BQ405" s="52"/>
      <c r="BR405" s="52"/>
      <c r="BS405" s="117">
        <f t="shared" si="159"/>
        <v>195.34422169139961</v>
      </c>
      <c r="BT405" s="115">
        <v>179</v>
      </c>
      <c r="BU405" s="52"/>
      <c r="BV405" s="52"/>
      <c r="BW405" s="52"/>
      <c r="BX405" s="52"/>
      <c r="BY405" s="52"/>
      <c r="BZ405" s="52"/>
      <c r="CA405" s="96"/>
      <c r="CB405" s="95"/>
      <c r="CC405" s="52"/>
      <c r="CD405" s="52"/>
      <c r="CE405" s="52"/>
      <c r="CF405" s="52"/>
      <c r="CG405" s="52"/>
      <c r="CH405" s="52"/>
      <c r="CI405" s="52"/>
      <c r="CJ405" s="52"/>
      <c r="CK405" s="52"/>
      <c r="CL405" s="52"/>
      <c r="CM405" s="52"/>
      <c r="CN405" s="117">
        <f t="shared" si="160"/>
        <v>195.34422169139961</v>
      </c>
      <c r="CO405" s="115">
        <v>179</v>
      </c>
      <c r="CP405" s="52"/>
      <c r="CQ405" s="52"/>
      <c r="CR405" s="52"/>
      <c r="CS405" s="52"/>
      <c r="CT405" s="52"/>
      <c r="CU405" s="52"/>
      <c r="CV405" s="96"/>
      <c r="CW405" s="122"/>
    </row>
    <row r="406" spans="2:101" x14ac:dyDescent="0.3">
      <c r="B406" s="95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96"/>
      <c r="BC406" s="95"/>
      <c r="BD406" s="52"/>
      <c r="BE406" s="52"/>
      <c r="BF406" s="52"/>
      <c r="BG406" s="52"/>
      <c r="BH406" s="52"/>
      <c r="BI406" s="52"/>
      <c r="BJ406" s="52"/>
      <c r="BK406" s="52"/>
      <c r="BL406" s="52"/>
      <c r="BM406" s="52"/>
      <c r="BN406" s="52"/>
      <c r="BO406" s="52"/>
      <c r="BP406" s="52"/>
      <c r="BQ406" s="52"/>
      <c r="BR406" s="52"/>
      <c r="BS406" s="117">
        <f t="shared" si="159"/>
        <v>196.43553019246889</v>
      </c>
      <c r="BT406" s="115">
        <v>180</v>
      </c>
      <c r="BU406" s="52"/>
      <c r="BV406" s="52"/>
      <c r="BW406" s="52"/>
      <c r="BX406" s="52"/>
      <c r="BY406" s="52"/>
      <c r="BZ406" s="52"/>
      <c r="CA406" s="96"/>
      <c r="CB406" s="95"/>
      <c r="CC406" s="52"/>
      <c r="CD406" s="52"/>
      <c r="CE406" s="52"/>
      <c r="CF406" s="52"/>
      <c r="CG406" s="52"/>
      <c r="CH406" s="52"/>
      <c r="CI406" s="52"/>
      <c r="CJ406" s="52"/>
      <c r="CK406" s="52"/>
      <c r="CL406" s="52"/>
      <c r="CM406" s="52"/>
      <c r="CN406" s="117">
        <f t="shared" si="160"/>
        <v>196.43553019246889</v>
      </c>
      <c r="CO406" s="115">
        <v>180</v>
      </c>
      <c r="CP406" s="52"/>
      <c r="CQ406" s="52"/>
      <c r="CR406" s="52"/>
      <c r="CS406" s="52"/>
      <c r="CT406" s="52"/>
      <c r="CU406" s="52"/>
      <c r="CV406" s="96"/>
      <c r="CW406" s="122"/>
    </row>
    <row r="407" spans="2:101" x14ac:dyDescent="0.3">
      <c r="B407" s="95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96"/>
      <c r="BC407" s="95"/>
      <c r="BD407" s="52"/>
      <c r="BE407" s="52"/>
      <c r="BF407" s="52"/>
      <c r="BG407" s="52"/>
      <c r="BH407" s="52"/>
      <c r="BI407" s="52"/>
      <c r="BJ407" s="52"/>
      <c r="BK407" s="52"/>
      <c r="BL407" s="52"/>
      <c r="BM407" s="52"/>
      <c r="BN407" s="52"/>
      <c r="BO407" s="52"/>
      <c r="BP407" s="52"/>
      <c r="BQ407" s="52"/>
      <c r="BR407" s="52"/>
      <c r="BS407" s="117">
        <f t="shared" si="159"/>
        <v>197.52683869353817</v>
      </c>
      <c r="BT407" s="115">
        <v>181</v>
      </c>
      <c r="BU407" s="52"/>
      <c r="BV407" s="52"/>
      <c r="BW407" s="52"/>
      <c r="BX407" s="52"/>
      <c r="BY407" s="52"/>
      <c r="BZ407" s="52"/>
      <c r="CA407" s="96"/>
      <c r="CB407" s="95"/>
      <c r="CC407" s="52"/>
      <c r="CD407" s="52"/>
      <c r="CE407" s="52"/>
      <c r="CF407" s="52"/>
      <c r="CG407" s="52"/>
      <c r="CH407" s="52"/>
      <c r="CI407" s="52"/>
      <c r="CJ407" s="52"/>
      <c r="CK407" s="52"/>
      <c r="CL407" s="52"/>
      <c r="CM407" s="52"/>
      <c r="CN407" s="117">
        <f t="shared" si="160"/>
        <v>197.52683869353817</v>
      </c>
      <c r="CO407" s="115">
        <v>181</v>
      </c>
      <c r="CP407" s="52"/>
      <c r="CQ407" s="52"/>
      <c r="CR407" s="52"/>
      <c r="CS407" s="52"/>
      <c r="CT407" s="52"/>
      <c r="CU407" s="52"/>
      <c r="CV407" s="96"/>
      <c r="CW407" s="122"/>
    </row>
    <row r="408" spans="2:101" x14ac:dyDescent="0.3">
      <c r="B408" s="95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96"/>
      <c r="BC408" s="95"/>
      <c r="BD408" s="52"/>
      <c r="BE408" s="52"/>
      <c r="BF408" s="52"/>
      <c r="BG408" s="52"/>
      <c r="BH408" s="52"/>
      <c r="BI408" s="52"/>
      <c r="BJ408" s="52"/>
      <c r="BK408" s="52"/>
      <c r="BL408" s="52"/>
      <c r="BM408" s="52"/>
      <c r="BN408" s="52"/>
      <c r="BO408" s="52"/>
      <c r="BP408" s="52"/>
      <c r="BQ408" s="52"/>
      <c r="BR408" s="52"/>
      <c r="BS408" s="117">
        <f t="shared" si="159"/>
        <v>198.61814719460742</v>
      </c>
      <c r="BT408" s="115">
        <v>182</v>
      </c>
      <c r="BU408" s="52"/>
      <c r="BV408" s="52"/>
      <c r="BW408" s="52"/>
      <c r="BX408" s="52"/>
      <c r="BY408" s="52"/>
      <c r="BZ408" s="52"/>
      <c r="CA408" s="96"/>
      <c r="CB408" s="95"/>
      <c r="CC408" s="52"/>
      <c r="CD408" s="52"/>
      <c r="CE408" s="52"/>
      <c r="CF408" s="52"/>
      <c r="CG408" s="52"/>
      <c r="CH408" s="52"/>
      <c r="CI408" s="52"/>
      <c r="CJ408" s="52"/>
      <c r="CK408" s="52"/>
      <c r="CL408" s="52"/>
      <c r="CM408" s="52"/>
      <c r="CN408" s="117">
        <f t="shared" si="160"/>
        <v>198.61814719460742</v>
      </c>
      <c r="CO408" s="115">
        <v>182</v>
      </c>
      <c r="CP408" s="52"/>
      <c r="CQ408" s="52"/>
      <c r="CR408" s="52"/>
      <c r="CS408" s="52"/>
      <c r="CT408" s="52"/>
      <c r="CU408" s="52"/>
      <c r="CV408" s="96"/>
      <c r="CW408" s="122"/>
    </row>
    <row r="409" spans="2:101" x14ac:dyDescent="0.3">
      <c r="B409" s="95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96"/>
      <c r="BC409" s="95"/>
      <c r="BD409" s="52"/>
      <c r="BE409" s="52"/>
      <c r="BF409" s="52"/>
      <c r="BG409" s="52"/>
      <c r="BH409" s="52"/>
      <c r="BI409" s="52"/>
      <c r="BJ409" s="52"/>
      <c r="BK409" s="52"/>
      <c r="BL409" s="52"/>
      <c r="BM409" s="52"/>
      <c r="BN409" s="52"/>
      <c r="BO409" s="52"/>
      <c r="BP409" s="52"/>
      <c r="BQ409" s="52"/>
      <c r="BR409" s="52"/>
      <c r="BS409" s="117">
        <f t="shared" si="159"/>
        <v>199.7094556956767</v>
      </c>
      <c r="BT409" s="115">
        <v>183</v>
      </c>
      <c r="BU409" s="52"/>
      <c r="BV409" s="52"/>
      <c r="BW409" s="52"/>
      <c r="BX409" s="52"/>
      <c r="BY409" s="52"/>
      <c r="BZ409" s="52"/>
      <c r="CA409" s="96"/>
      <c r="CB409" s="95"/>
      <c r="CC409" s="52"/>
      <c r="CD409" s="52"/>
      <c r="CE409" s="52"/>
      <c r="CF409" s="52"/>
      <c r="CG409" s="52"/>
      <c r="CH409" s="52"/>
      <c r="CI409" s="52"/>
      <c r="CJ409" s="52"/>
      <c r="CK409" s="52"/>
      <c r="CL409" s="52"/>
      <c r="CM409" s="52"/>
      <c r="CN409" s="117">
        <f t="shared" si="160"/>
        <v>199.7094556956767</v>
      </c>
      <c r="CO409" s="115">
        <v>183</v>
      </c>
      <c r="CP409" s="52"/>
      <c r="CQ409" s="52"/>
      <c r="CR409" s="52"/>
      <c r="CS409" s="52"/>
      <c r="CT409" s="52"/>
      <c r="CU409" s="52"/>
      <c r="CV409" s="96"/>
      <c r="CW409" s="122"/>
    </row>
    <row r="410" spans="2:101" x14ac:dyDescent="0.3">
      <c r="B410" s="95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96"/>
      <c r="BC410" s="95"/>
      <c r="BD410" s="52"/>
      <c r="BE410" s="52"/>
      <c r="BF410" s="52"/>
      <c r="BG410" s="52"/>
      <c r="BH410" s="52"/>
      <c r="BI410" s="52"/>
      <c r="BJ410" s="52"/>
      <c r="BK410" s="52"/>
      <c r="BL410" s="52"/>
      <c r="BM410" s="52"/>
      <c r="BN410" s="52"/>
      <c r="BO410" s="52"/>
      <c r="BP410" s="52"/>
      <c r="BQ410" s="52"/>
      <c r="BR410" s="52"/>
      <c r="BS410" s="117">
        <f t="shared" si="159"/>
        <v>200.80076419674597</v>
      </c>
      <c r="BT410" s="115">
        <v>184</v>
      </c>
      <c r="BU410" s="52"/>
      <c r="BV410" s="52"/>
      <c r="BW410" s="52"/>
      <c r="BX410" s="52"/>
      <c r="BY410" s="52"/>
      <c r="BZ410" s="52"/>
      <c r="CA410" s="96"/>
      <c r="CB410" s="95"/>
      <c r="CC410" s="52"/>
      <c r="CD410" s="52"/>
      <c r="CE410" s="52"/>
      <c r="CF410" s="52"/>
      <c r="CG410" s="52"/>
      <c r="CH410" s="52"/>
      <c r="CI410" s="52"/>
      <c r="CJ410" s="52"/>
      <c r="CK410" s="52"/>
      <c r="CL410" s="52"/>
      <c r="CM410" s="52"/>
      <c r="CN410" s="117">
        <f t="shared" si="160"/>
        <v>200.80076419674597</v>
      </c>
      <c r="CO410" s="115">
        <v>184</v>
      </c>
      <c r="CP410" s="52"/>
      <c r="CQ410" s="52"/>
      <c r="CR410" s="52"/>
      <c r="CS410" s="52"/>
      <c r="CT410" s="52"/>
      <c r="CU410" s="52"/>
      <c r="CV410" s="96"/>
      <c r="CW410" s="122"/>
    </row>
    <row r="411" spans="2:101" x14ac:dyDescent="0.3">
      <c r="B411" s="95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96"/>
      <c r="BC411" s="95"/>
      <c r="BD411" s="52"/>
      <c r="BE411" s="52"/>
      <c r="BF411" s="52"/>
      <c r="BG411" s="52"/>
      <c r="BH411" s="52"/>
      <c r="BI411" s="52"/>
      <c r="BJ411" s="52"/>
      <c r="BK411" s="52"/>
      <c r="BL411" s="52"/>
      <c r="BM411" s="52"/>
      <c r="BN411" s="52"/>
      <c r="BO411" s="52"/>
      <c r="BP411" s="52"/>
      <c r="BQ411" s="52"/>
      <c r="BR411" s="52"/>
      <c r="BS411" s="117">
        <f t="shared" si="159"/>
        <v>201.89207269781525</v>
      </c>
      <c r="BT411" s="115">
        <v>185</v>
      </c>
      <c r="BU411" s="52"/>
      <c r="BV411" s="52"/>
      <c r="BW411" s="52"/>
      <c r="BX411" s="52"/>
      <c r="BY411" s="52"/>
      <c r="BZ411" s="52"/>
      <c r="CA411" s="96"/>
      <c r="CB411" s="95"/>
      <c r="CC411" s="52"/>
      <c r="CD411" s="52"/>
      <c r="CE411" s="52"/>
      <c r="CF411" s="52"/>
      <c r="CG411" s="52"/>
      <c r="CH411" s="52"/>
      <c r="CI411" s="52"/>
      <c r="CJ411" s="52"/>
      <c r="CK411" s="52"/>
      <c r="CL411" s="52"/>
      <c r="CM411" s="52"/>
      <c r="CN411" s="117">
        <f t="shared" si="160"/>
        <v>201.89207269781525</v>
      </c>
      <c r="CO411" s="115">
        <v>185</v>
      </c>
      <c r="CP411" s="52"/>
      <c r="CQ411" s="52"/>
      <c r="CR411" s="52"/>
      <c r="CS411" s="52"/>
      <c r="CT411" s="52"/>
      <c r="CU411" s="52"/>
      <c r="CV411" s="96"/>
      <c r="CW411" s="122"/>
    </row>
    <row r="412" spans="2:101" x14ac:dyDescent="0.3">
      <c r="B412" s="95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96"/>
      <c r="BC412" s="95"/>
      <c r="BD412" s="52"/>
      <c r="BE412" s="52"/>
      <c r="BF412" s="52"/>
      <c r="BG412" s="52"/>
      <c r="BH412" s="52"/>
      <c r="BI412" s="52"/>
      <c r="BJ412" s="52"/>
      <c r="BK412" s="52"/>
      <c r="BL412" s="52"/>
      <c r="BM412" s="52"/>
      <c r="BN412" s="52"/>
      <c r="BO412" s="52"/>
      <c r="BP412" s="52"/>
      <c r="BQ412" s="52"/>
      <c r="BR412" s="52"/>
      <c r="BS412" s="117">
        <f t="shared" si="159"/>
        <v>202.9833811988845</v>
      </c>
      <c r="BT412" s="115">
        <v>186</v>
      </c>
      <c r="BU412" s="52"/>
      <c r="BV412" s="52"/>
      <c r="BW412" s="52"/>
      <c r="BX412" s="52"/>
      <c r="BY412" s="52"/>
      <c r="BZ412" s="52"/>
      <c r="CA412" s="96"/>
      <c r="CB412" s="95"/>
      <c r="CC412" s="52"/>
      <c r="CD412" s="52"/>
      <c r="CE412" s="52"/>
      <c r="CF412" s="52"/>
      <c r="CG412" s="52"/>
      <c r="CH412" s="52"/>
      <c r="CI412" s="52"/>
      <c r="CJ412" s="52"/>
      <c r="CK412" s="52"/>
      <c r="CL412" s="52"/>
      <c r="CM412" s="52"/>
      <c r="CN412" s="117">
        <f t="shared" si="160"/>
        <v>202.9833811988845</v>
      </c>
      <c r="CO412" s="115">
        <v>186</v>
      </c>
      <c r="CP412" s="52"/>
      <c r="CQ412" s="52"/>
      <c r="CR412" s="52"/>
      <c r="CS412" s="52"/>
      <c r="CT412" s="52"/>
      <c r="CU412" s="52"/>
      <c r="CV412" s="96"/>
      <c r="CW412" s="122"/>
    </row>
    <row r="413" spans="2:101" x14ac:dyDescent="0.3">
      <c r="B413" s="95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96"/>
      <c r="BC413" s="95"/>
      <c r="BD413" s="52"/>
      <c r="BE413" s="52"/>
      <c r="BF413" s="52"/>
      <c r="BG413" s="52"/>
      <c r="BH413" s="52"/>
      <c r="BI413" s="52"/>
      <c r="BJ413" s="52"/>
      <c r="BK413" s="52"/>
      <c r="BL413" s="52"/>
      <c r="BM413" s="52"/>
      <c r="BN413" s="52"/>
      <c r="BO413" s="52"/>
      <c r="BP413" s="52"/>
      <c r="BQ413" s="52"/>
      <c r="BR413" s="52"/>
      <c r="BS413" s="117">
        <f t="shared" si="159"/>
        <v>204.07468969995378</v>
      </c>
      <c r="BT413" s="115">
        <v>187</v>
      </c>
      <c r="BU413" s="52"/>
      <c r="BV413" s="52"/>
      <c r="BW413" s="52"/>
      <c r="BX413" s="52"/>
      <c r="BY413" s="52"/>
      <c r="BZ413" s="52"/>
      <c r="CA413" s="96"/>
      <c r="CB413" s="95"/>
      <c r="CC413" s="52"/>
      <c r="CD413" s="52"/>
      <c r="CE413" s="52"/>
      <c r="CF413" s="52"/>
      <c r="CG413" s="52"/>
      <c r="CH413" s="52"/>
      <c r="CI413" s="52"/>
      <c r="CJ413" s="52"/>
      <c r="CK413" s="52"/>
      <c r="CL413" s="52"/>
      <c r="CM413" s="52"/>
      <c r="CN413" s="117">
        <f t="shared" si="160"/>
        <v>204.07468969995378</v>
      </c>
      <c r="CO413" s="115">
        <v>187</v>
      </c>
      <c r="CP413" s="52"/>
      <c r="CQ413" s="52"/>
      <c r="CR413" s="52"/>
      <c r="CS413" s="52"/>
      <c r="CT413" s="52"/>
      <c r="CU413" s="52"/>
      <c r="CV413" s="96"/>
      <c r="CW413" s="122"/>
    </row>
    <row r="414" spans="2:101" x14ac:dyDescent="0.3">
      <c r="B414" s="95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96"/>
      <c r="BC414" s="95"/>
      <c r="BD414" s="52"/>
      <c r="BE414" s="52"/>
      <c r="BF414" s="52"/>
      <c r="BG414" s="52"/>
      <c r="BH414" s="52"/>
      <c r="BI414" s="52"/>
      <c r="BJ414" s="52"/>
      <c r="BK414" s="52"/>
      <c r="BL414" s="52"/>
      <c r="BM414" s="52"/>
      <c r="BN414" s="52"/>
      <c r="BO414" s="52"/>
      <c r="BP414" s="52"/>
      <c r="BQ414" s="52"/>
      <c r="BR414" s="52"/>
      <c r="BS414" s="117">
        <f t="shared" si="159"/>
        <v>205.16599820102306</v>
      </c>
      <c r="BT414" s="115">
        <v>188</v>
      </c>
      <c r="BU414" s="52"/>
      <c r="BV414" s="52"/>
      <c r="BW414" s="52"/>
      <c r="BX414" s="52"/>
      <c r="BY414" s="52"/>
      <c r="BZ414" s="52"/>
      <c r="CA414" s="96"/>
      <c r="CB414" s="95"/>
      <c r="CC414" s="52"/>
      <c r="CD414" s="52"/>
      <c r="CE414" s="52"/>
      <c r="CF414" s="52"/>
      <c r="CG414" s="52"/>
      <c r="CH414" s="52"/>
      <c r="CI414" s="52"/>
      <c r="CJ414" s="52"/>
      <c r="CK414" s="52"/>
      <c r="CL414" s="52"/>
      <c r="CM414" s="52"/>
      <c r="CN414" s="117">
        <f t="shared" si="160"/>
        <v>205.16599820102306</v>
      </c>
      <c r="CO414" s="115">
        <v>188</v>
      </c>
      <c r="CP414" s="52"/>
      <c r="CQ414" s="52"/>
      <c r="CR414" s="52"/>
      <c r="CS414" s="52"/>
      <c r="CT414" s="52"/>
      <c r="CU414" s="52"/>
      <c r="CV414" s="96"/>
      <c r="CW414" s="122"/>
    </row>
    <row r="415" spans="2:101" x14ac:dyDescent="0.3">
      <c r="B415" s="95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96"/>
      <c r="BC415" s="95"/>
      <c r="BD415" s="52"/>
      <c r="BE415" s="52"/>
      <c r="BF415" s="52"/>
      <c r="BG415" s="52"/>
      <c r="BH415" s="52"/>
      <c r="BI415" s="52"/>
      <c r="BJ415" s="52"/>
      <c r="BK415" s="52"/>
      <c r="BL415" s="52"/>
      <c r="BM415" s="52"/>
      <c r="BN415" s="52"/>
      <c r="BO415" s="52"/>
      <c r="BP415" s="52"/>
      <c r="BQ415" s="52"/>
      <c r="BR415" s="52"/>
      <c r="BS415" s="117">
        <f t="shared" si="159"/>
        <v>206.25730670209234</v>
      </c>
      <c r="BT415" s="115">
        <v>189</v>
      </c>
      <c r="BU415" s="52"/>
      <c r="BV415" s="52"/>
      <c r="BW415" s="52"/>
      <c r="BX415" s="52"/>
      <c r="BY415" s="52"/>
      <c r="BZ415" s="52"/>
      <c r="CA415" s="96"/>
      <c r="CB415" s="95"/>
      <c r="CC415" s="52"/>
      <c r="CD415" s="52"/>
      <c r="CE415" s="52"/>
      <c r="CF415" s="52"/>
      <c r="CG415" s="52"/>
      <c r="CH415" s="52"/>
      <c r="CI415" s="52"/>
      <c r="CJ415" s="52"/>
      <c r="CK415" s="52"/>
      <c r="CL415" s="52"/>
      <c r="CM415" s="52"/>
      <c r="CN415" s="117">
        <f t="shared" si="160"/>
        <v>206.25730670209234</v>
      </c>
      <c r="CO415" s="115">
        <v>189</v>
      </c>
      <c r="CP415" s="52"/>
      <c r="CQ415" s="52"/>
      <c r="CR415" s="52"/>
      <c r="CS415" s="52"/>
      <c r="CT415" s="52"/>
      <c r="CU415" s="52"/>
      <c r="CV415" s="96"/>
      <c r="CW415" s="122"/>
    </row>
    <row r="416" spans="2:101" x14ac:dyDescent="0.3">
      <c r="B416" s="95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96"/>
      <c r="BC416" s="95"/>
      <c r="BD416" s="52"/>
      <c r="BE416" s="52"/>
      <c r="BF416" s="52"/>
      <c r="BG416" s="52"/>
      <c r="BH416" s="52"/>
      <c r="BI416" s="52"/>
      <c r="BJ416" s="52"/>
      <c r="BK416" s="52"/>
      <c r="BL416" s="52"/>
      <c r="BM416" s="52"/>
      <c r="BN416" s="52"/>
      <c r="BO416" s="52"/>
      <c r="BP416" s="52"/>
      <c r="BQ416" s="52"/>
      <c r="BR416" s="52"/>
      <c r="BS416" s="117">
        <f t="shared" si="159"/>
        <v>207.34861520316159</v>
      </c>
      <c r="BT416" s="115">
        <v>190</v>
      </c>
      <c r="BU416" s="52"/>
      <c r="BV416" s="52"/>
      <c r="BW416" s="52"/>
      <c r="BX416" s="52"/>
      <c r="BY416" s="52"/>
      <c r="BZ416" s="52"/>
      <c r="CA416" s="96"/>
      <c r="CB416" s="95"/>
      <c r="CC416" s="52"/>
      <c r="CD416" s="52"/>
      <c r="CE416" s="52"/>
      <c r="CF416" s="52"/>
      <c r="CG416" s="52"/>
      <c r="CH416" s="52"/>
      <c r="CI416" s="52"/>
      <c r="CJ416" s="52"/>
      <c r="CK416" s="52"/>
      <c r="CL416" s="52"/>
      <c r="CM416" s="52"/>
      <c r="CN416" s="117">
        <f t="shared" si="160"/>
        <v>207.34861520316159</v>
      </c>
      <c r="CO416" s="115">
        <v>190</v>
      </c>
      <c r="CP416" s="52"/>
      <c r="CQ416" s="52"/>
      <c r="CR416" s="52"/>
      <c r="CS416" s="52"/>
      <c r="CT416" s="52"/>
      <c r="CU416" s="52"/>
      <c r="CV416" s="96"/>
      <c r="CW416" s="122"/>
    </row>
    <row r="417" spans="2:101" x14ac:dyDescent="0.3">
      <c r="B417" s="95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96"/>
      <c r="BC417" s="95"/>
      <c r="BD417" s="52"/>
      <c r="BE417" s="52"/>
      <c r="BF417" s="52"/>
      <c r="BG417" s="52"/>
      <c r="BH417" s="52"/>
      <c r="BI417" s="52"/>
      <c r="BJ417" s="52"/>
      <c r="BK417" s="52"/>
      <c r="BL417" s="52"/>
      <c r="BM417" s="52"/>
      <c r="BN417" s="52"/>
      <c r="BO417" s="52"/>
      <c r="BP417" s="52"/>
      <c r="BQ417" s="52"/>
      <c r="BR417" s="52"/>
      <c r="BS417" s="117">
        <f t="shared" si="159"/>
        <v>208.43992370423086</v>
      </c>
      <c r="BT417" s="115">
        <v>191</v>
      </c>
      <c r="BU417" s="52"/>
      <c r="BV417" s="52"/>
      <c r="BW417" s="52"/>
      <c r="BX417" s="52"/>
      <c r="BY417" s="52"/>
      <c r="BZ417" s="52"/>
      <c r="CA417" s="96"/>
      <c r="CB417" s="95"/>
      <c r="CC417" s="52"/>
      <c r="CD417" s="52"/>
      <c r="CE417" s="52"/>
      <c r="CF417" s="52"/>
      <c r="CG417" s="52"/>
      <c r="CH417" s="52"/>
      <c r="CI417" s="52"/>
      <c r="CJ417" s="52"/>
      <c r="CK417" s="52"/>
      <c r="CL417" s="52"/>
      <c r="CM417" s="52"/>
      <c r="CN417" s="117">
        <f t="shared" si="160"/>
        <v>208.43992370423086</v>
      </c>
      <c r="CO417" s="115">
        <v>191</v>
      </c>
      <c r="CP417" s="52"/>
      <c r="CQ417" s="52"/>
      <c r="CR417" s="52"/>
      <c r="CS417" s="52"/>
      <c r="CT417" s="52"/>
      <c r="CU417" s="52"/>
      <c r="CV417" s="96"/>
      <c r="CW417" s="122"/>
    </row>
    <row r="418" spans="2:101" x14ac:dyDescent="0.3">
      <c r="B418" s="95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96"/>
      <c r="BC418" s="95"/>
      <c r="BD418" s="52"/>
      <c r="BE418" s="52"/>
      <c r="BF418" s="52"/>
      <c r="BG418" s="52"/>
      <c r="BH418" s="52"/>
      <c r="BI418" s="52"/>
      <c r="BJ418" s="52"/>
      <c r="BK418" s="52"/>
      <c r="BL418" s="52"/>
      <c r="BM418" s="52"/>
      <c r="BN418" s="52"/>
      <c r="BO418" s="52"/>
      <c r="BP418" s="52"/>
      <c r="BQ418" s="52"/>
      <c r="BR418" s="52"/>
      <c r="BS418" s="117">
        <f t="shared" ref="BS418:BS426" si="162">$BT$19*$BT418+$BV$19</f>
        <v>209.53123220530014</v>
      </c>
      <c r="BT418" s="115">
        <v>192</v>
      </c>
      <c r="BU418" s="52"/>
      <c r="BV418" s="52"/>
      <c r="BW418" s="52"/>
      <c r="BX418" s="52"/>
      <c r="BY418" s="52"/>
      <c r="BZ418" s="52"/>
      <c r="CA418" s="96"/>
      <c r="CB418" s="95"/>
      <c r="CC418" s="52"/>
      <c r="CD418" s="52"/>
      <c r="CE418" s="52"/>
      <c r="CF418" s="52"/>
      <c r="CG418" s="52"/>
      <c r="CH418" s="52"/>
      <c r="CI418" s="52"/>
      <c r="CJ418" s="52"/>
      <c r="CK418" s="52"/>
      <c r="CL418" s="52"/>
      <c r="CM418" s="52"/>
      <c r="CN418" s="117">
        <f t="shared" si="160"/>
        <v>209.53123220530014</v>
      </c>
      <c r="CO418" s="115">
        <v>192</v>
      </c>
      <c r="CP418" s="52"/>
      <c r="CQ418" s="52"/>
      <c r="CR418" s="52"/>
      <c r="CS418" s="52"/>
      <c r="CT418" s="52"/>
      <c r="CU418" s="52"/>
      <c r="CV418" s="96"/>
      <c r="CW418" s="122"/>
    </row>
    <row r="419" spans="2:101" x14ac:dyDescent="0.3">
      <c r="B419" s="95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96"/>
      <c r="BC419" s="95"/>
      <c r="BD419" s="52"/>
      <c r="BE419" s="52"/>
      <c r="BF419" s="52"/>
      <c r="BG419" s="52"/>
      <c r="BH419" s="52"/>
      <c r="BI419" s="52"/>
      <c r="BJ419" s="52"/>
      <c r="BK419" s="52"/>
      <c r="BL419" s="52"/>
      <c r="BM419" s="52"/>
      <c r="BN419" s="52"/>
      <c r="BO419" s="52"/>
      <c r="BP419" s="52"/>
      <c r="BQ419" s="52"/>
      <c r="BR419" s="52"/>
      <c r="BS419" s="117">
        <f t="shared" si="162"/>
        <v>210.62254070636942</v>
      </c>
      <c r="BT419" s="115">
        <v>193</v>
      </c>
      <c r="BU419" s="52"/>
      <c r="BV419" s="52"/>
      <c r="BW419" s="52"/>
      <c r="BX419" s="52"/>
      <c r="BY419" s="52"/>
      <c r="BZ419" s="52"/>
      <c r="CA419" s="96"/>
      <c r="CB419" s="95"/>
      <c r="CC419" s="52"/>
      <c r="CD419" s="52"/>
      <c r="CE419" s="52"/>
      <c r="CF419" s="52"/>
      <c r="CG419" s="52"/>
      <c r="CH419" s="52"/>
      <c r="CI419" s="52"/>
      <c r="CJ419" s="52"/>
      <c r="CK419" s="52"/>
      <c r="CL419" s="52"/>
      <c r="CM419" s="52"/>
      <c r="CN419" s="117">
        <f t="shared" si="160"/>
        <v>210.62254070636942</v>
      </c>
      <c r="CO419" s="115">
        <v>193</v>
      </c>
      <c r="CP419" s="52"/>
      <c r="CQ419" s="52"/>
      <c r="CR419" s="52"/>
      <c r="CS419" s="52"/>
      <c r="CT419" s="52"/>
      <c r="CU419" s="52"/>
      <c r="CV419" s="96"/>
      <c r="CW419" s="122"/>
    </row>
    <row r="420" spans="2:101" x14ac:dyDescent="0.3">
      <c r="B420" s="95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96"/>
      <c r="BC420" s="95"/>
      <c r="BD420" s="52"/>
      <c r="BE420" s="52"/>
      <c r="BF420" s="52"/>
      <c r="BG420" s="52"/>
      <c r="BH420" s="52"/>
      <c r="BI420" s="52"/>
      <c r="BJ420" s="52"/>
      <c r="BK420" s="52"/>
      <c r="BL420" s="52"/>
      <c r="BM420" s="52"/>
      <c r="BN420" s="52"/>
      <c r="BO420" s="52"/>
      <c r="BP420" s="52"/>
      <c r="BQ420" s="52"/>
      <c r="BR420" s="52"/>
      <c r="BS420" s="117">
        <f t="shared" si="162"/>
        <v>211.7138492074387</v>
      </c>
      <c r="BT420" s="115">
        <v>194</v>
      </c>
      <c r="BU420" s="52"/>
      <c r="BV420" s="52"/>
      <c r="BW420" s="52"/>
      <c r="BX420" s="52"/>
      <c r="BY420" s="52"/>
      <c r="BZ420" s="52"/>
      <c r="CA420" s="96"/>
      <c r="CB420" s="95"/>
      <c r="CC420" s="52"/>
      <c r="CD420" s="52"/>
      <c r="CE420" s="52"/>
      <c r="CF420" s="52"/>
      <c r="CG420" s="52"/>
      <c r="CH420" s="52"/>
      <c r="CI420" s="52"/>
      <c r="CJ420" s="52"/>
      <c r="CK420" s="52"/>
      <c r="CL420" s="52"/>
      <c r="CM420" s="52"/>
      <c r="CN420" s="117">
        <f t="shared" si="160"/>
        <v>211.7138492074387</v>
      </c>
      <c r="CO420" s="115">
        <v>194</v>
      </c>
      <c r="CP420" s="52"/>
      <c r="CQ420" s="52"/>
      <c r="CR420" s="52"/>
      <c r="CS420" s="52"/>
      <c r="CT420" s="52"/>
      <c r="CU420" s="52"/>
      <c r="CV420" s="96"/>
      <c r="CW420" s="122"/>
    </row>
    <row r="421" spans="2:101" x14ac:dyDescent="0.3">
      <c r="B421" s="95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96"/>
      <c r="BC421" s="95"/>
      <c r="BD421" s="52"/>
      <c r="BE421" s="52"/>
      <c r="BF421" s="52"/>
      <c r="BG421" s="52"/>
      <c r="BH421" s="52"/>
      <c r="BI421" s="52"/>
      <c r="BJ421" s="52"/>
      <c r="BK421" s="52"/>
      <c r="BL421" s="52"/>
      <c r="BM421" s="52"/>
      <c r="BN421" s="52"/>
      <c r="BO421" s="52"/>
      <c r="BP421" s="52"/>
      <c r="BQ421" s="52"/>
      <c r="BR421" s="52"/>
      <c r="BS421" s="117">
        <f t="shared" si="162"/>
        <v>212.80515770850795</v>
      </c>
      <c r="BT421" s="115">
        <v>195</v>
      </c>
      <c r="BU421" s="52"/>
      <c r="BV421" s="52"/>
      <c r="BW421" s="52"/>
      <c r="BX421" s="52"/>
      <c r="BY421" s="52"/>
      <c r="BZ421" s="52"/>
      <c r="CA421" s="96"/>
      <c r="CB421" s="95"/>
      <c r="CC421" s="52"/>
      <c r="CD421" s="52"/>
      <c r="CE421" s="52"/>
      <c r="CF421" s="52"/>
      <c r="CG421" s="52"/>
      <c r="CH421" s="52"/>
      <c r="CI421" s="52"/>
      <c r="CJ421" s="52"/>
      <c r="CK421" s="52"/>
      <c r="CL421" s="52"/>
      <c r="CM421" s="52"/>
      <c r="CN421" s="117">
        <f t="shared" ref="CN421:CN426" si="163">$CO$19*$CO421+$CQ$19</f>
        <v>212.80515770850795</v>
      </c>
      <c r="CO421" s="115">
        <v>195</v>
      </c>
      <c r="CP421" s="52"/>
      <c r="CQ421" s="52"/>
      <c r="CR421" s="52"/>
      <c r="CS421" s="52"/>
      <c r="CT421" s="52"/>
      <c r="CU421" s="52"/>
      <c r="CV421" s="96"/>
      <c r="CW421" s="122"/>
    </row>
    <row r="422" spans="2:101" x14ac:dyDescent="0.3">
      <c r="B422" s="95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96"/>
      <c r="BC422" s="95"/>
      <c r="BD422" s="52"/>
      <c r="BE422" s="52"/>
      <c r="BF422" s="52"/>
      <c r="BG422" s="52"/>
      <c r="BH422" s="52"/>
      <c r="BI422" s="52"/>
      <c r="BJ422" s="52"/>
      <c r="BK422" s="52"/>
      <c r="BL422" s="52"/>
      <c r="BM422" s="52"/>
      <c r="BN422" s="52"/>
      <c r="BO422" s="52"/>
      <c r="BP422" s="52"/>
      <c r="BQ422" s="52"/>
      <c r="BR422" s="52"/>
      <c r="BS422" s="117">
        <f t="shared" si="162"/>
        <v>213.89646620957723</v>
      </c>
      <c r="BT422" s="115">
        <v>196</v>
      </c>
      <c r="BU422" s="52"/>
      <c r="BV422" s="52"/>
      <c r="BW422" s="52"/>
      <c r="BX422" s="52"/>
      <c r="BY422" s="52"/>
      <c r="BZ422" s="52"/>
      <c r="CA422" s="96"/>
      <c r="CB422" s="95"/>
      <c r="CC422" s="52"/>
      <c r="CD422" s="52"/>
      <c r="CE422" s="52"/>
      <c r="CF422" s="52"/>
      <c r="CG422" s="52"/>
      <c r="CH422" s="52"/>
      <c r="CI422" s="52"/>
      <c r="CJ422" s="52"/>
      <c r="CK422" s="52"/>
      <c r="CL422" s="52"/>
      <c r="CM422" s="52"/>
      <c r="CN422" s="117">
        <f t="shared" si="163"/>
        <v>213.89646620957723</v>
      </c>
      <c r="CO422" s="115">
        <v>196</v>
      </c>
      <c r="CP422" s="52"/>
      <c r="CQ422" s="52"/>
      <c r="CR422" s="52"/>
      <c r="CS422" s="52"/>
      <c r="CT422" s="52"/>
      <c r="CU422" s="52"/>
      <c r="CV422" s="96"/>
      <c r="CW422" s="122"/>
    </row>
    <row r="423" spans="2:101" x14ac:dyDescent="0.3">
      <c r="B423" s="95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96"/>
      <c r="BC423" s="95"/>
      <c r="BD423" s="52"/>
      <c r="BE423" s="52"/>
      <c r="BF423" s="52"/>
      <c r="BG423" s="52"/>
      <c r="BH423" s="52"/>
      <c r="BI423" s="52"/>
      <c r="BJ423" s="52"/>
      <c r="BK423" s="52"/>
      <c r="BL423" s="52"/>
      <c r="BM423" s="52"/>
      <c r="BN423" s="52"/>
      <c r="BO423" s="52"/>
      <c r="BP423" s="52"/>
      <c r="BQ423" s="52"/>
      <c r="BR423" s="52"/>
      <c r="BS423" s="117">
        <f t="shared" si="162"/>
        <v>214.98777471064651</v>
      </c>
      <c r="BT423" s="115">
        <v>197</v>
      </c>
      <c r="BU423" s="52"/>
      <c r="BV423" s="52"/>
      <c r="BW423" s="52"/>
      <c r="BX423" s="52"/>
      <c r="BY423" s="52"/>
      <c r="BZ423" s="52"/>
      <c r="CA423" s="96"/>
      <c r="CB423" s="95"/>
      <c r="CC423" s="52"/>
      <c r="CD423" s="52"/>
      <c r="CE423" s="52"/>
      <c r="CF423" s="52"/>
      <c r="CG423" s="52"/>
      <c r="CH423" s="52"/>
      <c r="CI423" s="52"/>
      <c r="CJ423" s="52"/>
      <c r="CK423" s="52"/>
      <c r="CL423" s="52"/>
      <c r="CM423" s="52"/>
      <c r="CN423" s="117">
        <f t="shared" si="163"/>
        <v>214.98777471064651</v>
      </c>
      <c r="CO423" s="115">
        <v>197</v>
      </c>
      <c r="CP423" s="52"/>
      <c r="CQ423" s="52"/>
      <c r="CR423" s="52"/>
      <c r="CS423" s="52"/>
      <c r="CT423" s="52"/>
      <c r="CU423" s="52"/>
      <c r="CV423" s="96"/>
      <c r="CW423" s="122"/>
    </row>
    <row r="424" spans="2:101" x14ac:dyDescent="0.3">
      <c r="B424" s="95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96"/>
      <c r="BC424" s="95"/>
      <c r="BD424" s="52"/>
      <c r="BE424" s="52"/>
      <c r="BF424" s="52"/>
      <c r="BG424" s="52"/>
      <c r="BH424" s="52"/>
      <c r="BI424" s="52"/>
      <c r="BJ424" s="52"/>
      <c r="BK424" s="52"/>
      <c r="BL424" s="52"/>
      <c r="BM424" s="52"/>
      <c r="BN424" s="52"/>
      <c r="BO424" s="52"/>
      <c r="BP424" s="52"/>
      <c r="BQ424" s="52"/>
      <c r="BR424" s="52"/>
      <c r="BS424" s="117">
        <f t="shared" si="162"/>
        <v>216.07908321171578</v>
      </c>
      <c r="BT424" s="115">
        <v>198</v>
      </c>
      <c r="BU424" s="52"/>
      <c r="BV424" s="52"/>
      <c r="BW424" s="52"/>
      <c r="BX424" s="52"/>
      <c r="BY424" s="52"/>
      <c r="BZ424" s="52"/>
      <c r="CA424" s="96"/>
      <c r="CB424" s="95"/>
      <c r="CC424" s="52"/>
      <c r="CD424" s="52"/>
      <c r="CE424" s="52"/>
      <c r="CF424" s="52"/>
      <c r="CG424" s="52"/>
      <c r="CH424" s="52"/>
      <c r="CI424" s="52"/>
      <c r="CJ424" s="52"/>
      <c r="CK424" s="52"/>
      <c r="CL424" s="52"/>
      <c r="CM424" s="52"/>
      <c r="CN424" s="117">
        <f t="shared" si="163"/>
        <v>216.07908321171578</v>
      </c>
      <c r="CO424" s="115">
        <v>198</v>
      </c>
      <c r="CP424" s="52"/>
      <c r="CQ424" s="52"/>
      <c r="CR424" s="52"/>
      <c r="CS424" s="52"/>
      <c r="CT424" s="52"/>
      <c r="CU424" s="52"/>
      <c r="CV424" s="96"/>
      <c r="CW424" s="122"/>
    </row>
    <row r="425" spans="2:101" x14ac:dyDescent="0.3">
      <c r="B425" s="95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96"/>
      <c r="BC425" s="95"/>
      <c r="BD425" s="52"/>
      <c r="BE425" s="52"/>
      <c r="BF425" s="52"/>
      <c r="BG425" s="52"/>
      <c r="BH425" s="52"/>
      <c r="BI425" s="52"/>
      <c r="BJ425" s="52"/>
      <c r="BK425" s="52"/>
      <c r="BL425" s="52"/>
      <c r="BM425" s="52"/>
      <c r="BN425" s="52"/>
      <c r="BO425" s="52"/>
      <c r="BP425" s="52"/>
      <c r="BQ425" s="52"/>
      <c r="BR425" s="52"/>
      <c r="BS425" s="117">
        <f t="shared" si="162"/>
        <v>217.17039171278503</v>
      </c>
      <c r="BT425" s="115">
        <v>199</v>
      </c>
      <c r="BU425" s="52"/>
      <c r="BV425" s="52"/>
      <c r="BW425" s="52"/>
      <c r="BX425" s="52"/>
      <c r="BY425" s="52"/>
      <c r="BZ425" s="52"/>
      <c r="CA425" s="96"/>
      <c r="CB425" s="95"/>
      <c r="CC425" s="52"/>
      <c r="CD425" s="52"/>
      <c r="CE425" s="52"/>
      <c r="CF425" s="52"/>
      <c r="CG425" s="52"/>
      <c r="CH425" s="52"/>
      <c r="CI425" s="52"/>
      <c r="CJ425" s="52"/>
      <c r="CK425" s="52"/>
      <c r="CL425" s="52"/>
      <c r="CM425" s="52"/>
      <c r="CN425" s="117">
        <f t="shared" si="163"/>
        <v>217.17039171278503</v>
      </c>
      <c r="CO425" s="115">
        <v>199</v>
      </c>
      <c r="CP425" s="52"/>
      <c r="CQ425" s="52"/>
      <c r="CR425" s="52"/>
      <c r="CS425" s="52"/>
      <c r="CT425" s="52"/>
      <c r="CU425" s="52"/>
      <c r="CV425" s="96"/>
      <c r="CW425" s="122"/>
    </row>
    <row r="426" spans="2:101" x14ac:dyDescent="0.3">
      <c r="B426" s="95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96"/>
      <c r="BC426" s="95"/>
      <c r="BD426" s="52"/>
      <c r="BE426" s="52"/>
      <c r="BF426" s="52"/>
      <c r="BG426" s="52"/>
      <c r="BH426" s="52"/>
      <c r="BI426" s="52"/>
      <c r="BJ426" s="52"/>
      <c r="BK426" s="52"/>
      <c r="BL426" s="52"/>
      <c r="BM426" s="52"/>
      <c r="BN426" s="52"/>
      <c r="BO426" s="52"/>
      <c r="BP426" s="52"/>
      <c r="BQ426" s="52"/>
      <c r="BR426" s="52"/>
      <c r="BS426" s="117">
        <f t="shared" si="162"/>
        <v>218.26170021385431</v>
      </c>
      <c r="BT426" s="115">
        <v>200</v>
      </c>
      <c r="BU426" s="52"/>
      <c r="BV426" s="52"/>
      <c r="BW426" s="52"/>
      <c r="BX426" s="52"/>
      <c r="BY426" s="52"/>
      <c r="BZ426" s="52"/>
      <c r="CA426" s="96"/>
      <c r="CB426" s="95"/>
      <c r="CC426" s="52"/>
      <c r="CD426" s="52"/>
      <c r="CE426" s="52"/>
      <c r="CF426" s="52"/>
      <c r="CG426" s="52"/>
      <c r="CH426" s="52"/>
      <c r="CI426" s="52"/>
      <c r="CJ426" s="52"/>
      <c r="CK426" s="52"/>
      <c r="CL426" s="52"/>
      <c r="CM426" s="52"/>
      <c r="CN426" s="117">
        <f t="shared" si="163"/>
        <v>218.26170021385431</v>
      </c>
      <c r="CO426" s="115">
        <v>200</v>
      </c>
      <c r="CP426" s="52"/>
      <c r="CQ426" s="52"/>
      <c r="CR426" s="52"/>
      <c r="CS426" s="52"/>
      <c r="CT426" s="52"/>
      <c r="CU426" s="52"/>
      <c r="CV426" s="96"/>
      <c r="CW426" s="122"/>
    </row>
    <row r="427" spans="2:101" x14ac:dyDescent="0.3">
      <c r="B427" s="95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96"/>
      <c r="BC427" s="95"/>
      <c r="BD427" s="52"/>
      <c r="BE427" s="52"/>
      <c r="BF427" s="52"/>
      <c r="BG427" s="52"/>
      <c r="BH427" s="52"/>
      <c r="BI427" s="52"/>
      <c r="BJ427" s="52"/>
      <c r="BK427" s="52"/>
      <c r="BL427" s="52"/>
      <c r="BM427" s="52"/>
      <c r="BN427" s="52"/>
      <c r="BO427" s="52"/>
      <c r="BP427" s="52"/>
      <c r="BQ427" s="52"/>
      <c r="BR427" s="52"/>
      <c r="BS427" s="52"/>
      <c r="BT427" s="52"/>
      <c r="BU427" s="52"/>
      <c r="BV427" s="52"/>
      <c r="BW427" s="52"/>
      <c r="BX427" s="52"/>
      <c r="BY427" s="52"/>
      <c r="BZ427" s="52"/>
      <c r="CA427" s="96"/>
      <c r="CB427" s="95"/>
      <c r="CC427" s="52"/>
      <c r="CD427" s="52"/>
      <c r="CE427" s="52"/>
      <c r="CF427" s="52"/>
      <c r="CG427" s="52"/>
      <c r="CH427" s="52"/>
      <c r="CI427" s="52"/>
      <c r="CJ427" s="52"/>
      <c r="CK427" s="52"/>
      <c r="CL427" s="52"/>
      <c r="CM427" s="52"/>
      <c r="CN427" s="52"/>
      <c r="CO427" s="52"/>
      <c r="CP427" s="52"/>
      <c r="CQ427" s="52"/>
      <c r="CR427" s="52"/>
      <c r="CS427" s="52"/>
      <c r="CT427" s="52"/>
      <c r="CU427" s="52"/>
      <c r="CV427" s="96"/>
      <c r="CW427" s="122"/>
    </row>
    <row r="428" spans="2:101" ht="15" thickBot="1" x14ac:dyDescent="0.35">
      <c r="B428" s="9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98"/>
      <c r="BC428" s="97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98"/>
      <c r="CB428" s="97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98"/>
      <c r="CW428" s="122"/>
    </row>
    <row r="429" spans="2:101" x14ac:dyDescent="0.3">
      <c r="BC429" s="93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94"/>
      <c r="CB429" s="93"/>
      <c r="CC429" s="7"/>
      <c r="CD429" s="168"/>
      <c r="CE429" s="168"/>
      <c r="CF429" s="168"/>
      <c r="CG429" s="168"/>
      <c r="CH429" s="168"/>
      <c r="CI429" s="168"/>
      <c r="CJ429" s="168"/>
      <c r="CK429" s="168"/>
      <c r="CL429" s="168"/>
      <c r="CM429" s="168"/>
      <c r="CN429" s="168"/>
      <c r="CO429" s="168"/>
      <c r="CP429" s="168"/>
      <c r="CQ429" s="168"/>
      <c r="CR429" s="168"/>
      <c r="CS429" s="168"/>
      <c r="CT429" s="168"/>
      <c r="CU429" s="168"/>
      <c r="CV429" s="169"/>
    </row>
    <row r="430" spans="2:101" x14ac:dyDescent="0.3">
      <c r="BC430" s="95"/>
      <c r="BD430" s="52"/>
      <c r="BE430" s="52"/>
      <c r="BF430" s="52"/>
      <c r="BG430" s="52"/>
      <c r="BH430" s="377" t="s">
        <v>116</v>
      </c>
      <c r="BI430" s="377"/>
      <c r="BJ430" s="377"/>
      <c r="BK430" s="377"/>
      <c r="BL430" s="377"/>
      <c r="BM430" s="377"/>
      <c r="BN430" s="377"/>
      <c r="BO430" s="377"/>
      <c r="BP430" s="377"/>
      <c r="BQ430" s="377"/>
      <c r="BR430" s="377"/>
      <c r="BS430" s="377"/>
      <c r="BT430" s="377"/>
      <c r="BU430" s="377"/>
      <c r="BV430" s="377"/>
      <c r="BW430" s="377"/>
      <c r="BX430" s="377"/>
      <c r="BY430" s="377"/>
      <c r="BZ430" s="377"/>
      <c r="CA430" s="378"/>
      <c r="CB430" s="95"/>
      <c r="CC430" s="351" t="s">
        <v>122</v>
      </c>
      <c r="CD430" s="351"/>
      <c r="CE430" s="351"/>
      <c r="CF430" s="351"/>
      <c r="CG430" s="351"/>
      <c r="CH430" s="351"/>
      <c r="CI430" s="351"/>
      <c r="CJ430" s="351"/>
      <c r="CK430" s="351"/>
      <c r="CL430" s="351"/>
      <c r="CM430" s="351"/>
      <c r="CN430" s="351"/>
      <c r="CO430" s="351"/>
      <c r="CP430" s="351"/>
      <c r="CQ430" s="351"/>
      <c r="CR430" s="351"/>
      <c r="CS430" s="351"/>
      <c r="CT430" s="351"/>
      <c r="CU430" s="351"/>
      <c r="CV430" s="352"/>
    </row>
    <row r="431" spans="2:101" x14ac:dyDescent="0.3">
      <c r="BC431" s="95"/>
      <c r="BD431" s="52"/>
      <c r="BE431" s="52"/>
      <c r="BF431" s="52"/>
      <c r="BG431" s="52"/>
      <c r="BH431" s="377"/>
      <c r="BI431" s="377"/>
      <c r="BJ431" s="377"/>
      <c r="BK431" s="377"/>
      <c r="BL431" s="377"/>
      <c r="BM431" s="377"/>
      <c r="BN431" s="377"/>
      <c r="BO431" s="377"/>
      <c r="BP431" s="377"/>
      <c r="BQ431" s="377"/>
      <c r="BR431" s="377"/>
      <c r="BS431" s="377"/>
      <c r="BT431" s="377"/>
      <c r="BU431" s="377"/>
      <c r="BV431" s="377"/>
      <c r="BW431" s="377"/>
      <c r="BX431" s="377"/>
      <c r="BY431" s="377"/>
      <c r="BZ431" s="377"/>
      <c r="CA431" s="378"/>
      <c r="CB431" s="95"/>
      <c r="CC431" s="351"/>
      <c r="CD431" s="351"/>
      <c r="CE431" s="351"/>
      <c r="CF431" s="351"/>
      <c r="CG431" s="351"/>
      <c r="CH431" s="351"/>
      <c r="CI431" s="351"/>
      <c r="CJ431" s="351"/>
      <c r="CK431" s="351"/>
      <c r="CL431" s="351"/>
      <c r="CM431" s="351"/>
      <c r="CN431" s="351"/>
      <c r="CO431" s="351"/>
      <c r="CP431" s="351"/>
      <c r="CQ431" s="351"/>
      <c r="CR431" s="351"/>
      <c r="CS431" s="351"/>
      <c r="CT431" s="351"/>
      <c r="CU431" s="351"/>
      <c r="CV431" s="352"/>
    </row>
    <row r="432" spans="2:101" ht="15" customHeight="1" x14ac:dyDescent="0.3">
      <c r="BC432" s="95"/>
      <c r="BD432" s="52"/>
      <c r="BE432" s="52"/>
      <c r="BF432" s="52"/>
      <c r="BG432" s="52"/>
      <c r="BH432" s="377"/>
      <c r="BI432" s="377"/>
      <c r="BJ432" s="377"/>
      <c r="BK432" s="377"/>
      <c r="BL432" s="377"/>
      <c r="BM432" s="377"/>
      <c r="BN432" s="377"/>
      <c r="BO432" s="377"/>
      <c r="BP432" s="377"/>
      <c r="BQ432" s="377"/>
      <c r="BR432" s="377"/>
      <c r="BS432" s="377"/>
      <c r="BT432" s="377"/>
      <c r="BU432" s="377"/>
      <c r="BV432" s="377"/>
      <c r="BW432" s="377"/>
      <c r="BX432" s="377"/>
      <c r="BY432" s="377"/>
      <c r="BZ432" s="377"/>
      <c r="CA432" s="378"/>
      <c r="CB432" s="95"/>
      <c r="CC432" s="351"/>
      <c r="CD432" s="351"/>
      <c r="CE432" s="351"/>
      <c r="CF432" s="351"/>
      <c r="CG432" s="351"/>
      <c r="CH432" s="351"/>
      <c r="CI432" s="351"/>
      <c r="CJ432" s="351"/>
      <c r="CK432" s="351"/>
      <c r="CL432" s="351"/>
      <c r="CM432" s="351"/>
      <c r="CN432" s="351"/>
      <c r="CO432" s="351"/>
      <c r="CP432" s="351"/>
      <c r="CQ432" s="351"/>
      <c r="CR432" s="351"/>
      <c r="CS432" s="351"/>
      <c r="CT432" s="351"/>
      <c r="CU432" s="351"/>
      <c r="CV432" s="352"/>
    </row>
    <row r="433" spans="55:100" ht="15.75" customHeight="1" thickBot="1" x14ac:dyDescent="0.35">
      <c r="BC433" s="95"/>
      <c r="BD433" s="52"/>
      <c r="BE433" s="52"/>
      <c r="BF433" s="52"/>
      <c r="BG433" s="52"/>
      <c r="BH433" s="377"/>
      <c r="BI433" s="377"/>
      <c r="BJ433" s="377"/>
      <c r="BK433" s="377"/>
      <c r="BL433" s="377"/>
      <c r="BM433" s="377"/>
      <c r="BN433" s="377"/>
      <c r="BO433" s="377"/>
      <c r="BP433" s="377"/>
      <c r="BQ433" s="377"/>
      <c r="BR433" s="377"/>
      <c r="BS433" s="377"/>
      <c r="BT433" s="377"/>
      <c r="BU433" s="377"/>
      <c r="BV433" s="377"/>
      <c r="BW433" s="377"/>
      <c r="BX433" s="377"/>
      <c r="BY433" s="377"/>
      <c r="BZ433" s="377"/>
      <c r="CA433" s="378"/>
      <c r="CB433" s="95"/>
      <c r="CC433" s="351"/>
      <c r="CD433" s="351"/>
      <c r="CE433" s="351"/>
      <c r="CF433" s="351"/>
      <c r="CG433" s="351"/>
      <c r="CH433" s="351"/>
      <c r="CI433" s="351"/>
      <c r="CJ433" s="351"/>
      <c r="CK433" s="351"/>
      <c r="CL433" s="351"/>
      <c r="CM433" s="351"/>
      <c r="CN433" s="351"/>
      <c r="CO433" s="351"/>
      <c r="CP433" s="351"/>
      <c r="CQ433" s="351"/>
      <c r="CR433" s="351"/>
      <c r="CS433" s="351"/>
      <c r="CT433" s="351"/>
      <c r="CU433" s="351"/>
      <c r="CV433" s="352"/>
    </row>
    <row r="434" spans="55:100" ht="21.6" thickBot="1" x14ac:dyDescent="0.45">
      <c r="BC434" s="95"/>
      <c r="BD434" s="546" t="s">
        <v>115</v>
      </c>
      <c r="BE434" s="547"/>
      <c r="BF434" s="548"/>
      <c r="BG434" s="52"/>
      <c r="BH434" s="552" t="s">
        <v>118</v>
      </c>
      <c r="BI434" s="552"/>
      <c r="BJ434" s="552"/>
      <c r="BK434" s="552"/>
      <c r="BL434" s="143"/>
      <c r="BM434" s="552" t="s">
        <v>117</v>
      </c>
      <c r="BN434" s="552"/>
      <c r="BO434" s="552"/>
      <c r="BP434" s="552"/>
      <c r="BQ434" s="552"/>
      <c r="BR434" s="143"/>
      <c r="BS434" s="369" t="s">
        <v>146</v>
      </c>
      <c r="BT434" s="369"/>
      <c r="BU434" s="369"/>
      <c r="BV434" s="369"/>
      <c r="BW434" s="52"/>
      <c r="BX434" s="553" t="s">
        <v>143</v>
      </c>
      <c r="BY434" s="371"/>
      <c r="BZ434" s="372"/>
      <c r="CA434" s="123" t="s">
        <v>142</v>
      </c>
      <c r="CB434" s="95"/>
      <c r="CC434" s="368" t="s">
        <v>98</v>
      </c>
      <c r="CD434" s="368"/>
      <c r="CE434" s="368"/>
      <c r="CF434" s="368"/>
      <c r="CG434" s="143"/>
      <c r="CH434" s="368" t="s">
        <v>99</v>
      </c>
      <c r="CI434" s="368"/>
      <c r="CJ434" s="368"/>
      <c r="CK434" s="368"/>
      <c r="CL434" s="368"/>
      <c r="CM434" s="143"/>
      <c r="CN434" s="369" t="s">
        <v>90</v>
      </c>
      <c r="CO434" s="369"/>
      <c r="CP434" s="369"/>
      <c r="CQ434" s="369"/>
      <c r="CR434" s="52"/>
      <c r="CS434" s="370" t="s">
        <v>106</v>
      </c>
      <c r="CT434" s="371"/>
      <c r="CU434" s="372"/>
      <c r="CV434" s="123" t="s">
        <v>107</v>
      </c>
    </row>
    <row r="435" spans="55:100" x14ac:dyDescent="0.3">
      <c r="BC435" s="95"/>
      <c r="BD435" s="549"/>
      <c r="BE435" s="550"/>
      <c r="BF435" s="551"/>
      <c r="BG435" s="52"/>
      <c r="BH435" s="203" t="s">
        <v>21</v>
      </c>
      <c r="BI435" s="204" t="s">
        <v>26</v>
      </c>
      <c r="BJ435" s="203" t="s">
        <v>24</v>
      </c>
      <c r="BK435" s="205" t="s">
        <v>20</v>
      </c>
      <c r="BL435" s="52"/>
      <c r="BM435" s="210" t="s">
        <v>22</v>
      </c>
      <c r="BN435" s="203" t="s">
        <v>27</v>
      </c>
      <c r="BO435" s="203"/>
      <c r="BP435" s="203" t="s">
        <v>25</v>
      </c>
      <c r="BQ435" s="205" t="s">
        <v>23</v>
      </c>
      <c r="BR435" s="52"/>
      <c r="BS435" s="14" t="s">
        <v>21</v>
      </c>
      <c r="BT435" s="15" t="s">
        <v>26</v>
      </c>
      <c r="BU435" s="14" t="s">
        <v>24</v>
      </c>
      <c r="BV435" s="16" t="s">
        <v>20</v>
      </c>
      <c r="BW435" s="52"/>
      <c r="BX435" s="353">
        <f>AC13-90</f>
        <v>-132.5</v>
      </c>
      <c r="BY435" s="354"/>
      <c r="BZ435" s="355"/>
      <c r="CA435" s="340">
        <f>(180-W43)/2</f>
        <v>42</v>
      </c>
      <c r="CB435" s="95"/>
      <c r="CC435" s="213" t="s">
        <v>21</v>
      </c>
      <c r="CD435" s="221" t="s">
        <v>26</v>
      </c>
      <c r="CE435" s="213" t="s">
        <v>24</v>
      </c>
      <c r="CF435" s="214" t="s">
        <v>20</v>
      </c>
      <c r="CG435" s="52"/>
      <c r="CH435" s="212" t="s">
        <v>22</v>
      </c>
      <c r="CI435" s="213" t="s">
        <v>27</v>
      </c>
      <c r="CJ435" s="213"/>
      <c r="CK435" s="213" t="s">
        <v>25</v>
      </c>
      <c r="CL435" s="214" t="s">
        <v>23</v>
      </c>
      <c r="CM435" s="52"/>
      <c r="CN435" s="14" t="s">
        <v>21</v>
      </c>
      <c r="CO435" s="15" t="s">
        <v>26</v>
      </c>
      <c r="CP435" s="14" t="s">
        <v>24</v>
      </c>
      <c r="CQ435" s="16" t="s">
        <v>20</v>
      </c>
      <c r="CR435" s="52"/>
      <c r="CS435" s="353">
        <f>AC13-90</f>
        <v>-132.5</v>
      </c>
      <c r="CT435" s="354"/>
      <c r="CU435" s="355"/>
      <c r="CV435" s="340">
        <f>(W43)/2</f>
        <v>48</v>
      </c>
    </row>
    <row r="436" spans="55:100" ht="15" thickBot="1" x14ac:dyDescent="0.35">
      <c r="BC436" s="95"/>
      <c r="BD436" s="196" t="s">
        <v>3</v>
      </c>
      <c r="BE436" s="197" t="s">
        <v>39</v>
      </c>
      <c r="BF436" s="198">
        <f>X43</f>
        <v>23.019437818328569</v>
      </c>
      <c r="BG436" s="52"/>
      <c r="BH436" s="206">
        <f>BA432</f>
        <v>0</v>
      </c>
      <c r="BI436" s="199">
        <f>(BY442-BF438)/(BX442-BF437)</f>
        <v>114.58865012930912</v>
      </c>
      <c r="BJ436" s="207">
        <f>BA431</f>
        <v>0</v>
      </c>
      <c r="BK436" s="208">
        <f>BX448</f>
        <v>7495.6653494744041</v>
      </c>
      <c r="BL436" s="52"/>
      <c r="BM436" s="206">
        <f>BA432</f>
        <v>0</v>
      </c>
      <c r="BN436" s="199">
        <f>(BY444-BF438)/(BX444-BF437)</f>
        <v>9.6289048197538502E-2</v>
      </c>
      <c r="BO436" s="206"/>
      <c r="BP436" s="207">
        <f>BA431</f>
        <v>0</v>
      </c>
      <c r="BQ436" s="211">
        <f>BY448</f>
        <v>65.713722699985098</v>
      </c>
      <c r="BR436" s="52"/>
      <c r="BS436" s="17">
        <f>BT436*BU436+BV436</f>
        <v>109.13085010692716</v>
      </c>
      <c r="BT436" s="17">
        <f>TAN(BX435*PI()/180)</f>
        <v>1.0913085010692716</v>
      </c>
      <c r="BU436" s="91">
        <v>100</v>
      </c>
      <c r="BV436" s="18">
        <v>0</v>
      </c>
      <c r="BW436" s="52"/>
      <c r="BX436" s="356"/>
      <c r="BY436" s="357"/>
      <c r="BZ436" s="358"/>
      <c r="CA436" s="341"/>
      <c r="CB436" s="95"/>
      <c r="CC436" s="215">
        <f>BV432</f>
        <v>0</v>
      </c>
      <c r="CD436" s="216">
        <f>(CT442-BF438)/(CS442-BF437)</f>
        <v>-10.385397080138173</v>
      </c>
      <c r="CE436" s="217">
        <f>BV431</f>
        <v>0</v>
      </c>
      <c r="CF436" s="222">
        <f>CS448</f>
        <v>-614.49253879368928</v>
      </c>
      <c r="CG436" s="52"/>
      <c r="CH436" s="215">
        <f>BV432</f>
        <v>0</v>
      </c>
      <c r="CI436" s="216">
        <f>(CT444-BF438)/(CS444-BF437)</f>
        <v>-8.7268677907588309E-3</v>
      </c>
      <c r="CJ436" s="215"/>
      <c r="CK436" s="217">
        <f>BV431</f>
        <v>0</v>
      </c>
      <c r="CL436" s="218">
        <f>CT448</f>
        <v>58.898742482381913</v>
      </c>
      <c r="CM436" s="52"/>
      <c r="CN436" s="17">
        <f>CO436*CP436+CQ436</f>
        <v>109.13085010692716</v>
      </c>
      <c r="CO436" s="17">
        <f>TAN(CS435*PI()/180)</f>
        <v>1.0913085010692716</v>
      </c>
      <c r="CP436" s="91">
        <v>100</v>
      </c>
      <c r="CQ436" s="18">
        <v>0</v>
      </c>
      <c r="CR436" s="52"/>
      <c r="CS436" s="356"/>
      <c r="CT436" s="357"/>
      <c r="CU436" s="358"/>
      <c r="CV436" s="341"/>
    </row>
    <row r="437" spans="55:100" ht="15" thickBot="1" x14ac:dyDescent="0.35">
      <c r="BC437" s="95"/>
      <c r="BD437" s="196" t="s">
        <v>4</v>
      </c>
      <c r="BE437" s="197" t="s">
        <v>40</v>
      </c>
      <c r="BF437" s="198">
        <f>IF(AND(F3&gt;0,P3&gt;0),(AB3+X43)*COS(AC11),IF(AND(F3&lt;0,P3&gt;0),-(AB3+X43)*COS(AC11),IF(AND(F3&gt;0,P3&lt;0),(AB3+X43)*COS(AC11),IF(AND(F3&lt;0,P3&lt;0),-(AB3+X43)*COS(AC11),"Error"))))</f>
        <v>-64.894736702221593</v>
      </c>
      <c r="BG437" s="52"/>
      <c r="BH437" s="199" t="e">
        <f>#REF!*BJ437+BK436</f>
        <v>#REF!</v>
      </c>
      <c r="BI437" s="199"/>
      <c r="BJ437" s="200">
        <v>1</v>
      </c>
      <c r="BK437" s="209"/>
      <c r="BL437" s="52"/>
      <c r="BM437" s="199">
        <f>BV443*BP437+BQ436</f>
        <v>65.713722699985098</v>
      </c>
      <c r="BN437" s="199"/>
      <c r="BO437" s="199"/>
      <c r="BP437" s="200">
        <v>1</v>
      </c>
      <c r="BQ437" s="209"/>
      <c r="BR437" s="52"/>
      <c r="BS437" s="124">
        <f>BT436*BU437+BV436</f>
        <v>1.0913085010692716</v>
      </c>
      <c r="BT437" s="124"/>
      <c r="BU437" s="144">
        <v>1</v>
      </c>
      <c r="BV437" s="125"/>
      <c r="BW437" s="52"/>
      <c r="BX437" s="52"/>
      <c r="BY437" s="52"/>
      <c r="BZ437" s="52"/>
      <c r="CA437" s="96"/>
      <c r="CB437" s="95"/>
      <c r="CC437" s="216" t="e">
        <f>#REF!*CE437+CF436</f>
        <v>#REF!</v>
      </c>
      <c r="CD437" s="216"/>
      <c r="CE437" s="219">
        <v>1</v>
      </c>
      <c r="CF437" s="220"/>
      <c r="CG437" s="52"/>
      <c r="CH437" s="216">
        <f>CQ443*CK437+CL436</f>
        <v>58.898742482381913</v>
      </c>
      <c r="CI437" s="216"/>
      <c r="CJ437" s="216"/>
      <c r="CK437" s="219">
        <v>1</v>
      </c>
      <c r="CL437" s="220"/>
      <c r="CM437" s="52"/>
      <c r="CN437" s="124">
        <f>CO436*CP437+CQ436</f>
        <v>1.0913085010692716</v>
      </c>
      <c r="CO437" s="124"/>
      <c r="CP437" s="144">
        <v>1</v>
      </c>
      <c r="CQ437" s="125"/>
      <c r="CR437" s="52"/>
      <c r="CS437" s="52"/>
      <c r="CT437" s="52"/>
      <c r="CU437" s="52"/>
      <c r="CV437" s="96"/>
    </row>
    <row r="438" spans="55:100" x14ac:dyDescent="0.3">
      <c r="BC438" s="95"/>
      <c r="BD438" s="196"/>
      <c r="BE438" s="197" t="s">
        <v>41</v>
      </c>
      <c r="BF438" s="198">
        <f>IF(AND(F3&gt;0,P3&gt;0),(AB3+X43)*SIN(AC11),IF(AND(F3&lt;0,P3&gt;0),-(AB3+X43)*SIN(AC11),IF(AND(F3&gt;0,P3&lt;0),(AB3+X43)*SIN(AC11),IF(AND(F3&lt;0,P3&lt;0),-(AB3+X43)*SIN(AC11),"Error"))))</f>
        <v>59.465070269898305</v>
      </c>
      <c r="BG438" s="52"/>
      <c r="BH438" s="199"/>
      <c r="BI438" s="199"/>
      <c r="BJ438" s="199"/>
      <c r="BK438" s="209"/>
      <c r="BL438" s="52"/>
      <c r="BM438" s="199"/>
      <c r="BN438" s="199"/>
      <c r="BO438" s="199"/>
      <c r="BP438" s="199"/>
      <c r="BQ438" s="209"/>
      <c r="BR438" s="52"/>
      <c r="BS438" s="124"/>
      <c r="BT438" s="124"/>
      <c r="BU438" s="124"/>
      <c r="BV438" s="125"/>
      <c r="BW438" s="52"/>
      <c r="BX438" s="359" t="s">
        <v>144</v>
      </c>
      <c r="BY438" s="360"/>
      <c r="BZ438" s="361"/>
      <c r="CA438" s="96"/>
      <c r="CB438" s="95"/>
      <c r="CC438" s="216"/>
      <c r="CD438" s="216"/>
      <c r="CE438" s="216"/>
      <c r="CF438" s="220"/>
      <c r="CG438" s="52"/>
      <c r="CH438" s="216"/>
      <c r="CI438" s="216"/>
      <c r="CJ438" s="216"/>
      <c r="CK438" s="216"/>
      <c r="CL438" s="220"/>
      <c r="CM438" s="52"/>
      <c r="CN438" s="124"/>
      <c r="CO438" s="124"/>
      <c r="CP438" s="124"/>
      <c r="CQ438" s="125"/>
      <c r="CR438" s="52"/>
      <c r="CS438" s="359" t="s">
        <v>96</v>
      </c>
      <c r="CT438" s="360"/>
      <c r="CU438" s="361"/>
      <c r="CV438" s="96"/>
    </row>
    <row r="439" spans="55:100" x14ac:dyDescent="0.3">
      <c r="BC439" s="95"/>
      <c r="BD439" s="196"/>
      <c r="BE439" s="199"/>
      <c r="BF439" s="198"/>
      <c r="BG439" s="52"/>
      <c r="BH439" s="199">
        <f>BH436</f>
        <v>0</v>
      </c>
      <c r="BI439" s="199">
        <f>BJ436</f>
        <v>0</v>
      </c>
      <c r="BJ439" s="199"/>
      <c r="BK439" s="209"/>
      <c r="BL439" s="52"/>
      <c r="BM439" s="199">
        <f>BM436</f>
        <v>0</v>
      </c>
      <c r="BN439" s="199">
        <f>BP436</f>
        <v>0</v>
      </c>
      <c r="BO439" s="199"/>
      <c r="BP439" s="199"/>
      <c r="BQ439" s="209"/>
      <c r="BR439" s="52"/>
      <c r="BS439" s="124">
        <f>BS436</f>
        <v>109.13085010692716</v>
      </c>
      <c r="BT439" s="124">
        <f>BU436</f>
        <v>100</v>
      </c>
      <c r="BU439" s="124"/>
      <c r="BV439" s="125"/>
      <c r="BW439" s="52"/>
      <c r="BX439" s="362"/>
      <c r="BY439" s="363"/>
      <c r="BZ439" s="364"/>
      <c r="CA439" s="96"/>
      <c r="CB439" s="95"/>
      <c r="CC439" s="216">
        <f>CC436</f>
        <v>0</v>
      </c>
      <c r="CD439" s="216">
        <f>CE436</f>
        <v>0</v>
      </c>
      <c r="CE439" s="216"/>
      <c r="CF439" s="220"/>
      <c r="CG439" s="52"/>
      <c r="CH439" s="216">
        <f>CH436</f>
        <v>0</v>
      </c>
      <c r="CI439" s="216">
        <f>CK436</f>
        <v>0</v>
      </c>
      <c r="CJ439" s="216"/>
      <c r="CK439" s="216"/>
      <c r="CL439" s="220"/>
      <c r="CM439" s="52"/>
      <c r="CN439" s="124">
        <f>CN436</f>
        <v>109.13085010692716</v>
      </c>
      <c r="CO439" s="124">
        <f>CP436</f>
        <v>100</v>
      </c>
      <c r="CP439" s="124"/>
      <c r="CQ439" s="125"/>
      <c r="CR439" s="52"/>
      <c r="CS439" s="362"/>
      <c r="CT439" s="363"/>
      <c r="CU439" s="364"/>
      <c r="CV439" s="96"/>
    </row>
    <row r="440" spans="55:100" ht="15" thickBot="1" x14ac:dyDescent="0.35">
      <c r="BC440" s="95"/>
      <c r="BD440" s="196"/>
      <c r="BE440" s="199"/>
      <c r="BF440" s="198"/>
      <c r="BG440" s="52"/>
      <c r="BH440" s="199" t="e">
        <f>BH437</f>
        <v>#REF!</v>
      </c>
      <c r="BI440" s="199">
        <f>BJ437</f>
        <v>1</v>
      </c>
      <c r="BJ440" s="199"/>
      <c r="BK440" s="209"/>
      <c r="BL440" s="52"/>
      <c r="BM440" s="199">
        <f>BM437</f>
        <v>65.713722699985098</v>
      </c>
      <c r="BN440" s="199">
        <f>BP437</f>
        <v>1</v>
      </c>
      <c r="BO440" s="199"/>
      <c r="BP440" s="199"/>
      <c r="BQ440" s="209"/>
      <c r="BR440" s="52"/>
      <c r="BS440" s="124">
        <f>BS437</f>
        <v>1.0913085010692716</v>
      </c>
      <c r="BT440" s="124">
        <f>BU437</f>
        <v>1</v>
      </c>
      <c r="BU440" s="124"/>
      <c r="BV440" s="125"/>
      <c r="BW440" s="52"/>
      <c r="BX440" s="365">
        <f>(X43+AB3)*TAN(((W43)/2)*PI()/180)</f>
        <v>97.755489189265646</v>
      </c>
      <c r="BY440" s="366"/>
      <c r="BZ440" s="367"/>
      <c r="CA440" s="96"/>
      <c r="CB440" s="95"/>
      <c r="CC440" s="216" t="e">
        <f>CC437</f>
        <v>#REF!</v>
      </c>
      <c r="CD440" s="216">
        <f>CE437</f>
        <v>1</v>
      </c>
      <c r="CE440" s="216"/>
      <c r="CF440" s="220"/>
      <c r="CG440" s="52"/>
      <c r="CH440" s="216">
        <f>CH437</f>
        <v>58.898742482381913</v>
      </c>
      <c r="CI440" s="216">
        <f>CK437</f>
        <v>1</v>
      </c>
      <c r="CJ440" s="216"/>
      <c r="CK440" s="216"/>
      <c r="CL440" s="220"/>
      <c r="CM440" s="52"/>
      <c r="CN440" s="124">
        <f>CN437</f>
        <v>1.0913085010692716</v>
      </c>
      <c r="CO440" s="124">
        <f>CP437</f>
        <v>1</v>
      </c>
      <c r="CP440" s="124"/>
      <c r="CQ440" s="125"/>
      <c r="CR440" s="52"/>
      <c r="CS440" s="365">
        <f>IF(AND(F3&lt;0,P3&gt;0),(X43+AB3)*TAN((90-W43/2)*PI()/180),IF(AND(F3&gt;0,P3&lt;0),(X43+AB3)*TAN((90-W43/2)*PI()/180),(X43+AB3)*TAN((90-W43/2)*PI()/180)))</f>
        <v>79.25305778844529</v>
      </c>
      <c r="CT440" s="366"/>
      <c r="CU440" s="367"/>
      <c r="CV440" s="96"/>
    </row>
    <row r="441" spans="55:100" ht="15" thickBot="1" x14ac:dyDescent="0.35">
      <c r="BC441" s="95"/>
      <c r="BD441" s="196" t="s">
        <v>8</v>
      </c>
      <c r="BE441" s="200" t="s">
        <v>11</v>
      </c>
      <c r="BF441" s="201" t="s">
        <v>12</v>
      </c>
      <c r="BG441" s="52"/>
      <c r="BH441" s="199" t="s">
        <v>10</v>
      </c>
      <c r="BI441" s="199" t="s">
        <v>9</v>
      </c>
      <c r="BJ441" s="52"/>
      <c r="BK441" s="52"/>
      <c r="BL441" s="52"/>
      <c r="BM441" s="196" t="s">
        <v>10</v>
      </c>
      <c r="BN441" s="198" t="s">
        <v>9</v>
      </c>
      <c r="BO441" s="52"/>
      <c r="BP441" s="52"/>
      <c r="BQ441" s="52"/>
      <c r="BR441" s="52"/>
      <c r="BS441" s="124"/>
      <c r="BT441" s="124"/>
      <c r="BU441" s="52"/>
      <c r="BV441" s="52"/>
      <c r="BW441" s="52"/>
      <c r="BX441" s="86" t="s">
        <v>91</v>
      </c>
      <c r="BY441" s="120" t="s">
        <v>92</v>
      </c>
      <c r="BZ441" s="52"/>
      <c r="CA441" s="96"/>
      <c r="CB441" s="95"/>
      <c r="CC441" s="216" t="s">
        <v>10</v>
      </c>
      <c r="CD441" s="216" t="s">
        <v>9</v>
      </c>
      <c r="CE441" s="52"/>
      <c r="CF441" s="52"/>
      <c r="CG441" s="52"/>
      <c r="CH441" s="223" t="s">
        <v>10</v>
      </c>
      <c r="CI441" s="224" t="s">
        <v>9</v>
      </c>
      <c r="CJ441" s="52"/>
      <c r="CK441" s="52"/>
      <c r="CL441" s="52"/>
      <c r="CM441" s="52"/>
      <c r="CN441" s="124"/>
      <c r="CO441" s="124"/>
      <c r="CP441" s="52"/>
      <c r="CQ441" s="52"/>
      <c r="CR441" s="52"/>
      <c r="CS441" s="86" t="s">
        <v>91</v>
      </c>
      <c r="CT441" s="120" t="s">
        <v>92</v>
      </c>
      <c r="CU441" s="52"/>
      <c r="CV441" s="96"/>
    </row>
    <row r="442" spans="55:100" x14ac:dyDescent="0.3">
      <c r="BC442" s="95"/>
      <c r="BD442" s="196">
        <v>0</v>
      </c>
      <c r="BE442" s="199">
        <f>$BF$436*COS($BD442*PI()/180)+$BF$437</f>
        <v>-41.875298883893024</v>
      </c>
      <c r="BF442" s="198">
        <f>$BF$436*SIN($BD442*PI()/180)+$BF$438</f>
        <v>59.465070269898305</v>
      </c>
      <c r="BG442" s="52"/>
      <c r="BH442" s="196">
        <f>$BI$436*BI442+$BK$436</f>
        <v>59.465070269899115</v>
      </c>
      <c r="BI442" s="198">
        <f>BF437</f>
        <v>-64.894736702221593</v>
      </c>
      <c r="BJ442" s="52"/>
      <c r="BK442" s="52"/>
      <c r="BL442" s="52"/>
      <c r="BM442" s="199">
        <f>$BN$436*BN442+$BQ$436</f>
        <v>59.465070269898312</v>
      </c>
      <c r="BN442" s="199">
        <f>BF437</f>
        <v>-64.894736702221593</v>
      </c>
      <c r="BO442" s="52"/>
      <c r="BP442" s="52"/>
      <c r="BQ442" s="52"/>
      <c r="BR442" s="52"/>
      <c r="BS442" s="116" t="s">
        <v>10</v>
      </c>
      <c r="BT442" s="16" t="s">
        <v>9</v>
      </c>
      <c r="BU442" s="52"/>
      <c r="BV442" s="52"/>
      <c r="BW442" s="52"/>
      <c r="BX442" s="86">
        <f>BX440*COS(BX435*PI()/180)</f>
        <v>-66.042651236946412</v>
      </c>
      <c r="BY442" s="120">
        <f>BX440*SIN(BX435*PI()/180)</f>
        <v>-72.072906728032649</v>
      </c>
      <c r="BZ442" s="52"/>
      <c r="CA442" s="96"/>
      <c r="CB442" s="95"/>
      <c r="CC442" s="223">
        <f>$CD$436*CD442+$CF$436</f>
        <v>59.46507026989832</v>
      </c>
      <c r="CD442" s="224">
        <f>BF437</f>
        <v>-64.894736702221593</v>
      </c>
      <c r="CE442" s="52"/>
      <c r="CF442" s="52"/>
      <c r="CG442" s="52"/>
      <c r="CH442" s="216">
        <f>$CI$436*CI442+$CL$436</f>
        <v>59.465070269898305</v>
      </c>
      <c r="CI442" s="216">
        <f>BF437</f>
        <v>-64.894736702221593</v>
      </c>
      <c r="CJ442" s="52"/>
      <c r="CK442" s="52"/>
      <c r="CL442" s="52"/>
      <c r="CM442" s="52"/>
      <c r="CN442" s="116" t="s">
        <v>10</v>
      </c>
      <c r="CO442" s="16" t="s">
        <v>9</v>
      </c>
      <c r="CP442" s="52"/>
      <c r="CQ442" s="52"/>
      <c r="CR442" s="52"/>
      <c r="CS442" s="86">
        <f>CS440*COS(CS435*PI()/180)</f>
        <v>-53.542589765471675</v>
      </c>
      <c r="CT442" s="120">
        <f>CS440*SIN(CS435*PI()/180)</f>
        <v>-58.431483380323805</v>
      </c>
      <c r="CU442" s="52"/>
      <c r="CV442" s="96"/>
    </row>
    <row r="443" spans="55:100" x14ac:dyDescent="0.3">
      <c r="BC443" s="95"/>
      <c r="BD443" s="196">
        <v>1</v>
      </c>
      <c r="BE443" s="199">
        <f t="shared" ref="BE443:BE506" si="164">$BF$436*COS($BD443*PI()/180)+$BF$437</f>
        <v>-41.8788048557699</v>
      </c>
      <c r="BF443" s="198">
        <f t="shared" ref="BF443:BF506" si="165">$BF$436*SIN($BD443*PI()/180)+$BF$438</f>
        <v>59.866814854661548</v>
      </c>
      <c r="BG443" s="52"/>
      <c r="BH443" s="196">
        <f>$BI$436*BI443+$BK$436</f>
        <v>174.05372039920803</v>
      </c>
      <c r="BI443" s="198">
        <f>IF($CD$25&gt;0,$BI442-$A$11,$BI442+$A$11)</f>
        <v>-63.894736702221593</v>
      </c>
      <c r="BJ443" s="52"/>
      <c r="BK443" s="52"/>
      <c r="BL443" s="52"/>
      <c r="BM443" s="199">
        <f>$BN$436*BN443+$BQ$436</f>
        <v>59.368781221700772</v>
      </c>
      <c r="BN443" s="198">
        <f>IF($BN$442&gt;0,$BN$442+$A$11,$BN$442-$A$11)</f>
        <v>-65.894736702221593</v>
      </c>
      <c r="BO443" s="52"/>
      <c r="BP443" s="52"/>
      <c r="BQ443" s="52"/>
      <c r="BR443" s="52"/>
      <c r="BS443" s="117">
        <f>$BT$19*$BT443+$BV$19</f>
        <v>0</v>
      </c>
      <c r="BT443" s="115">
        <v>0</v>
      </c>
      <c r="BU443" s="52"/>
      <c r="BV443" s="122"/>
      <c r="BW443" s="52"/>
      <c r="BX443" s="86" t="s">
        <v>93</v>
      </c>
      <c r="BY443" s="120" t="s">
        <v>94</v>
      </c>
      <c r="BZ443" s="52"/>
      <c r="CA443" s="96"/>
      <c r="CB443" s="95"/>
      <c r="CC443" s="223">
        <f t="shared" ref="CC443:CC506" si="166">$CD$436*CD443+$CF$436</f>
        <v>49.079673189760229</v>
      </c>
      <c r="CD443" s="224">
        <f>IF($CD$442&gt;0,$CD442-$A$11,$CD$25+$A$11)</f>
        <v>-63.894736702221593</v>
      </c>
      <c r="CE443" s="52"/>
      <c r="CF443" s="52"/>
      <c r="CG443" s="52"/>
      <c r="CH443" s="216">
        <f t="shared" ref="CH443:CH506" si="167">$CI$436*CI443+$CL$436</f>
        <v>59.473797137689061</v>
      </c>
      <c r="CI443" s="224">
        <f>IF($CI$442&gt;0,$CI442+$A$11,$CI$25-$A$11)</f>
        <v>-65.894736702221593</v>
      </c>
      <c r="CJ443" s="52"/>
      <c r="CK443" s="52"/>
      <c r="CL443" s="52"/>
      <c r="CM443" s="52"/>
      <c r="CN443" s="117">
        <f>$CO$436*$CO443+$CQ$436</f>
        <v>0</v>
      </c>
      <c r="CO443" s="115">
        <v>0</v>
      </c>
      <c r="CP443" s="52"/>
      <c r="CQ443" s="122"/>
      <c r="CR443" s="52"/>
      <c r="CS443" s="86" t="s">
        <v>93</v>
      </c>
      <c r="CT443" s="120" t="s">
        <v>94</v>
      </c>
      <c r="CU443" s="52"/>
      <c r="CV443" s="96"/>
    </row>
    <row r="444" spans="55:100" x14ac:dyDescent="0.3">
      <c r="BC444" s="95"/>
      <c r="BD444" s="196">
        <v>2</v>
      </c>
      <c r="BE444" s="199">
        <f t="shared" si="164"/>
        <v>-41.88932170344755</v>
      </c>
      <c r="BF444" s="198">
        <f t="shared" si="165"/>
        <v>60.268437064132492</v>
      </c>
      <c r="BG444" s="52"/>
      <c r="BH444" s="196">
        <f t="shared" ref="BH444:BH507" si="168">$BI$436*BI444+$BK$436</f>
        <v>288.64237052851695</v>
      </c>
      <c r="BI444" s="198">
        <f>IF($BI443=$BI442-$A$11,$BI443-$A$11,$BI443+$A$11)</f>
        <v>-62.894736702221593</v>
      </c>
      <c r="BJ444" s="52"/>
      <c r="BK444" s="52"/>
      <c r="BL444" s="52"/>
      <c r="BM444" s="199">
        <f>$BN$436*BN444+$BQ$436</f>
        <v>59.272492173503238</v>
      </c>
      <c r="BN444" s="198">
        <f>IF($BN443=$BN442-$A$11,$BN443-$A$11,$BN443+$A$11)</f>
        <v>-66.894736702221593</v>
      </c>
      <c r="BO444" s="52"/>
      <c r="BP444" s="52"/>
      <c r="BQ444" s="52"/>
      <c r="BR444" s="52"/>
      <c r="BS444" s="117">
        <f>$BT$436*$BT444+$BV$436</f>
        <v>-217.17039171278503</v>
      </c>
      <c r="BT444" s="124">
        <v>-199</v>
      </c>
      <c r="BU444" s="52"/>
      <c r="BV444" s="52"/>
      <c r="BW444" s="52"/>
      <c r="BX444" s="86">
        <f>-BX440*COS(BX435*PI()/180)</f>
        <v>66.042651236946412</v>
      </c>
      <c r="BY444" s="120">
        <f>-BX440*SIN(BX435*PI()/180)</f>
        <v>72.072906728032649</v>
      </c>
      <c r="BZ444" s="52"/>
      <c r="CA444" s="96"/>
      <c r="CB444" s="95"/>
      <c r="CC444" s="223">
        <f t="shared" si="166"/>
        <v>38.694276109622024</v>
      </c>
      <c r="CD444" s="224">
        <f>IF($CD443=$CD442-$A$11,$CD443-$A$11,$CD443+$A$11)</f>
        <v>-62.894736702221593</v>
      </c>
      <c r="CE444" s="52"/>
      <c r="CF444" s="52"/>
      <c r="CG444" s="52"/>
      <c r="CH444" s="216">
        <f t="shared" si="167"/>
        <v>59.482524005479824</v>
      </c>
      <c r="CI444" s="224">
        <f>IF($CI443=$CI442-$A$11,$CI443-$A$11,$CI443+$A$11)</f>
        <v>-66.894736702221593</v>
      </c>
      <c r="CJ444" s="52"/>
      <c r="CK444" s="52"/>
      <c r="CL444" s="52"/>
      <c r="CM444" s="52"/>
      <c r="CN444" s="117">
        <f>$CO$436*$CO444+$CQ$436</f>
        <v>-217.17039171278503</v>
      </c>
      <c r="CO444" s="124">
        <v>-199</v>
      </c>
      <c r="CP444" s="52"/>
      <c r="CQ444" s="52"/>
      <c r="CR444" s="52"/>
      <c r="CS444" s="86">
        <f>-CS440*COS(CS435*PI()/180)</f>
        <v>53.542589765471675</v>
      </c>
      <c r="CT444" s="120">
        <f>-CS440*SIN(CS435*PI()/180)</f>
        <v>58.431483380323805</v>
      </c>
      <c r="CU444" s="52"/>
      <c r="CV444" s="96"/>
    </row>
    <row r="445" spans="55:100" x14ac:dyDescent="0.3">
      <c r="BC445" s="95"/>
      <c r="BD445" s="196">
        <v>3</v>
      </c>
      <c r="BE445" s="199">
        <f t="shared" si="164"/>
        <v>-41.906846223392293</v>
      </c>
      <c r="BF445" s="198">
        <f t="shared" si="165"/>
        <v>60.669814560295514</v>
      </c>
      <c r="BG445" s="52"/>
      <c r="BH445" s="196">
        <f t="shared" si="168"/>
        <v>403.23102065782587</v>
      </c>
      <c r="BI445" s="198">
        <f>IF($BI444=$BI443-$A$11,$BI444-$A$11,$BI444+$A$11)</f>
        <v>-61.894736702221593</v>
      </c>
      <c r="BJ445" s="52"/>
      <c r="BK445" s="52"/>
      <c r="BL445" s="52"/>
      <c r="BM445" s="199">
        <f t="shared" ref="BM445:BM506" si="169">$BN$436*BN445+$BQ$436</f>
        <v>59.176203125305697</v>
      </c>
      <c r="BN445" s="198">
        <f t="shared" ref="BN445:BN508" si="170">IF($BN444=$BN443-$A$11,$BN444-$A$11,$BN444+$A$11)</f>
        <v>-67.894736702221593</v>
      </c>
      <c r="BO445" s="52"/>
      <c r="BP445" s="52"/>
      <c r="BQ445" s="52"/>
      <c r="BR445" s="52"/>
      <c r="BS445" s="117">
        <f t="shared" ref="BS445:BS508" si="171">$BT$436*$BT445+$BV$436</f>
        <v>-216.07908321171578</v>
      </c>
      <c r="BT445" s="124">
        <v>-198</v>
      </c>
      <c r="BU445" s="52"/>
      <c r="BV445" s="52"/>
      <c r="BW445" s="52"/>
      <c r="BX445" s="86"/>
      <c r="BY445" s="120"/>
      <c r="BZ445" s="52"/>
      <c r="CA445" s="96"/>
      <c r="CB445" s="95"/>
      <c r="CC445" s="223">
        <f t="shared" si="166"/>
        <v>28.308879029483819</v>
      </c>
      <c r="CD445" s="224">
        <f>IF($CD444=$CD443-$A$11,$CD444-$A$11,$CD444+$A$11)</f>
        <v>-61.894736702221593</v>
      </c>
      <c r="CE445" s="52"/>
      <c r="CF445" s="52"/>
      <c r="CG445" s="52"/>
      <c r="CH445" s="216">
        <f t="shared" si="167"/>
        <v>59.49125087327058</v>
      </c>
      <c r="CI445" s="224">
        <f>IF($CI444=$CI443-$A$11,$CI444-$A$11,$CI444+$A$11)</f>
        <v>-67.894736702221593</v>
      </c>
      <c r="CJ445" s="52"/>
      <c r="CK445" s="52"/>
      <c r="CL445" s="52"/>
      <c r="CM445" s="52"/>
      <c r="CN445" s="117">
        <f>$CO$436*$CO445+$CQ$436</f>
        <v>-216.07908321171578</v>
      </c>
      <c r="CO445" s="124">
        <v>-198</v>
      </c>
      <c r="CP445" s="52"/>
      <c r="CQ445" s="52"/>
      <c r="CR445" s="52"/>
      <c r="CS445" s="86"/>
      <c r="CT445" s="120"/>
      <c r="CU445" s="52"/>
      <c r="CV445" s="96"/>
    </row>
    <row r="446" spans="55:100" x14ac:dyDescent="0.3">
      <c r="BC446" s="95"/>
      <c r="BD446" s="196">
        <v>4</v>
      </c>
      <c r="BE446" s="199">
        <f t="shared" si="164"/>
        <v>-41.931373077465572</v>
      </c>
      <c r="BF446" s="198">
        <f t="shared" si="165"/>
        <v>61.070825079677064</v>
      </c>
      <c r="BG446" s="52"/>
      <c r="BH446" s="196">
        <f t="shared" si="168"/>
        <v>517.81967078713569</v>
      </c>
      <c r="BI446" s="198">
        <f t="shared" ref="BI446:BI508" si="172">IF($BI445=$BI444-$A$11,$BI445-$A$11,$BI445+$A$11)</f>
        <v>-60.894736702221593</v>
      </c>
      <c r="BJ446" s="52"/>
      <c r="BK446" s="52"/>
      <c r="BL446" s="52"/>
      <c r="BM446" s="199">
        <f t="shared" si="169"/>
        <v>59.079914077108157</v>
      </c>
      <c r="BN446" s="198">
        <f t="shared" si="170"/>
        <v>-68.894736702221593</v>
      </c>
      <c r="BO446" s="52"/>
      <c r="BP446" s="52"/>
      <c r="BQ446" s="52"/>
      <c r="BR446" s="52"/>
      <c r="BS446" s="117">
        <f t="shared" si="171"/>
        <v>-214.98777471064651</v>
      </c>
      <c r="BT446" s="124">
        <v>-197</v>
      </c>
      <c r="BU446" s="52"/>
      <c r="BV446" s="52"/>
      <c r="BW446" s="52"/>
      <c r="BX446" s="86"/>
      <c r="BY446" s="120"/>
      <c r="BZ446" s="52"/>
      <c r="CA446" s="96"/>
      <c r="CB446" s="95"/>
      <c r="CC446" s="223">
        <f t="shared" si="166"/>
        <v>17.923481949345728</v>
      </c>
      <c r="CD446" s="224">
        <f t="shared" ref="CD446:CD509" si="173">IF($CD445=$CD444-$A$11,$CD445-$A$11,$CD445+$A$11)</f>
        <v>-60.894736702221593</v>
      </c>
      <c r="CE446" s="52"/>
      <c r="CF446" s="52"/>
      <c r="CG446" s="52"/>
      <c r="CH446" s="216">
        <f t="shared" si="167"/>
        <v>59.499977741061343</v>
      </c>
      <c r="CI446" s="224">
        <f t="shared" ref="CI446:CI509" si="174">IF($CI445=$CI444-$A$11,$CI445-$A$11,$CI445+$A$11)</f>
        <v>-68.894736702221593</v>
      </c>
      <c r="CJ446" s="52"/>
      <c r="CK446" s="52"/>
      <c r="CL446" s="52"/>
      <c r="CM446" s="52"/>
      <c r="CN446" s="117">
        <f t="shared" ref="CN446:CN509" si="175">$CO$436*$CO446+$CQ$436</f>
        <v>-214.98777471064651</v>
      </c>
      <c r="CO446" s="124">
        <v>-197</v>
      </c>
      <c r="CP446" s="52"/>
      <c r="CQ446" s="52"/>
      <c r="CR446" s="52"/>
      <c r="CS446" s="86"/>
      <c r="CT446" s="120"/>
      <c r="CU446" s="52"/>
      <c r="CV446" s="96"/>
    </row>
    <row r="447" spans="55:100" x14ac:dyDescent="0.3">
      <c r="BC447" s="95"/>
      <c r="BD447" s="196">
        <v>5</v>
      </c>
      <c r="BE447" s="199">
        <f t="shared" si="164"/>
        <v>-41.962894794550053</v>
      </c>
      <c r="BF447" s="198">
        <f t="shared" si="165"/>
        <v>61.471346470588266</v>
      </c>
      <c r="BG447" s="52"/>
      <c r="BH447" s="196">
        <f t="shared" si="168"/>
        <v>632.40832091644461</v>
      </c>
      <c r="BI447" s="198">
        <f t="shared" si="172"/>
        <v>-59.894736702221593</v>
      </c>
      <c r="BJ447" s="52"/>
      <c r="BK447" s="52"/>
      <c r="BL447" s="52"/>
      <c r="BM447" s="199">
        <f t="shared" si="169"/>
        <v>58.983625028910623</v>
      </c>
      <c r="BN447" s="198">
        <f t="shared" si="170"/>
        <v>-69.894736702221593</v>
      </c>
      <c r="BO447" s="52"/>
      <c r="BP447" s="52"/>
      <c r="BQ447" s="52"/>
      <c r="BR447" s="52"/>
      <c r="BS447" s="117">
        <f>$BT$436*$BT447+$BV$436</f>
        <v>-213.89646620957723</v>
      </c>
      <c r="BT447" s="124">
        <v>-196</v>
      </c>
      <c r="BU447" s="52"/>
      <c r="BV447" s="52"/>
      <c r="BW447" s="52"/>
      <c r="BX447" s="86" t="s">
        <v>15</v>
      </c>
      <c r="BY447" s="120" t="s">
        <v>18</v>
      </c>
      <c r="BZ447" s="52"/>
      <c r="CA447" s="96"/>
      <c r="CB447" s="95"/>
      <c r="CC447" s="223">
        <f t="shared" si="166"/>
        <v>7.5380848692075233</v>
      </c>
      <c r="CD447" s="224">
        <f t="shared" si="173"/>
        <v>-59.894736702221593</v>
      </c>
      <c r="CE447" s="52"/>
      <c r="CF447" s="52"/>
      <c r="CG447" s="52"/>
      <c r="CH447" s="216">
        <f t="shared" si="167"/>
        <v>59.508704608852099</v>
      </c>
      <c r="CI447" s="224">
        <f t="shared" si="174"/>
        <v>-69.894736702221593</v>
      </c>
      <c r="CJ447" s="52"/>
      <c r="CK447" s="52"/>
      <c r="CL447" s="52"/>
      <c r="CM447" s="52"/>
      <c r="CN447" s="117">
        <f t="shared" si="175"/>
        <v>-213.89646620957723</v>
      </c>
      <c r="CO447" s="124">
        <v>-196</v>
      </c>
      <c r="CP447" s="52"/>
      <c r="CQ447" s="52"/>
      <c r="CR447" s="52"/>
      <c r="CS447" s="86" t="s">
        <v>15</v>
      </c>
      <c r="CT447" s="120" t="s">
        <v>18</v>
      </c>
      <c r="CU447" s="52"/>
      <c r="CV447" s="96"/>
    </row>
    <row r="448" spans="55:100" ht="15" thickBot="1" x14ac:dyDescent="0.35">
      <c r="BC448" s="95"/>
      <c r="BD448" s="196">
        <v>6</v>
      </c>
      <c r="BE448" s="199">
        <f t="shared" si="164"/>
        <v>-42.001401772825353</v>
      </c>
      <c r="BF448" s="198">
        <f t="shared" si="165"/>
        <v>61.871256730333499</v>
      </c>
      <c r="BG448" s="52"/>
      <c r="BH448" s="196">
        <f t="shared" si="168"/>
        <v>746.99697104575353</v>
      </c>
      <c r="BI448" s="198">
        <f t="shared" si="172"/>
        <v>-58.894736702221593</v>
      </c>
      <c r="BJ448" s="52"/>
      <c r="BK448" s="52"/>
      <c r="BL448" s="52"/>
      <c r="BM448" s="199">
        <f t="shared" si="169"/>
        <v>58.887335980713083</v>
      </c>
      <c r="BN448" s="198">
        <f t="shared" si="170"/>
        <v>-70.894736702221593</v>
      </c>
      <c r="BO448" s="52"/>
      <c r="BP448" s="52"/>
      <c r="BQ448" s="52"/>
      <c r="BR448" s="52"/>
      <c r="BS448" s="117">
        <f t="shared" si="171"/>
        <v>-212.80515770850795</v>
      </c>
      <c r="BT448" s="124">
        <v>-195</v>
      </c>
      <c r="BU448" s="52"/>
      <c r="BV448" s="52"/>
      <c r="BW448" s="52"/>
      <c r="BX448" s="89">
        <f>-(((BY442-BF438)*BF437)/(BX442-BF437))+BF438</f>
        <v>7495.6653494744041</v>
      </c>
      <c r="BY448" s="121">
        <f>-(((BY444-BF438)*BF437)/(BX444-BF437))+BF438</f>
        <v>65.713722699985098</v>
      </c>
      <c r="BZ448" s="52"/>
      <c r="CA448" s="96"/>
      <c r="CB448" s="95"/>
      <c r="CC448" s="223">
        <f t="shared" si="166"/>
        <v>-2.8473122109306814</v>
      </c>
      <c r="CD448" s="224">
        <f t="shared" si="173"/>
        <v>-58.894736702221593</v>
      </c>
      <c r="CE448" s="52"/>
      <c r="CF448" s="52"/>
      <c r="CG448" s="52"/>
      <c r="CH448" s="216">
        <f t="shared" si="167"/>
        <v>59.517431476642855</v>
      </c>
      <c r="CI448" s="224">
        <f t="shared" si="174"/>
        <v>-70.894736702221593</v>
      </c>
      <c r="CJ448" s="52"/>
      <c r="CK448" s="52"/>
      <c r="CL448" s="52"/>
      <c r="CM448" s="52"/>
      <c r="CN448" s="117">
        <f t="shared" si="175"/>
        <v>-212.80515770850795</v>
      </c>
      <c r="CO448" s="124">
        <v>-195</v>
      </c>
      <c r="CP448" s="52"/>
      <c r="CQ448" s="52"/>
      <c r="CR448" s="52"/>
      <c r="CS448" s="89">
        <f>-(((CT442-BF438)*BF437)/(CS442-BF437))+BF438</f>
        <v>-614.49253879368928</v>
      </c>
      <c r="CT448" s="121">
        <f>-(((CT444-BF438)*BF437)/(CS444-BF437))+BF438</f>
        <v>58.898742482381913</v>
      </c>
      <c r="CU448" s="52"/>
      <c r="CV448" s="96"/>
    </row>
    <row r="449" spans="55:100" ht="15" thickBot="1" x14ac:dyDescent="0.35">
      <c r="BC449" s="95"/>
      <c r="BD449" s="196">
        <v>7</v>
      </c>
      <c r="BE449" s="199">
        <f t="shared" si="164"/>
        <v>-42.046882282692863</v>
      </c>
      <c r="BF449" s="198">
        <f t="shared" si="165"/>
        <v>62.27043404237363</v>
      </c>
      <c r="BG449" s="52"/>
      <c r="BH449" s="196">
        <f t="shared" si="168"/>
        <v>861.58562117506244</v>
      </c>
      <c r="BI449" s="198">
        <f t="shared" si="172"/>
        <v>-57.894736702221593</v>
      </c>
      <c r="BJ449" s="52"/>
      <c r="BK449" s="52"/>
      <c r="BL449" s="52"/>
      <c r="BM449" s="199">
        <f t="shared" si="169"/>
        <v>58.791046932515542</v>
      </c>
      <c r="BN449" s="198">
        <f t="shared" si="170"/>
        <v>-71.894736702221593</v>
      </c>
      <c r="BO449" s="52"/>
      <c r="BP449" s="52"/>
      <c r="BQ449" s="52"/>
      <c r="BR449" s="52"/>
      <c r="BS449" s="117">
        <f t="shared" si="171"/>
        <v>-211.7138492074387</v>
      </c>
      <c r="BT449" s="124">
        <v>-194</v>
      </c>
      <c r="BU449" s="52"/>
      <c r="BV449" s="52"/>
      <c r="BW449" s="52"/>
      <c r="BX449" s="52"/>
      <c r="BY449" s="52"/>
      <c r="BZ449" s="52"/>
      <c r="CA449" s="96"/>
      <c r="CB449" s="95"/>
      <c r="CC449" s="223">
        <f t="shared" si="166"/>
        <v>-13.232709291068886</v>
      </c>
      <c r="CD449" s="224">
        <f t="shared" si="173"/>
        <v>-57.894736702221593</v>
      </c>
      <c r="CE449" s="52"/>
      <c r="CF449" s="52"/>
      <c r="CG449" s="52"/>
      <c r="CH449" s="216">
        <f t="shared" si="167"/>
        <v>59.526158344433618</v>
      </c>
      <c r="CI449" s="224">
        <f t="shared" si="174"/>
        <v>-71.894736702221593</v>
      </c>
      <c r="CJ449" s="52"/>
      <c r="CK449" s="52"/>
      <c r="CL449" s="52"/>
      <c r="CM449" s="52"/>
      <c r="CN449" s="117">
        <f t="shared" si="175"/>
        <v>-211.7138492074387</v>
      </c>
      <c r="CO449" s="124">
        <v>-194</v>
      </c>
      <c r="CP449" s="52"/>
      <c r="CQ449" s="52"/>
      <c r="CR449" s="52"/>
      <c r="CS449" s="52"/>
      <c r="CT449" s="52"/>
      <c r="CU449" s="52"/>
      <c r="CV449" s="96">
        <f>ABS((AB3+X43)*SIN((180-W43/2)*PI()/180))</f>
        <v>65.411189756120137</v>
      </c>
    </row>
    <row r="450" spans="55:100" ht="15" thickBot="1" x14ac:dyDescent="0.35">
      <c r="BC450" s="95"/>
      <c r="BD450" s="196">
        <v>8</v>
      </c>
      <c r="BE450" s="199">
        <f t="shared" si="164"/>
        <v>-42.099322470348696</v>
      </c>
      <c r="BF450" s="198">
        <f t="shared" si="165"/>
        <v>62.668756813432495</v>
      </c>
      <c r="BG450" s="52"/>
      <c r="BH450" s="196">
        <f t="shared" si="168"/>
        <v>976.17427130437136</v>
      </c>
      <c r="BI450" s="198">
        <f t="shared" si="172"/>
        <v>-56.894736702221593</v>
      </c>
      <c r="BJ450" s="52"/>
      <c r="BK450" s="52"/>
      <c r="BL450" s="52"/>
      <c r="BM450" s="199">
        <f t="shared" si="169"/>
        <v>58.694757884318008</v>
      </c>
      <c r="BN450" s="198">
        <f t="shared" si="170"/>
        <v>-72.894736702221593</v>
      </c>
      <c r="BO450" s="52"/>
      <c r="BP450" s="52"/>
      <c r="BQ450" s="52"/>
      <c r="BR450" s="52"/>
      <c r="BS450" s="117">
        <f t="shared" si="171"/>
        <v>-210.62254070636942</v>
      </c>
      <c r="BT450" s="124">
        <v>-193</v>
      </c>
      <c r="BU450" s="52"/>
      <c r="BV450" s="52"/>
      <c r="BW450" s="52"/>
      <c r="BX450" s="113">
        <f>IF(AND(F3&gt;0,P3&gt;0),180+DEGREES(BY450),IF(AND(F3&lt;0,P3&gt;0),DEGREES(BY450),IF(AND(F3&gt;0,P3&lt;0),180+DEGREES(BY450),IF(AND(F3&lt;0,P3&lt;0),360+DEGREES(BY450),"Error"))))</f>
        <v>89.5</v>
      </c>
      <c r="BY450" s="114">
        <f>ATAN(BI436)</f>
        <v>1.562069680534925</v>
      </c>
      <c r="BZ450" s="52"/>
      <c r="CA450" s="96"/>
      <c r="CB450" s="95"/>
      <c r="CC450" s="223">
        <f t="shared" si="166"/>
        <v>-23.618106371206977</v>
      </c>
      <c r="CD450" s="224">
        <f>IF($CD449=$CD448-$A$11,$CD449-$A$11,$CD449+$A$11)</f>
        <v>-56.894736702221593</v>
      </c>
      <c r="CE450" s="52"/>
      <c r="CF450" s="52"/>
      <c r="CG450" s="52"/>
      <c r="CH450" s="216">
        <f t="shared" si="167"/>
        <v>59.534885212224374</v>
      </c>
      <c r="CI450" s="224">
        <f t="shared" si="174"/>
        <v>-72.894736702221593</v>
      </c>
      <c r="CJ450" s="52"/>
      <c r="CK450" s="52"/>
      <c r="CL450" s="52"/>
      <c r="CM450" s="52"/>
      <c r="CN450" s="117">
        <f t="shared" si="175"/>
        <v>-210.62254070636942</v>
      </c>
      <c r="CO450" s="124">
        <v>-193</v>
      </c>
      <c r="CP450" s="52"/>
      <c r="CQ450" s="52"/>
      <c r="CR450" s="52"/>
      <c r="CS450" s="113">
        <f>IF(AND(F3&gt;0,P3&gt;0),180+DEGREES(CT450),IF(AND(F3&lt;0,P3&gt;0),DEGREES(CT450),IF(AND(F3&gt;0,P3&lt;0),180+DEGREES(CT450),IF(AND(F3&lt;0,P3&lt;0),360+DEGREES(CT450),"Error"))))</f>
        <v>-84.500000000000014</v>
      </c>
      <c r="CT450" s="114">
        <f>ATAN(CD436)</f>
        <v>-1.4748032179352086</v>
      </c>
      <c r="CU450" s="52"/>
      <c r="CV450" s="96"/>
    </row>
    <row r="451" spans="55:100" ht="15" thickBot="1" x14ac:dyDescent="0.35">
      <c r="BC451" s="95"/>
      <c r="BD451" s="196">
        <v>9</v>
      </c>
      <c r="BE451" s="199">
        <f t="shared" si="164"/>
        <v>-42.158706362003691</v>
      </c>
      <c r="BF451" s="198">
        <f t="shared" si="165"/>
        <v>63.066103710535394</v>
      </c>
      <c r="BG451" s="52"/>
      <c r="BH451" s="196">
        <f t="shared" si="168"/>
        <v>1090.7629214336812</v>
      </c>
      <c r="BI451" s="198">
        <f t="shared" si="172"/>
        <v>-55.894736702221593</v>
      </c>
      <c r="BJ451" s="52"/>
      <c r="BK451" s="52"/>
      <c r="BL451" s="52"/>
      <c r="BM451" s="199">
        <f t="shared" si="169"/>
        <v>58.598468836120468</v>
      </c>
      <c r="BN451" s="198">
        <f t="shared" si="170"/>
        <v>-73.894736702221593</v>
      </c>
      <c r="BO451" s="52"/>
      <c r="BP451" s="52"/>
      <c r="BQ451" s="52"/>
      <c r="BR451" s="52"/>
      <c r="BS451" s="117">
        <f t="shared" si="171"/>
        <v>-209.53123220530014</v>
      </c>
      <c r="BT451" s="124">
        <v>-192</v>
      </c>
      <c r="BU451" s="52"/>
      <c r="BV451" s="52"/>
      <c r="BW451" s="52"/>
      <c r="BX451" s="52"/>
      <c r="BY451" s="52"/>
      <c r="BZ451" s="52"/>
      <c r="CA451" s="96"/>
      <c r="CB451" s="95"/>
      <c r="CC451" s="223">
        <f t="shared" si="166"/>
        <v>-34.003503451345182</v>
      </c>
      <c r="CD451" s="224">
        <f t="shared" si="173"/>
        <v>-55.894736702221593</v>
      </c>
      <c r="CE451" s="52"/>
      <c r="CF451" s="52"/>
      <c r="CG451" s="52"/>
      <c r="CH451" s="216">
        <f t="shared" si="167"/>
        <v>59.543612080015137</v>
      </c>
      <c r="CI451" s="224">
        <f t="shared" si="174"/>
        <v>-73.894736702221593</v>
      </c>
      <c r="CJ451" s="52"/>
      <c r="CK451" s="52"/>
      <c r="CL451" s="52"/>
      <c r="CM451" s="52"/>
      <c r="CN451" s="117">
        <f t="shared" si="175"/>
        <v>-209.53123220530014</v>
      </c>
      <c r="CO451" s="124">
        <v>-192</v>
      </c>
      <c r="CP451" s="52"/>
      <c r="CQ451" s="52"/>
      <c r="CR451" s="52"/>
      <c r="CS451" s="52"/>
      <c r="CT451" s="52"/>
      <c r="CU451" s="52"/>
      <c r="CV451" s="96"/>
    </row>
    <row r="452" spans="55:100" ht="15" thickBot="1" x14ac:dyDescent="0.35">
      <c r="BC452" s="95"/>
      <c r="BD452" s="196">
        <v>10</v>
      </c>
      <c r="BE452" s="199">
        <f t="shared" si="164"/>
        <v>-42.225015868749189</v>
      </c>
      <c r="BF452" s="198">
        <f t="shared" si="165"/>
        <v>63.462353697968283</v>
      </c>
      <c r="BG452" s="52"/>
      <c r="BH452" s="196">
        <f t="shared" si="168"/>
        <v>1205.3515715629901</v>
      </c>
      <c r="BI452" s="198">
        <f t="shared" si="172"/>
        <v>-54.894736702221593</v>
      </c>
      <c r="BJ452" s="52"/>
      <c r="BK452" s="52"/>
      <c r="BL452" s="52"/>
      <c r="BM452" s="199">
        <f t="shared" si="169"/>
        <v>58.502179787922927</v>
      </c>
      <c r="BN452" s="198">
        <f t="shared" si="170"/>
        <v>-74.894736702221593</v>
      </c>
      <c r="BO452" s="52"/>
      <c r="BP452" s="52"/>
      <c r="BQ452" s="52"/>
      <c r="BR452" s="52"/>
      <c r="BS452" s="117">
        <f t="shared" si="171"/>
        <v>-208.43992370423086</v>
      </c>
      <c r="BT452" s="124">
        <v>-191</v>
      </c>
      <c r="BU452" s="52"/>
      <c r="BV452" s="155"/>
      <c r="BW452" s="52"/>
      <c r="BX452" s="303">
        <f>ABS((AB3+X43)*SIN(((W43)/2)*PI()/180))</f>
        <v>65.411189756120123</v>
      </c>
      <c r="BY452" s="305"/>
      <c r="BZ452" s="52"/>
      <c r="CA452" s="96"/>
      <c r="CB452" s="95"/>
      <c r="CC452" s="223">
        <f t="shared" si="166"/>
        <v>-44.388900531483387</v>
      </c>
      <c r="CD452" s="224">
        <f t="shared" si="173"/>
        <v>-54.894736702221593</v>
      </c>
      <c r="CE452" s="52"/>
      <c r="CF452" s="52"/>
      <c r="CG452" s="52"/>
      <c r="CH452" s="216">
        <f t="shared" si="167"/>
        <v>59.552338947805893</v>
      </c>
      <c r="CI452" s="224">
        <f t="shared" si="174"/>
        <v>-74.894736702221593</v>
      </c>
      <c r="CJ452" s="52"/>
      <c r="CK452" s="52"/>
      <c r="CL452" s="52"/>
      <c r="CM452" s="52"/>
      <c r="CN452" s="117">
        <f t="shared" si="175"/>
        <v>-208.43992370423086</v>
      </c>
      <c r="CO452" s="124">
        <v>-191</v>
      </c>
      <c r="CP452" s="52"/>
      <c r="CQ452" s="155"/>
      <c r="CR452" s="52"/>
      <c r="CS452" s="303">
        <f>IF(AND(F3&lt;0,P3&gt;0),ABS((AB3+X43)*SIN((90-W43/2)*PI()/180)),IF(AND(F3&gt;0,P3&lt;0),ABS((AB3+X43)*SIN((90-W43/2)*PI()/180)),ABS((AB3+X43)*SIN((90-W43/2)*PI()/180))))</f>
        <v>58.896499798744017</v>
      </c>
      <c r="CT452" s="305"/>
      <c r="CU452" s="52"/>
      <c r="CV452" s="96"/>
    </row>
    <row r="453" spans="55:100" ht="15" thickBot="1" x14ac:dyDescent="0.35">
      <c r="BC453" s="95"/>
      <c r="BD453" s="196">
        <v>11</v>
      </c>
      <c r="BE453" s="199">
        <f t="shared" si="164"/>
        <v>-42.298230792067081</v>
      </c>
      <c r="BF453" s="198">
        <f t="shared" si="165"/>
        <v>63.857386074146419</v>
      </c>
      <c r="BG453" s="52"/>
      <c r="BH453" s="196">
        <f t="shared" si="168"/>
        <v>1319.940221692299</v>
      </c>
      <c r="BI453" s="198">
        <f t="shared" si="172"/>
        <v>-53.894736702221593</v>
      </c>
      <c r="BJ453" s="52"/>
      <c r="BK453" s="52"/>
      <c r="BL453" s="52"/>
      <c r="BM453" s="199">
        <f t="shared" si="169"/>
        <v>58.405890739725386</v>
      </c>
      <c r="BN453" s="198">
        <f t="shared" si="170"/>
        <v>-75.894736702221593</v>
      </c>
      <c r="BO453" s="52"/>
      <c r="BP453" s="52"/>
      <c r="BQ453" s="52"/>
      <c r="BR453" s="52"/>
      <c r="BS453" s="117">
        <f t="shared" si="171"/>
        <v>-207.34861520316159</v>
      </c>
      <c r="BT453" s="124">
        <v>-190</v>
      </c>
      <c r="BU453" s="52"/>
      <c r="BV453" s="52"/>
      <c r="BW453" s="52"/>
      <c r="BX453" s="52"/>
      <c r="BY453" s="52"/>
      <c r="BZ453" s="52"/>
      <c r="CA453" s="96"/>
      <c r="CB453" s="95"/>
      <c r="CC453" s="223">
        <f t="shared" si="166"/>
        <v>-54.774297611621478</v>
      </c>
      <c r="CD453" s="224">
        <f t="shared" si="173"/>
        <v>-53.894736702221593</v>
      </c>
      <c r="CE453" s="52"/>
      <c r="CF453" s="52"/>
      <c r="CG453" s="52"/>
      <c r="CH453" s="216">
        <f t="shared" si="167"/>
        <v>59.561065815596649</v>
      </c>
      <c r="CI453" s="224">
        <f t="shared" si="174"/>
        <v>-75.894736702221593</v>
      </c>
      <c r="CJ453" s="52"/>
      <c r="CK453" s="52"/>
      <c r="CL453" s="52"/>
      <c r="CM453" s="52"/>
      <c r="CN453" s="117">
        <f t="shared" si="175"/>
        <v>-207.34861520316159</v>
      </c>
      <c r="CO453" s="124">
        <v>-190</v>
      </c>
      <c r="CP453" s="52"/>
      <c r="CQ453" s="52"/>
      <c r="CR453" s="52"/>
      <c r="CS453" s="52"/>
      <c r="CT453" s="52"/>
      <c r="CU453" s="52"/>
      <c r="CV453" s="96"/>
    </row>
    <row r="454" spans="55:100" x14ac:dyDescent="0.3">
      <c r="BC454" s="95"/>
      <c r="BD454" s="196">
        <v>12</v>
      </c>
      <c r="BE454" s="199">
        <f t="shared" si="164"/>
        <v>-42.378328829982472</v>
      </c>
      <c r="BF454" s="198">
        <f t="shared" si="165"/>
        <v>64.251080508381278</v>
      </c>
      <c r="BG454" s="52"/>
      <c r="BH454" s="196">
        <f t="shared" si="168"/>
        <v>1434.5288718216079</v>
      </c>
      <c r="BI454" s="198">
        <f t="shared" si="172"/>
        <v>-52.894736702221593</v>
      </c>
      <c r="BJ454" s="52"/>
      <c r="BK454" s="52"/>
      <c r="BL454" s="52"/>
      <c r="BM454" s="199">
        <f t="shared" si="169"/>
        <v>58.309601691527853</v>
      </c>
      <c r="BN454" s="198">
        <f t="shared" si="170"/>
        <v>-76.894736702221593</v>
      </c>
      <c r="BO454" s="52"/>
      <c r="BP454" s="52"/>
      <c r="BQ454" s="52"/>
      <c r="BR454" s="52"/>
      <c r="BS454" s="117">
        <f t="shared" si="171"/>
        <v>-206.25730670209234</v>
      </c>
      <c r="BT454" s="124">
        <v>-189</v>
      </c>
      <c r="BU454" s="52"/>
      <c r="BV454" s="52"/>
      <c r="BW454" s="52"/>
      <c r="BX454" s="328" t="s">
        <v>145</v>
      </c>
      <c r="BY454" s="329"/>
      <c r="BZ454" s="330"/>
      <c r="CA454" s="96"/>
      <c r="CB454" s="95"/>
      <c r="CC454" s="223">
        <f t="shared" si="166"/>
        <v>-65.159694691759682</v>
      </c>
      <c r="CD454" s="224">
        <f t="shared" si="173"/>
        <v>-52.894736702221593</v>
      </c>
      <c r="CE454" s="52"/>
      <c r="CF454" s="52"/>
      <c r="CG454" s="52"/>
      <c r="CH454" s="216">
        <f t="shared" si="167"/>
        <v>59.569792683387412</v>
      </c>
      <c r="CI454" s="224">
        <f t="shared" si="174"/>
        <v>-76.894736702221593</v>
      </c>
      <c r="CJ454" s="52"/>
      <c r="CK454" s="52"/>
      <c r="CL454" s="52"/>
      <c r="CM454" s="52"/>
      <c r="CN454" s="117">
        <f t="shared" si="175"/>
        <v>-206.25730670209234</v>
      </c>
      <c r="CO454" s="124">
        <v>-189</v>
      </c>
      <c r="CP454" s="52"/>
      <c r="CQ454" s="52"/>
      <c r="CR454" s="52"/>
      <c r="CS454" s="328" t="s">
        <v>95</v>
      </c>
      <c r="CT454" s="329"/>
      <c r="CU454" s="330"/>
      <c r="CV454" s="96"/>
    </row>
    <row r="455" spans="55:100" x14ac:dyDescent="0.3">
      <c r="BC455" s="95"/>
      <c r="BD455" s="196">
        <v>13</v>
      </c>
      <c r="BE455" s="199">
        <f t="shared" si="164"/>
        <v>-42.465285583857096</v>
      </c>
      <c r="BF455" s="198">
        <f t="shared" si="165"/>
        <v>64.643317077534363</v>
      </c>
      <c r="BG455" s="52"/>
      <c r="BH455" s="196">
        <f t="shared" si="168"/>
        <v>1549.1175219509169</v>
      </c>
      <c r="BI455" s="198">
        <f t="shared" si="172"/>
        <v>-51.894736702221593</v>
      </c>
      <c r="BJ455" s="52"/>
      <c r="BK455" s="52"/>
      <c r="BL455" s="52"/>
      <c r="BM455" s="199">
        <f t="shared" si="169"/>
        <v>58.213312643330312</v>
      </c>
      <c r="BN455" s="198">
        <f t="shared" si="170"/>
        <v>-77.894736702221593</v>
      </c>
      <c r="BO455" s="52"/>
      <c r="BP455" s="52"/>
      <c r="BQ455" s="52"/>
      <c r="BR455" s="52"/>
      <c r="BS455" s="117">
        <f t="shared" si="171"/>
        <v>-205.16599820102306</v>
      </c>
      <c r="BT455" s="124">
        <v>-188</v>
      </c>
      <c r="BU455" s="52"/>
      <c r="BV455" s="52"/>
      <c r="BW455" s="52"/>
      <c r="BX455" s="331"/>
      <c r="BY455" s="332"/>
      <c r="BZ455" s="333"/>
      <c r="CA455" s="96"/>
      <c r="CB455" s="95"/>
      <c r="CC455" s="223">
        <f t="shared" si="166"/>
        <v>-75.545091771897887</v>
      </c>
      <c r="CD455" s="224">
        <f t="shared" si="173"/>
        <v>-51.894736702221593</v>
      </c>
      <c r="CE455" s="52"/>
      <c r="CF455" s="52"/>
      <c r="CG455" s="52"/>
      <c r="CH455" s="216">
        <f t="shared" si="167"/>
        <v>59.578519551178168</v>
      </c>
      <c r="CI455" s="224">
        <f t="shared" si="174"/>
        <v>-77.894736702221593</v>
      </c>
      <c r="CJ455" s="52"/>
      <c r="CK455" s="52"/>
      <c r="CL455" s="52"/>
      <c r="CM455" s="52"/>
      <c r="CN455" s="117">
        <f t="shared" si="175"/>
        <v>-205.16599820102306</v>
      </c>
      <c r="CO455" s="124">
        <v>-188</v>
      </c>
      <c r="CP455" s="52"/>
      <c r="CQ455" s="52"/>
      <c r="CR455" s="52"/>
      <c r="CS455" s="331"/>
      <c r="CT455" s="332"/>
      <c r="CU455" s="333"/>
      <c r="CV455" s="96"/>
    </row>
    <row r="456" spans="55:100" x14ac:dyDescent="0.3">
      <c r="BC456" s="95"/>
      <c r="BD456" s="196">
        <v>14</v>
      </c>
      <c r="BE456" s="199">
        <f t="shared" si="164"/>
        <v>-42.559074565821334</v>
      </c>
      <c r="BF456" s="198">
        <f t="shared" si="165"/>
        <v>65.033976302547032</v>
      </c>
      <c r="BG456" s="52"/>
      <c r="BH456" s="196">
        <f t="shared" si="168"/>
        <v>1663.7061720802267</v>
      </c>
      <c r="BI456" s="198">
        <f t="shared" si="172"/>
        <v>-50.894736702221593</v>
      </c>
      <c r="BJ456" s="52"/>
      <c r="BK456" s="52"/>
      <c r="BL456" s="52"/>
      <c r="BM456" s="199">
        <f t="shared" si="169"/>
        <v>58.117023595132771</v>
      </c>
      <c r="BN456" s="198">
        <f t="shared" si="170"/>
        <v>-78.894736702221593</v>
      </c>
      <c r="BO456" s="52"/>
      <c r="BP456" s="52"/>
      <c r="BQ456" s="52"/>
      <c r="BR456" s="52"/>
      <c r="BS456" s="117">
        <f t="shared" si="171"/>
        <v>-204.07468969995378</v>
      </c>
      <c r="BT456" s="124">
        <v>-187</v>
      </c>
      <c r="BU456" s="52"/>
      <c r="BV456" s="52"/>
      <c r="BW456" s="52"/>
      <c r="BX456" s="334" t="str">
        <f>IF(AND(F3&gt;0,P3&gt;0,BX452&lt;AB3),"MoveCZnewFurtherFromW.C.",IF(AND(F3&lt;0,P3&gt;0,BX452&lt;AB3),"MoveCZnewFurtherFromW.C.",IF(AND(F3&gt;0,P3&lt;0,BX452&lt;AB3),"MoveCZnewFurtherFromW.C.",IF(AND(F3&lt;0,P3&lt;0,BX452&lt;AB3),"MoveCZnewFurtherFromW.C.","FlowsOfCZnewNotIntersectW.C."))))</f>
        <v>FlowsOfCZnewNotIntersectW.C.</v>
      </c>
      <c r="BY456" s="335"/>
      <c r="BZ456" s="336"/>
      <c r="CA456" s="96"/>
      <c r="CB456" s="95"/>
      <c r="CC456" s="223">
        <f t="shared" si="166"/>
        <v>-85.930488852036092</v>
      </c>
      <c r="CD456" s="224">
        <f t="shared" si="173"/>
        <v>-50.894736702221593</v>
      </c>
      <c r="CE456" s="52"/>
      <c r="CF456" s="52"/>
      <c r="CG456" s="52"/>
      <c r="CH456" s="216">
        <f t="shared" si="167"/>
        <v>59.587246418968931</v>
      </c>
      <c r="CI456" s="224">
        <f t="shared" si="174"/>
        <v>-78.894736702221593</v>
      </c>
      <c r="CJ456" s="52"/>
      <c r="CK456" s="52"/>
      <c r="CL456" s="52"/>
      <c r="CM456" s="52"/>
      <c r="CN456" s="117">
        <f t="shared" si="175"/>
        <v>-204.07468969995378</v>
      </c>
      <c r="CO456" s="124">
        <v>-187</v>
      </c>
      <c r="CP456" s="52"/>
      <c r="CQ456" s="52"/>
      <c r="CR456" s="52"/>
      <c r="CS456" s="334" t="str">
        <f>IF(AND($F$3&gt;0,$P$3&gt;0,CS452&lt;$AB$3),"MoveCZnewFurtherFromW.C.",IF(AND($F$3&lt;0,$P$3&gt;0,CS452&lt;$AB$3),"MoveCZnewFurtherFromW.C.",IF(AND($F$3&gt;0,$P$3&lt;0,CS452&lt;$AB$3),"MoveCZnewFurtherFromW.C.",IF(AND($F$3&lt;0,$P$3&lt;0,CS452&lt;$AB$3),"MoveCZnewFurtherFromW.C.","FlowsOfCZnewNotIntersectW.C."))))</f>
        <v>MoveCZnewFurtherFromW.C.</v>
      </c>
      <c r="CT456" s="335"/>
      <c r="CU456" s="336"/>
      <c r="CV456" s="96"/>
    </row>
    <row r="457" spans="55:100" ht="15" thickBot="1" x14ac:dyDescent="0.35">
      <c r="BC457" s="95"/>
      <c r="BD457" s="196">
        <v>15</v>
      </c>
      <c r="BE457" s="199">
        <f t="shared" si="164"/>
        <v>-42.659667206842741</v>
      </c>
      <c r="BF457" s="198">
        <f t="shared" si="165"/>
        <v>65.422939184834959</v>
      </c>
      <c r="BG457" s="52"/>
      <c r="BH457" s="196">
        <f t="shared" si="168"/>
        <v>1778.2948222095356</v>
      </c>
      <c r="BI457" s="198">
        <f t="shared" si="172"/>
        <v>-49.894736702221593</v>
      </c>
      <c r="BJ457" s="52"/>
      <c r="BK457" s="52"/>
      <c r="BL457" s="52"/>
      <c r="BM457" s="199">
        <f t="shared" si="169"/>
        <v>58.020734546935238</v>
      </c>
      <c r="BN457" s="198">
        <f t="shared" si="170"/>
        <v>-79.894736702221593</v>
      </c>
      <c r="BO457" s="52"/>
      <c r="BP457" s="52"/>
      <c r="BQ457" s="52"/>
      <c r="BR457" s="52"/>
      <c r="BS457" s="117">
        <f t="shared" si="171"/>
        <v>-202.9833811988845</v>
      </c>
      <c r="BT457" s="124">
        <v>-186</v>
      </c>
      <c r="BU457" s="52"/>
      <c r="BV457" s="52"/>
      <c r="BW457" s="52"/>
      <c r="BX457" s="337"/>
      <c r="BY457" s="338"/>
      <c r="BZ457" s="339"/>
      <c r="CA457" s="96"/>
      <c r="CB457" s="95"/>
      <c r="CC457" s="223">
        <f t="shared" si="166"/>
        <v>-96.315885932174183</v>
      </c>
      <c r="CD457" s="224">
        <f t="shared" si="173"/>
        <v>-49.894736702221593</v>
      </c>
      <c r="CE457" s="52"/>
      <c r="CF457" s="52"/>
      <c r="CG457" s="52"/>
      <c r="CH457" s="216">
        <f t="shared" si="167"/>
        <v>59.595973286759687</v>
      </c>
      <c r="CI457" s="224">
        <f t="shared" si="174"/>
        <v>-79.894736702221593</v>
      </c>
      <c r="CJ457" s="52"/>
      <c r="CK457" s="52"/>
      <c r="CL457" s="52"/>
      <c r="CM457" s="52"/>
      <c r="CN457" s="117">
        <f t="shared" si="175"/>
        <v>-202.9833811988845</v>
      </c>
      <c r="CO457" s="124">
        <v>-186</v>
      </c>
      <c r="CP457" s="52"/>
      <c r="CQ457" s="52"/>
      <c r="CR457" s="52"/>
      <c r="CS457" s="337"/>
      <c r="CT457" s="338"/>
      <c r="CU457" s="339"/>
      <c r="CV457" s="96"/>
    </row>
    <row r="458" spans="55:100" x14ac:dyDescent="0.3">
      <c r="BC458" s="95"/>
      <c r="BD458" s="196">
        <v>16</v>
      </c>
      <c r="BE458" s="199">
        <f t="shared" si="164"/>
        <v>-42.767032865428398</v>
      </c>
      <c r="BF458" s="198">
        <f t="shared" si="165"/>
        <v>65.810087242536227</v>
      </c>
      <c r="BG458" s="52"/>
      <c r="BH458" s="196">
        <f t="shared" si="168"/>
        <v>1892.8834723388445</v>
      </c>
      <c r="BI458" s="198">
        <f t="shared" si="172"/>
        <v>-48.894736702221593</v>
      </c>
      <c r="BJ458" s="52"/>
      <c r="BK458" s="52"/>
      <c r="BL458" s="52"/>
      <c r="BM458" s="199">
        <f t="shared" si="169"/>
        <v>57.924445498737697</v>
      </c>
      <c r="BN458" s="198">
        <f t="shared" si="170"/>
        <v>-80.894736702221593</v>
      </c>
      <c r="BO458" s="52"/>
      <c r="BP458" s="52"/>
      <c r="BQ458" s="52"/>
      <c r="BR458" s="52"/>
      <c r="BS458" s="117">
        <f t="shared" si="171"/>
        <v>-201.89207269781525</v>
      </c>
      <c r="BT458" s="124">
        <v>-185</v>
      </c>
      <c r="BU458" s="52"/>
      <c r="BV458" s="52"/>
      <c r="BW458" s="52"/>
      <c r="BX458" s="52"/>
      <c r="BY458" s="52"/>
      <c r="BZ458" s="52"/>
      <c r="CA458" s="96"/>
      <c r="CB458" s="95"/>
      <c r="CC458" s="223">
        <f t="shared" si="166"/>
        <v>-106.70128301231239</v>
      </c>
      <c r="CD458" s="224">
        <f t="shared" si="173"/>
        <v>-48.894736702221593</v>
      </c>
      <c r="CE458" s="52"/>
      <c r="CF458" s="52"/>
      <c r="CG458" s="52"/>
      <c r="CH458" s="216">
        <f t="shared" si="167"/>
        <v>59.604700154550443</v>
      </c>
      <c r="CI458" s="224">
        <f t="shared" si="174"/>
        <v>-80.894736702221593</v>
      </c>
      <c r="CJ458" s="52"/>
      <c r="CK458" s="52"/>
      <c r="CL458" s="52"/>
      <c r="CM458" s="52"/>
      <c r="CN458" s="117">
        <f t="shared" si="175"/>
        <v>-201.89207269781525</v>
      </c>
      <c r="CO458" s="124">
        <v>-185</v>
      </c>
      <c r="CP458" s="52"/>
      <c r="CQ458" s="52"/>
      <c r="CR458" s="52"/>
      <c r="CS458" s="52"/>
      <c r="CT458" s="52"/>
      <c r="CU458" s="52"/>
      <c r="CV458" s="96"/>
    </row>
    <row r="459" spans="55:100" x14ac:dyDescent="0.3">
      <c r="BC459" s="95"/>
      <c r="BD459" s="196">
        <v>17</v>
      </c>
      <c r="BE459" s="199">
        <f t="shared" si="164"/>
        <v>-42.881138836958627</v>
      </c>
      <c r="BF459" s="198">
        <f t="shared" si="165"/>
        <v>66.195302546602065</v>
      </c>
      <c r="BG459" s="52"/>
      <c r="BH459" s="196">
        <f t="shared" si="168"/>
        <v>2007.4721224681534</v>
      </c>
      <c r="BI459" s="198">
        <f t="shared" si="172"/>
        <v>-47.894736702221593</v>
      </c>
      <c r="BJ459" s="52"/>
      <c r="BK459" s="52"/>
      <c r="BL459" s="52"/>
      <c r="BM459" s="199">
        <f t="shared" si="169"/>
        <v>57.828156450540156</v>
      </c>
      <c r="BN459" s="198">
        <f t="shared" si="170"/>
        <v>-81.894736702221593</v>
      </c>
      <c r="BO459" s="52"/>
      <c r="BP459" s="52"/>
      <c r="BQ459" s="52"/>
      <c r="BR459" s="52"/>
      <c r="BS459" s="117">
        <f t="shared" si="171"/>
        <v>-200.80076419674597</v>
      </c>
      <c r="BT459" s="124">
        <v>-184</v>
      </c>
      <c r="BU459" s="52"/>
      <c r="BV459" s="52"/>
      <c r="BW459" s="52"/>
      <c r="BX459" s="283"/>
      <c r="BY459" s="283"/>
      <c r="BZ459" s="283"/>
      <c r="CA459" s="96"/>
      <c r="CB459" s="95"/>
      <c r="CC459" s="223">
        <f t="shared" si="166"/>
        <v>-117.08668009245059</v>
      </c>
      <c r="CD459" s="224">
        <f t="shared" si="173"/>
        <v>-47.894736702221593</v>
      </c>
      <c r="CE459" s="52"/>
      <c r="CF459" s="52"/>
      <c r="CG459" s="52"/>
      <c r="CH459" s="216">
        <f t="shared" si="167"/>
        <v>59.613427022341206</v>
      </c>
      <c r="CI459" s="224">
        <f t="shared" si="174"/>
        <v>-81.894736702221593</v>
      </c>
      <c r="CJ459" s="52"/>
      <c r="CK459" s="52"/>
      <c r="CL459" s="52"/>
      <c r="CM459" s="52"/>
      <c r="CN459" s="117">
        <f t="shared" si="175"/>
        <v>-200.80076419674597</v>
      </c>
      <c r="CO459" s="124">
        <v>-184</v>
      </c>
      <c r="CP459" s="52"/>
      <c r="CQ459" s="52"/>
      <c r="CR459" s="52"/>
      <c r="CS459" s="52"/>
      <c r="CT459" s="52"/>
      <c r="CU459" s="52"/>
      <c r="CV459" s="96"/>
    </row>
    <row r="460" spans="55:100" ht="15" thickBot="1" x14ac:dyDescent="0.35">
      <c r="BC460" s="95"/>
      <c r="BD460" s="196">
        <v>18</v>
      </c>
      <c r="BE460" s="199">
        <f t="shared" si="164"/>
        <v>-43.001950363649115</v>
      </c>
      <c r="BF460" s="198">
        <f t="shared" si="165"/>
        <v>66.578467756719192</v>
      </c>
      <c r="BG460" s="52"/>
      <c r="BH460" s="196">
        <f t="shared" si="168"/>
        <v>2122.0607725974633</v>
      </c>
      <c r="BI460" s="198">
        <f t="shared" si="172"/>
        <v>-46.894736702221593</v>
      </c>
      <c r="BJ460" s="52"/>
      <c r="BK460" s="52"/>
      <c r="BL460" s="52"/>
      <c r="BM460" s="199">
        <f t="shared" si="169"/>
        <v>57.731867402342615</v>
      </c>
      <c r="BN460" s="198">
        <f t="shared" si="170"/>
        <v>-82.894736702221593</v>
      </c>
      <c r="BO460" s="52"/>
      <c r="BP460" s="52"/>
      <c r="BQ460" s="52"/>
      <c r="BR460" s="52"/>
      <c r="BS460" s="117">
        <f t="shared" si="171"/>
        <v>-199.7094556956767</v>
      </c>
      <c r="BT460" s="124">
        <v>-183</v>
      </c>
      <c r="BU460" s="52"/>
      <c r="BV460" s="52"/>
      <c r="BW460" s="52"/>
      <c r="BX460" s="283"/>
      <c r="BY460" s="283"/>
      <c r="BZ460" s="283"/>
      <c r="CA460" s="96"/>
      <c r="CB460" s="95"/>
      <c r="CC460" s="223">
        <f t="shared" si="166"/>
        <v>-127.47207717258874</v>
      </c>
      <c r="CD460" s="224">
        <f t="shared" si="173"/>
        <v>-46.894736702221593</v>
      </c>
      <c r="CE460" s="52"/>
      <c r="CF460" s="52"/>
      <c r="CG460" s="52"/>
      <c r="CH460" s="216">
        <f t="shared" si="167"/>
        <v>59.622153890131962</v>
      </c>
      <c r="CI460" s="224">
        <f t="shared" si="174"/>
        <v>-82.894736702221593</v>
      </c>
      <c r="CJ460" s="52"/>
      <c r="CK460" s="52"/>
      <c r="CL460" s="52"/>
      <c r="CM460" s="52"/>
      <c r="CN460" s="117">
        <f t="shared" si="175"/>
        <v>-199.7094556956767</v>
      </c>
      <c r="CO460" s="124">
        <v>-183</v>
      </c>
      <c r="CP460" s="52"/>
      <c r="CQ460" s="52"/>
      <c r="CR460" s="52"/>
      <c r="CS460" s="52"/>
      <c r="CT460" s="52"/>
      <c r="CU460" s="52"/>
      <c r="CV460" s="96"/>
    </row>
    <row r="461" spans="55:100" ht="15" thickBot="1" x14ac:dyDescent="0.35">
      <c r="BC461" s="95"/>
      <c r="BD461" s="196">
        <v>19</v>
      </c>
      <c r="BE461" s="199">
        <f t="shared" si="164"/>
        <v>-43.12943064513852</v>
      </c>
      <c r="BF461" s="198">
        <f t="shared" si="165"/>
        <v>66.959466157052816</v>
      </c>
      <c r="BG461" s="52"/>
      <c r="BH461" s="196">
        <f t="shared" si="168"/>
        <v>2236.6494227267722</v>
      </c>
      <c r="BI461" s="198">
        <f t="shared" si="172"/>
        <v>-45.894736702221593</v>
      </c>
      <c r="BJ461" s="52"/>
      <c r="BK461" s="52"/>
      <c r="BL461" s="52"/>
      <c r="BM461" s="199">
        <f t="shared" si="169"/>
        <v>57.635578354145082</v>
      </c>
      <c r="BN461" s="198">
        <f t="shared" si="170"/>
        <v>-83.894736702221593</v>
      </c>
      <c r="BO461" s="52"/>
      <c r="BP461" s="52"/>
      <c r="BQ461" s="52"/>
      <c r="BR461" s="52"/>
      <c r="BS461" s="117">
        <f t="shared" si="171"/>
        <v>-198.61814719460742</v>
      </c>
      <c r="BT461" s="124">
        <v>-182</v>
      </c>
      <c r="BU461" s="52"/>
      <c r="BV461" s="52"/>
      <c r="BW461" s="303" t="s">
        <v>164</v>
      </c>
      <c r="BX461" s="304"/>
      <c r="BY461" s="304"/>
      <c r="BZ461" s="304"/>
      <c r="CA461" s="305"/>
      <c r="CB461" s="95"/>
      <c r="CC461" s="223">
        <f t="shared" si="166"/>
        <v>-137.85747425272689</v>
      </c>
      <c r="CD461" s="224">
        <f t="shared" si="173"/>
        <v>-45.894736702221593</v>
      </c>
      <c r="CE461" s="52"/>
      <c r="CF461" s="52"/>
      <c r="CG461" s="52"/>
      <c r="CH461" s="216">
        <f t="shared" si="167"/>
        <v>59.630880757922725</v>
      </c>
      <c r="CI461" s="224">
        <f t="shared" si="174"/>
        <v>-83.894736702221593</v>
      </c>
      <c r="CJ461" s="52"/>
      <c r="CK461" s="52"/>
      <c r="CL461" s="52"/>
      <c r="CM461" s="52"/>
      <c r="CN461" s="117">
        <f t="shared" si="175"/>
        <v>-198.61814719460742</v>
      </c>
      <c r="CO461" s="124">
        <v>-182</v>
      </c>
      <c r="CP461" s="52"/>
      <c r="CQ461" s="52"/>
      <c r="CR461" s="303" t="s">
        <v>164</v>
      </c>
      <c r="CS461" s="304"/>
      <c r="CT461" s="304"/>
      <c r="CU461" s="304"/>
      <c r="CV461" s="305"/>
    </row>
    <row r="462" spans="55:100" x14ac:dyDescent="0.3">
      <c r="BC462" s="95"/>
      <c r="BD462" s="196">
        <v>20</v>
      </c>
      <c r="BE462" s="199">
        <f t="shared" si="164"/>
        <v>-43.263540849698167</v>
      </c>
      <c r="BF462" s="198">
        <f t="shared" si="165"/>
        <v>67.338181691799363</v>
      </c>
      <c r="BG462" s="52"/>
      <c r="BH462" s="196">
        <f t="shared" si="168"/>
        <v>2351.2380728560811</v>
      </c>
      <c r="BI462" s="198">
        <f t="shared" si="172"/>
        <v>-44.894736702221593</v>
      </c>
      <c r="BJ462" s="52"/>
      <c r="BK462" s="52"/>
      <c r="BL462" s="52"/>
      <c r="BM462" s="199">
        <f t="shared" si="169"/>
        <v>57.539289305947541</v>
      </c>
      <c r="BN462" s="198">
        <f t="shared" si="170"/>
        <v>-84.894736702221593</v>
      </c>
      <c r="BO462" s="52"/>
      <c r="BP462" s="52"/>
      <c r="BQ462" s="52"/>
      <c r="BR462" s="52"/>
      <c r="BS462" s="117">
        <f t="shared" si="171"/>
        <v>-197.52683869353817</v>
      </c>
      <c r="BT462" s="124">
        <v>-181</v>
      </c>
      <c r="BU462" s="52"/>
      <c r="BV462" s="52"/>
      <c r="BW462" s="306" t="s">
        <v>165</v>
      </c>
      <c r="BX462" s="307"/>
      <c r="BY462" s="307"/>
      <c r="BZ462" s="307" t="s">
        <v>80</v>
      </c>
      <c r="CA462" s="308"/>
      <c r="CB462" s="95"/>
      <c r="CC462" s="223">
        <f t="shared" si="166"/>
        <v>-148.24287133286509</v>
      </c>
      <c r="CD462" s="224">
        <f t="shared" si="173"/>
        <v>-44.894736702221593</v>
      </c>
      <c r="CE462" s="52"/>
      <c r="CF462" s="52"/>
      <c r="CG462" s="52"/>
      <c r="CH462" s="216">
        <f t="shared" si="167"/>
        <v>59.639607625713481</v>
      </c>
      <c r="CI462" s="224">
        <f t="shared" si="174"/>
        <v>-84.894736702221593</v>
      </c>
      <c r="CJ462" s="52"/>
      <c r="CK462" s="52"/>
      <c r="CL462" s="52"/>
      <c r="CM462" s="52"/>
      <c r="CN462" s="117">
        <f t="shared" si="175"/>
        <v>-197.52683869353817</v>
      </c>
      <c r="CO462" s="124">
        <v>-181</v>
      </c>
      <c r="CP462" s="52"/>
      <c r="CQ462" s="52"/>
      <c r="CR462" s="306" t="s">
        <v>165</v>
      </c>
      <c r="CS462" s="307"/>
      <c r="CT462" s="307"/>
      <c r="CU462" s="307" t="s">
        <v>80</v>
      </c>
      <c r="CV462" s="308"/>
    </row>
    <row r="463" spans="55:100" x14ac:dyDescent="0.3">
      <c r="BC463" s="95"/>
      <c r="BD463" s="196">
        <v>21</v>
      </c>
      <c r="BE463" s="199">
        <f t="shared" si="164"/>
        <v>-43.404240126060593</v>
      </c>
      <c r="BF463" s="198">
        <f t="shared" si="165"/>
        <v>67.714499000538254</v>
      </c>
      <c r="BG463" s="52"/>
      <c r="BH463" s="196">
        <f t="shared" si="168"/>
        <v>2465.82672298539</v>
      </c>
      <c r="BI463" s="198">
        <f t="shared" si="172"/>
        <v>-43.894736702221593</v>
      </c>
      <c r="BJ463" s="52"/>
      <c r="BK463" s="52"/>
      <c r="BL463" s="52"/>
      <c r="BM463" s="199">
        <f t="shared" si="169"/>
        <v>57.443000257750001</v>
      </c>
      <c r="BN463" s="198">
        <f t="shared" si="170"/>
        <v>-85.894736702221593</v>
      </c>
      <c r="BO463" s="52"/>
      <c r="BP463" s="52"/>
      <c r="BQ463" s="52"/>
      <c r="BR463" s="52"/>
      <c r="BS463" s="117">
        <f t="shared" si="171"/>
        <v>-196.43553019246889</v>
      </c>
      <c r="BT463" s="124">
        <v>-180</v>
      </c>
      <c r="BU463" s="52"/>
      <c r="BV463" s="52"/>
      <c r="BW463" s="251" t="s">
        <v>166</v>
      </c>
      <c r="BX463" s="252" t="s">
        <v>167</v>
      </c>
      <c r="BY463" s="252" t="s">
        <v>168</v>
      </c>
      <c r="BZ463" s="252" t="s">
        <v>169</v>
      </c>
      <c r="CA463" s="253" t="s">
        <v>15</v>
      </c>
      <c r="CB463" s="95"/>
      <c r="CC463" s="223">
        <f t="shared" si="166"/>
        <v>-158.62826841300324</v>
      </c>
      <c r="CD463" s="224">
        <f t="shared" si="173"/>
        <v>-43.894736702221593</v>
      </c>
      <c r="CE463" s="52"/>
      <c r="CF463" s="52"/>
      <c r="CG463" s="52"/>
      <c r="CH463" s="216">
        <f t="shared" si="167"/>
        <v>59.648334493504244</v>
      </c>
      <c r="CI463" s="224">
        <f t="shared" si="174"/>
        <v>-85.894736702221593</v>
      </c>
      <c r="CJ463" s="52"/>
      <c r="CK463" s="52"/>
      <c r="CL463" s="52"/>
      <c r="CM463" s="52"/>
      <c r="CN463" s="117">
        <f t="shared" si="175"/>
        <v>-196.43553019246889</v>
      </c>
      <c r="CO463" s="124">
        <v>-180</v>
      </c>
      <c r="CP463" s="52"/>
      <c r="CQ463" s="52"/>
      <c r="CR463" s="251" t="s">
        <v>166</v>
      </c>
      <c r="CS463" s="252" t="s">
        <v>167</v>
      </c>
      <c r="CT463" s="252" t="s">
        <v>168</v>
      </c>
      <c r="CU463" s="252" t="s">
        <v>169</v>
      </c>
      <c r="CV463" s="253" t="s">
        <v>15</v>
      </c>
    </row>
    <row r="464" spans="55:100" x14ac:dyDescent="0.3">
      <c r="BC464" s="95"/>
      <c r="BD464" s="196">
        <v>22</v>
      </c>
      <c r="BE464" s="199">
        <f t="shared" si="164"/>
        <v>-43.551485615863228</v>
      </c>
      <c r="BF464" s="198">
        <f t="shared" si="165"/>
        <v>68.088303453371779</v>
      </c>
      <c r="BG464" s="52"/>
      <c r="BH464" s="196">
        <f t="shared" si="168"/>
        <v>2580.4153731146989</v>
      </c>
      <c r="BI464" s="198">
        <f t="shared" si="172"/>
        <v>-42.894736702221593</v>
      </c>
      <c r="BJ464" s="52"/>
      <c r="BK464" s="52"/>
      <c r="BL464" s="52"/>
      <c r="BM464" s="199">
        <f t="shared" si="169"/>
        <v>57.346711209552467</v>
      </c>
      <c r="BN464" s="198">
        <f t="shared" si="170"/>
        <v>-86.894736702221593</v>
      </c>
      <c r="BO464" s="52"/>
      <c r="BP464" s="52"/>
      <c r="BQ464" s="52"/>
      <c r="BR464" s="52"/>
      <c r="BS464" s="117">
        <f t="shared" si="171"/>
        <v>-195.34422169139961</v>
      </c>
      <c r="BT464" s="124">
        <v>-179</v>
      </c>
      <c r="BU464" s="52"/>
      <c r="BV464" s="52"/>
      <c r="BW464" s="254">
        <f>BF437</f>
        <v>-64.894736702221593</v>
      </c>
      <c r="BX464" s="255">
        <f>BF438</f>
        <v>59.465070269898305</v>
      </c>
      <c r="BY464" s="255">
        <f>BF436</f>
        <v>23.019437818328569</v>
      </c>
      <c r="BZ464" s="255">
        <f>BN436</f>
        <v>9.6289048197538502E-2</v>
      </c>
      <c r="CA464" s="256">
        <f>BQ436</f>
        <v>65.713722699985098</v>
      </c>
      <c r="CB464" s="95"/>
      <c r="CC464" s="223">
        <f t="shared" si="166"/>
        <v>-169.01366549314145</v>
      </c>
      <c r="CD464" s="224">
        <f t="shared" si="173"/>
        <v>-42.894736702221593</v>
      </c>
      <c r="CE464" s="52"/>
      <c r="CF464" s="52"/>
      <c r="CG464" s="52"/>
      <c r="CH464" s="216">
        <f t="shared" si="167"/>
        <v>59.657061361295</v>
      </c>
      <c r="CI464" s="224">
        <f t="shared" si="174"/>
        <v>-86.894736702221593</v>
      </c>
      <c r="CJ464" s="52"/>
      <c r="CK464" s="52"/>
      <c r="CL464" s="52"/>
      <c r="CM464" s="52"/>
      <c r="CN464" s="117">
        <f t="shared" si="175"/>
        <v>-195.34422169139961</v>
      </c>
      <c r="CO464" s="124">
        <v>-179</v>
      </c>
      <c r="CP464" s="52"/>
      <c r="CQ464" s="52"/>
      <c r="CR464" s="254">
        <f>CR499</f>
        <v>-64.894736702221593</v>
      </c>
      <c r="CS464" s="255">
        <f>CS499</f>
        <v>59.465070269898305</v>
      </c>
      <c r="CT464" s="255">
        <f>CT499</f>
        <v>23.019437818328569</v>
      </c>
      <c r="CU464" s="255">
        <f>CD436</f>
        <v>-10.385397080138173</v>
      </c>
      <c r="CV464" s="256">
        <f>CF436</f>
        <v>-614.49253879368928</v>
      </c>
    </row>
    <row r="465" spans="55:100" ht="15" thickBot="1" x14ac:dyDescent="0.35">
      <c r="BC465" s="95"/>
      <c r="BD465" s="196">
        <v>23</v>
      </c>
      <c r="BE465" s="199">
        <f t="shared" si="164"/>
        <v>-43.705232466703492</v>
      </c>
      <c r="BF465" s="198">
        <f t="shared" si="165"/>
        <v>68.459481185842492</v>
      </c>
      <c r="BG465" s="52"/>
      <c r="BH465" s="196">
        <f t="shared" si="168"/>
        <v>2695.0040232440087</v>
      </c>
      <c r="BI465" s="198">
        <f t="shared" si="172"/>
        <v>-41.894736702221593</v>
      </c>
      <c r="BJ465" s="52"/>
      <c r="BK465" s="52"/>
      <c r="BL465" s="52"/>
      <c r="BM465" s="199">
        <f t="shared" si="169"/>
        <v>57.250422161354926</v>
      </c>
      <c r="BN465" s="198">
        <f t="shared" si="170"/>
        <v>-87.894736702221593</v>
      </c>
      <c r="BO465" s="52"/>
      <c r="BP465" s="52"/>
      <c r="BQ465" s="52"/>
      <c r="BR465" s="52"/>
      <c r="BS465" s="117">
        <f t="shared" si="171"/>
        <v>-194.25291319033033</v>
      </c>
      <c r="BT465" s="124">
        <v>-178</v>
      </c>
      <c r="BU465" s="52"/>
      <c r="BV465" s="52"/>
      <c r="BW465" s="95"/>
      <c r="BX465" s="280" t="s">
        <v>201</v>
      </c>
      <c r="BY465" s="280"/>
      <c r="BZ465" s="280" t="s">
        <v>200</v>
      </c>
      <c r="CA465" s="292"/>
      <c r="CB465" s="95"/>
      <c r="CC465" s="223">
        <f t="shared" si="166"/>
        <v>-179.39906257327959</v>
      </c>
      <c r="CD465" s="224">
        <f t="shared" si="173"/>
        <v>-41.894736702221593</v>
      </c>
      <c r="CE465" s="52"/>
      <c r="CF465" s="52"/>
      <c r="CG465" s="52"/>
      <c r="CH465" s="216">
        <f t="shared" si="167"/>
        <v>59.665788229085756</v>
      </c>
      <c r="CI465" s="224">
        <f t="shared" si="174"/>
        <v>-87.894736702221593</v>
      </c>
      <c r="CJ465" s="52"/>
      <c r="CK465" s="52"/>
      <c r="CL465" s="52"/>
      <c r="CM465" s="52"/>
      <c r="CN465" s="117">
        <f t="shared" si="175"/>
        <v>-194.25291319033033</v>
      </c>
      <c r="CO465" s="124">
        <v>-178</v>
      </c>
      <c r="CP465" s="52"/>
      <c r="CQ465" s="52"/>
      <c r="CR465" s="95"/>
      <c r="CS465" s="280" t="s">
        <v>203</v>
      </c>
      <c r="CT465" s="280"/>
      <c r="CU465" s="280" t="s">
        <v>204</v>
      </c>
      <c r="CV465" s="280"/>
    </row>
    <row r="466" spans="55:100" x14ac:dyDescent="0.3">
      <c r="BC466" s="95"/>
      <c r="BD466" s="196">
        <v>24</v>
      </c>
      <c r="BE466" s="199">
        <f t="shared" si="164"/>
        <v>-43.865433845801228</v>
      </c>
      <c r="BF466" s="198">
        <f t="shared" si="165"/>
        <v>68.827919133617385</v>
      </c>
      <c r="BG466" s="52"/>
      <c r="BH466" s="196">
        <f t="shared" si="168"/>
        <v>2809.5926733733177</v>
      </c>
      <c r="BI466" s="198">
        <f t="shared" si="172"/>
        <v>-40.894736702221593</v>
      </c>
      <c r="BJ466" s="52"/>
      <c r="BK466" s="52"/>
      <c r="BL466" s="52"/>
      <c r="BM466" s="199">
        <f t="shared" si="169"/>
        <v>57.154133113157386</v>
      </c>
      <c r="BN466" s="198">
        <f t="shared" si="170"/>
        <v>-88.894736702221593</v>
      </c>
      <c r="BO466" s="52"/>
      <c r="BP466" s="52"/>
      <c r="BQ466" s="52"/>
      <c r="BR466" s="52"/>
      <c r="BS466" s="117">
        <f t="shared" si="171"/>
        <v>-193.16160468926108</v>
      </c>
      <c r="BT466" s="124">
        <v>-177</v>
      </c>
      <c r="BU466" s="52"/>
      <c r="BV466" s="52"/>
      <c r="BW466" s="154"/>
      <c r="BX466" s="306" t="s">
        <v>170</v>
      </c>
      <c r="BY466" s="307"/>
      <c r="BZ466" s="307"/>
      <c r="CA466" s="308"/>
      <c r="CB466" s="95"/>
      <c r="CC466" s="223">
        <f t="shared" si="166"/>
        <v>-189.7844596534178</v>
      </c>
      <c r="CD466" s="224">
        <f t="shared" si="173"/>
        <v>-40.894736702221593</v>
      </c>
      <c r="CE466" s="52"/>
      <c r="CF466" s="52"/>
      <c r="CG466" s="52"/>
      <c r="CH466" s="216">
        <f t="shared" si="167"/>
        <v>59.674515096876519</v>
      </c>
      <c r="CI466" s="224">
        <f>IF($CI465=$CI464-$A$11,$CI465-$A$11,$CI465+$A$11)</f>
        <v>-88.894736702221593</v>
      </c>
      <c r="CJ466" s="52"/>
      <c r="CK466" s="52"/>
      <c r="CL466" s="52"/>
      <c r="CM466" s="52"/>
      <c r="CN466" s="117">
        <f t="shared" si="175"/>
        <v>-193.16160468926108</v>
      </c>
      <c r="CO466" s="124">
        <v>-177</v>
      </c>
      <c r="CP466" s="52"/>
      <c r="CQ466" s="52"/>
      <c r="CR466" s="154"/>
      <c r="CS466" s="306" t="s">
        <v>170</v>
      </c>
      <c r="CT466" s="307"/>
      <c r="CU466" s="307"/>
      <c r="CV466" s="308"/>
    </row>
    <row r="467" spans="55:100" x14ac:dyDescent="0.3">
      <c r="BC467" s="95"/>
      <c r="BD467" s="196">
        <v>25</v>
      </c>
      <c r="BE467" s="199">
        <f t="shared" si="164"/>
        <v>-44.03204095426446</v>
      </c>
      <c r="BF467" s="198">
        <f t="shared" si="165"/>
        <v>69.193505066928438</v>
      </c>
      <c r="BG467" s="52"/>
      <c r="BH467" s="196">
        <f t="shared" si="168"/>
        <v>2924.1813235026266</v>
      </c>
      <c r="BI467" s="198">
        <f t="shared" si="172"/>
        <v>-39.894736702221593</v>
      </c>
      <c r="BJ467" s="52"/>
      <c r="BK467" s="52"/>
      <c r="BL467" s="52"/>
      <c r="BM467" s="199">
        <f t="shared" si="169"/>
        <v>57.057844064959852</v>
      </c>
      <c r="BN467" s="198">
        <f t="shared" si="170"/>
        <v>-89.894736702221593</v>
      </c>
      <c r="BO467" s="52"/>
      <c r="BP467" s="52"/>
      <c r="BQ467" s="52"/>
      <c r="BR467" s="52"/>
      <c r="BS467" s="117">
        <f t="shared" si="171"/>
        <v>-192.0702961881918</v>
      </c>
      <c r="BT467" s="124">
        <v>-176</v>
      </c>
      <c r="BU467" s="52"/>
      <c r="BV467" s="52"/>
      <c r="BW467" s="95"/>
      <c r="BX467" s="251" t="s">
        <v>171</v>
      </c>
      <c r="BY467" s="252" t="s">
        <v>172</v>
      </c>
      <c r="BZ467" s="252" t="s">
        <v>173</v>
      </c>
      <c r="CA467" s="253" t="s">
        <v>174</v>
      </c>
      <c r="CB467" s="95"/>
      <c r="CC467" s="223">
        <f t="shared" si="166"/>
        <v>-200.16985673355595</v>
      </c>
      <c r="CD467" s="224">
        <f t="shared" si="173"/>
        <v>-39.894736702221593</v>
      </c>
      <c r="CE467" s="52"/>
      <c r="CF467" s="52"/>
      <c r="CG467" s="52"/>
      <c r="CH467" s="216">
        <f t="shared" si="167"/>
        <v>59.683241964667275</v>
      </c>
      <c r="CI467" s="224">
        <f t="shared" si="174"/>
        <v>-89.894736702221593</v>
      </c>
      <c r="CJ467" s="52"/>
      <c r="CK467" s="52"/>
      <c r="CL467" s="52"/>
      <c r="CM467" s="52"/>
      <c r="CN467" s="117">
        <f t="shared" si="175"/>
        <v>-192.0702961881918</v>
      </c>
      <c r="CO467" s="124">
        <v>-176</v>
      </c>
      <c r="CP467" s="52"/>
      <c r="CQ467" s="52"/>
      <c r="CR467" s="95"/>
      <c r="CS467" s="251" t="s">
        <v>171</v>
      </c>
      <c r="CT467" s="252" t="s">
        <v>172</v>
      </c>
      <c r="CU467" s="252" t="s">
        <v>173</v>
      </c>
      <c r="CV467" s="253" t="s">
        <v>174</v>
      </c>
    </row>
    <row r="468" spans="55:100" ht="15" thickBot="1" x14ac:dyDescent="0.35">
      <c r="BC468" s="95"/>
      <c r="BD468" s="196">
        <v>26</v>
      </c>
      <c r="BE468" s="199">
        <f t="shared" si="164"/>
        <v>-44.205003041953987</v>
      </c>
      <c r="BF468" s="198">
        <f t="shared" si="165"/>
        <v>69.556127624758858</v>
      </c>
      <c r="BG468" s="52"/>
      <c r="BH468" s="196">
        <f t="shared" si="168"/>
        <v>3038.7699736319355</v>
      </c>
      <c r="BI468" s="198">
        <f t="shared" si="172"/>
        <v>-38.894736702221593</v>
      </c>
      <c r="BJ468" s="52"/>
      <c r="BK468" s="52"/>
      <c r="BL468" s="52"/>
      <c r="BM468" s="199">
        <f t="shared" si="169"/>
        <v>56.961555016762311</v>
      </c>
      <c r="BN468" s="198">
        <f t="shared" si="170"/>
        <v>-90.894736702221593</v>
      </c>
      <c r="BO468" s="52"/>
      <c r="BP468" s="52"/>
      <c r="BQ468" s="52"/>
      <c r="BR468" s="52"/>
      <c r="BS468" s="117">
        <f t="shared" si="171"/>
        <v>-190.97898768712253</v>
      </c>
      <c r="BT468" s="124">
        <v>-175</v>
      </c>
      <c r="BU468" s="52"/>
      <c r="BV468" s="52"/>
      <c r="BW468" s="95"/>
      <c r="BX468" s="257">
        <f>((-1)*((2*BZ464*CA464)-(2*BZ464*BX464)-(2*BW464))+(((((2*BZ464*CA464)-(2*BZ464*BX464)-(2*BW464))^2)-(4*((BZ464^2)+1)*(((CA464-BX464)^2)+(BW464^2)-(BY464^2))))^(1/2)))/(2*((BZ464^2)+1))</f>
        <v>-41.981275809307668</v>
      </c>
      <c r="BY468" s="258">
        <f>BZ464*BX468+CA464</f>
        <v>61.671385610188516</v>
      </c>
      <c r="BZ468" s="258">
        <f>((-1)*((2*BZ464*CA464)-(2*BZ464*BX464)-(2*BW464))-(((((2*BZ464*CA464)-(2*BZ464*BX464)-(2*BW464))^2)-(4*((BZ464^2)+1)*(((CA464-BX464)^2)+(BW464^2)-(BY464^2))))^(1/2)))/(2*((BZ464^2)+1))</f>
        <v>-87.808197595135525</v>
      </c>
      <c r="CA468" s="259">
        <f>BZ464*BZ468+CA464</f>
        <v>57.258754929608109</v>
      </c>
      <c r="CB468" s="95"/>
      <c r="CC468" s="223">
        <f t="shared" si="166"/>
        <v>-210.55525381369415</v>
      </c>
      <c r="CD468" s="224">
        <f t="shared" si="173"/>
        <v>-38.894736702221593</v>
      </c>
      <c r="CE468" s="52"/>
      <c r="CF468" s="52"/>
      <c r="CG468" s="52"/>
      <c r="CH468" s="216">
        <f t="shared" si="167"/>
        <v>59.691968832458038</v>
      </c>
      <c r="CI468" s="224">
        <f t="shared" si="174"/>
        <v>-90.894736702221593</v>
      </c>
      <c r="CJ468" s="52"/>
      <c r="CK468" s="52"/>
      <c r="CL468" s="52"/>
      <c r="CM468" s="52"/>
      <c r="CN468" s="117">
        <f t="shared" si="175"/>
        <v>-190.97898768712253</v>
      </c>
      <c r="CO468" s="124">
        <v>-175</v>
      </c>
      <c r="CP468" s="52"/>
      <c r="CQ468" s="52"/>
      <c r="CR468" s="95"/>
      <c r="CS468" s="257">
        <f>((-1)*((2*CU464*CV464)-(2*CU464*CS464)-(2*CR464))+(((((2*CU464*CV464)-(2*CU464*CS464)-(2*CR464))^2)-(4*((CU464^2)+1)*(((CV464-CS464)^2)+(CR464^2)-(CT464^2))))^(1/2)))/(2*((CU464^2)+1))</f>
        <v>-62.688421361931212</v>
      </c>
      <c r="CT468" s="258">
        <f>CU464*CS468+CV464</f>
        <v>36.551609376982583</v>
      </c>
      <c r="CU468" s="258">
        <f>((-1)*((2*CU464*CV464)-(2*CU464*CS464)-(2*CR464))-(((((2*CU464*CV464)-(2*CU464*CS464)-(2*CR464))^2)-(4*((CU464^2)+1)*(((CV464-CS464)^2)+(CR464^2)-(CT464^2))))^(1/2)))/(2*((CU464^2)+1))</f>
        <v>-67.101052042511981</v>
      </c>
      <c r="CV468" s="259">
        <f>CU464*CU468+CV464</f>
        <v>82.37853116281417</v>
      </c>
    </row>
    <row r="469" spans="55:100" x14ac:dyDescent="0.3">
      <c r="BC469" s="95"/>
      <c r="BD469" s="196">
        <v>27</v>
      </c>
      <c r="BE469" s="199">
        <f t="shared" si="164"/>
        <v>-44.384267422942386</v>
      </c>
      <c r="BF469" s="198">
        <f t="shared" si="165"/>
        <v>69.91567634876472</v>
      </c>
      <c r="BG469" s="52"/>
      <c r="BH469" s="196">
        <f t="shared" si="168"/>
        <v>3153.3586237612453</v>
      </c>
      <c r="BI469" s="198">
        <f t="shared" si="172"/>
        <v>-37.894736702221593</v>
      </c>
      <c r="BJ469" s="52"/>
      <c r="BK469" s="52"/>
      <c r="BL469" s="52"/>
      <c r="BM469" s="199">
        <f t="shared" si="169"/>
        <v>56.865265968564771</v>
      </c>
      <c r="BN469" s="198">
        <f t="shared" si="170"/>
        <v>-91.894736702221593</v>
      </c>
      <c r="BO469" s="52"/>
      <c r="BP469" s="52"/>
      <c r="BQ469" s="52"/>
      <c r="BR469" s="52"/>
      <c r="BS469" s="117">
        <f t="shared" si="171"/>
        <v>-189.88767918605325</v>
      </c>
      <c r="BT469" s="124">
        <v>-174</v>
      </c>
      <c r="BU469" s="52"/>
      <c r="BV469" s="52"/>
      <c r="BW469" s="95"/>
      <c r="BX469" s="289" t="s">
        <v>175</v>
      </c>
      <c r="BY469" s="289"/>
      <c r="BZ469" s="289" t="s">
        <v>176</v>
      </c>
      <c r="CA469" s="290"/>
      <c r="CB469" s="95"/>
      <c r="CC469" s="223">
        <f t="shared" si="166"/>
        <v>-220.9406508938323</v>
      </c>
      <c r="CD469" s="224">
        <f t="shared" si="173"/>
        <v>-37.894736702221593</v>
      </c>
      <c r="CE469" s="52"/>
      <c r="CF469" s="52"/>
      <c r="CG469" s="52"/>
      <c r="CH469" s="216">
        <f t="shared" si="167"/>
        <v>59.700695700248794</v>
      </c>
      <c r="CI469" s="224">
        <f t="shared" si="174"/>
        <v>-91.894736702221593</v>
      </c>
      <c r="CJ469" s="52"/>
      <c r="CK469" s="52"/>
      <c r="CL469" s="52"/>
      <c r="CM469" s="52"/>
      <c r="CN469" s="117">
        <f t="shared" si="175"/>
        <v>-189.88767918605325</v>
      </c>
      <c r="CO469" s="124">
        <v>-174</v>
      </c>
      <c r="CP469" s="52"/>
      <c r="CQ469" s="52"/>
      <c r="CR469" s="95"/>
      <c r="CS469" s="289" t="s">
        <v>175</v>
      </c>
      <c r="CT469" s="289"/>
      <c r="CU469" s="289" t="s">
        <v>176</v>
      </c>
      <c r="CV469" s="290"/>
    </row>
    <row r="470" spans="55:100" x14ac:dyDescent="0.3">
      <c r="BC470" s="95"/>
      <c r="BD470" s="196">
        <v>28</v>
      </c>
      <c r="BE470" s="199">
        <f t="shared" si="164"/>
        <v>-44.569779491562628</v>
      </c>
      <c r="BF470" s="198">
        <f t="shared" si="165"/>
        <v>70.272041716921649</v>
      </c>
      <c r="BG470" s="52"/>
      <c r="BH470" s="196">
        <f t="shared" si="168"/>
        <v>3267.9472738905542</v>
      </c>
      <c r="BI470" s="198">
        <f t="shared" si="172"/>
        <v>-36.894736702221593</v>
      </c>
      <c r="BJ470" s="52"/>
      <c r="BK470" s="52"/>
      <c r="BL470" s="52"/>
      <c r="BM470" s="199">
        <f t="shared" si="169"/>
        <v>56.768976920367237</v>
      </c>
      <c r="BN470" s="198">
        <f t="shared" si="170"/>
        <v>-92.894736702221593</v>
      </c>
      <c r="BO470" s="52"/>
      <c r="BP470" s="52"/>
      <c r="BQ470" s="52"/>
      <c r="BR470" s="52"/>
      <c r="BS470" s="117">
        <f t="shared" si="171"/>
        <v>-188.79637068498397</v>
      </c>
      <c r="BT470" s="124">
        <v>-173</v>
      </c>
      <c r="BU470" s="52"/>
      <c r="BV470" s="52"/>
      <c r="BW470" s="95"/>
      <c r="BX470" s="283">
        <f>(((BX468^2)+(BY468^2))^(1/2))</f>
        <v>74.604204450270288</v>
      </c>
      <c r="BY470" s="283"/>
      <c r="BZ470" s="283">
        <f>(((BZ468^2)+(CA468^2))^(1/2))</f>
        <v>104.82768995353892</v>
      </c>
      <c r="CA470" s="309"/>
      <c r="CB470" s="95"/>
      <c r="CC470" s="223">
        <f t="shared" si="166"/>
        <v>-231.32604797397045</v>
      </c>
      <c r="CD470" s="224">
        <f t="shared" si="173"/>
        <v>-36.894736702221593</v>
      </c>
      <c r="CE470" s="52"/>
      <c r="CF470" s="52"/>
      <c r="CG470" s="52"/>
      <c r="CH470" s="216">
        <f t="shared" si="167"/>
        <v>59.70942256803955</v>
      </c>
      <c r="CI470" s="224">
        <f t="shared" si="174"/>
        <v>-92.894736702221593</v>
      </c>
      <c r="CJ470" s="52"/>
      <c r="CK470" s="52"/>
      <c r="CL470" s="52"/>
      <c r="CM470" s="52"/>
      <c r="CN470" s="117">
        <f t="shared" si="175"/>
        <v>-188.79637068498397</v>
      </c>
      <c r="CO470" s="124">
        <v>-173</v>
      </c>
      <c r="CP470" s="52"/>
      <c r="CQ470" s="52"/>
      <c r="CR470" s="95"/>
      <c r="CS470" s="283">
        <f>(((CS468^2)+(CT468^2))^(1/2))</f>
        <v>72.566234027256471</v>
      </c>
      <c r="CT470" s="283"/>
      <c r="CU470" s="283">
        <f>(((CU468^2)+(CV468^2))^(1/2))</f>
        <v>106.24864037602856</v>
      </c>
      <c r="CV470" s="309"/>
    </row>
    <row r="471" spans="55:100" x14ac:dyDescent="0.3">
      <c r="BC471" s="95"/>
      <c r="BD471" s="196">
        <v>29</v>
      </c>
      <c r="BE471" s="199">
        <f t="shared" si="164"/>
        <v>-44.761482739041526</v>
      </c>
      <c r="BF471" s="198">
        <f t="shared" si="165"/>
        <v>70.625115176886354</v>
      </c>
      <c r="BG471" s="52"/>
      <c r="BH471" s="196">
        <f t="shared" si="168"/>
        <v>3382.5359240198632</v>
      </c>
      <c r="BI471" s="198">
        <f t="shared" si="172"/>
        <v>-35.894736702221593</v>
      </c>
      <c r="BJ471" s="52"/>
      <c r="BK471" s="52"/>
      <c r="BL471" s="52"/>
      <c r="BM471" s="199">
        <f t="shared" si="169"/>
        <v>56.672687872169696</v>
      </c>
      <c r="BN471" s="198">
        <f t="shared" si="170"/>
        <v>-93.894736702221593</v>
      </c>
      <c r="BO471" s="52"/>
      <c r="BP471" s="52"/>
      <c r="BQ471" s="52"/>
      <c r="BR471" s="52"/>
      <c r="BS471" s="117">
        <f t="shared" si="171"/>
        <v>-187.70506218391472</v>
      </c>
      <c r="BT471" s="124">
        <v>-172</v>
      </c>
      <c r="BU471" s="52"/>
      <c r="BV471" s="52"/>
      <c r="BW471" s="95"/>
      <c r="BX471" s="52"/>
      <c r="BY471" s="52"/>
      <c r="BZ471" s="52"/>
      <c r="CA471" s="96"/>
      <c r="CB471" s="95"/>
      <c r="CC471" s="223">
        <f t="shared" si="166"/>
        <v>-241.71144505410865</v>
      </c>
      <c r="CD471" s="224">
        <f t="shared" si="173"/>
        <v>-35.894736702221593</v>
      </c>
      <c r="CE471" s="52"/>
      <c r="CF471" s="52"/>
      <c r="CG471" s="52"/>
      <c r="CH471" s="216">
        <f t="shared" si="167"/>
        <v>59.718149435830313</v>
      </c>
      <c r="CI471" s="224">
        <f t="shared" si="174"/>
        <v>-93.894736702221593</v>
      </c>
      <c r="CJ471" s="52"/>
      <c r="CK471" s="52"/>
      <c r="CL471" s="52"/>
      <c r="CM471" s="52"/>
      <c r="CN471" s="117">
        <f t="shared" si="175"/>
        <v>-187.70506218391472</v>
      </c>
      <c r="CO471" s="124">
        <v>-172</v>
      </c>
      <c r="CP471" s="52"/>
      <c r="CQ471" s="52"/>
      <c r="CR471" s="95"/>
      <c r="CS471" s="52"/>
      <c r="CT471" s="52"/>
      <c r="CU471" s="52"/>
      <c r="CV471" s="96"/>
    </row>
    <row r="472" spans="55:100" x14ac:dyDescent="0.3">
      <c r="BC472" s="95"/>
      <c r="BD472" s="196">
        <v>30</v>
      </c>
      <c r="BE472" s="199">
        <f t="shared" si="164"/>
        <v>-44.959318770712812</v>
      </c>
      <c r="BF472" s="198">
        <f t="shared" si="165"/>
        <v>70.974789179062583</v>
      </c>
      <c r="BG472" s="52"/>
      <c r="BH472" s="196">
        <f t="shared" si="168"/>
        <v>3497.1245741491721</v>
      </c>
      <c r="BI472" s="198">
        <f t="shared" si="172"/>
        <v>-34.894736702221593</v>
      </c>
      <c r="BJ472" s="52"/>
      <c r="BK472" s="52"/>
      <c r="BL472" s="52"/>
      <c r="BM472" s="199">
        <f t="shared" si="169"/>
        <v>56.576398823972156</v>
      </c>
      <c r="BN472" s="198">
        <f t="shared" si="170"/>
        <v>-94.894736702221593</v>
      </c>
      <c r="BO472" s="52"/>
      <c r="BP472" s="52"/>
      <c r="BQ472" s="52"/>
      <c r="BR472" s="52"/>
      <c r="BS472" s="117">
        <f t="shared" si="171"/>
        <v>-186.61375368284544</v>
      </c>
      <c r="BT472" s="124">
        <v>-171</v>
      </c>
      <c r="BU472" s="52"/>
      <c r="BV472" s="52"/>
      <c r="BW472" s="95"/>
      <c r="BX472" s="52"/>
      <c r="BY472" s="52"/>
      <c r="BZ472" s="52"/>
      <c r="CA472" s="96"/>
      <c r="CB472" s="95"/>
      <c r="CC472" s="223">
        <f t="shared" si="166"/>
        <v>-252.0968421342468</v>
      </c>
      <c r="CD472" s="224">
        <f t="shared" si="173"/>
        <v>-34.894736702221593</v>
      </c>
      <c r="CE472" s="52"/>
      <c r="CF472" s="52"/>
      <c r="CG472" s="52"/>
      <c r="CH472" s="216">
        <f t="shared" si="167"/>
        <v>59.726876303621069</v>
      </c>
      <c r="CI472" s="224">
        <f t="shared" si="174"/>
        <v>-94.894736702221593</v>
      </c>
      <c r="CJ472" s="52"/>
      <c r="CK472" s="52"/>
      <c r="CL472" s="52"/>
      <c r="CM472" s="52"/>
      <c r="CN472" s="117">
        <f t="shared" si="175"/>
        <v>-186.61375368284544</v>
      </c>
      <c r="CO472" s="124">
        <v>-171</v>
      </c>
      <c r="CP472" s="52"/>
      <c r="CQ472" s="52"/>
      <c r="CR472" s="95"/>
      <c r="CS472" s="52"/>
      <c r="CT472" s="52"/>
      <c r="CU472" s="52"/>
      <c r="CV472" s="96"/>
    </row>
    <row r="473" spans="55:100" x14ac:dyDescent="0.3">
      <c r="BC473" s="95"/>
      <c r="BD473" s="196">
        <v>31</v>
      </c>
      <c r="BE473" s="199">
        <f t="shared" si="164"/>
        <v>-45.163227323804776</v>
      </c>
      <c r="BF473" s="198">
        <f t="shared" si="165"/>
        <v>71.32095720936195</v>
      </c>
      <c r="BG473" s="52"/>
      <c r="BH473" s="196">
        <f t="shared" si="168"/>
        <v>3611.7132242784814</v>
      </c>
      <c r="BI473" s="198">
        <f t="shared" si="172"/>
        <v>-33.894736702221593</v>
      </c>
      <c r="BJ473" s="52"/>
      <c r="BK473" s="52"/>
      <c r="BL473" s="52"/>
      <c r="BM473" s="199">
        <f t="shared" si="169"/>
        <v>56.480109775774622</v>
      </c>
      <c r="BN473" s="198">
        <f t="shared" si="170"/>
        <v>-95.894736702221593</v>
      </c>
      <c r="BO473" s="52"/>
      <c r="BP473" s="52"/>
      <c r="BQ473" s="52"/>
      <c r="BR473" s="52"/>
      <c r="BS473" s="117">
        <f t="shared" si="171"/>
        <v>-185.52244518177616</v>
      </c>
      <c r="BT473" s="124">
        <v>-170</v>
      </c>
      <c r="BU473" s="52"/>
      <c r="BV473" s="52"/>
      <c r="BW473" s="95"/>
      <c r="BX473" s="52"/>
      <c r="BY473" s="52"/>
      <c r="BZ473" s="52"/>
      <c r="CA473" s="96"/>
      <c r="CB473" s="95"/>
      <c r="CC473" s="223">
        <f t="shared" si="166"/>
        <v>-262.482239214385</v>
      </c>
      <c r="CD473" s="224">
        <f t="shared" si="173"/>
        <v>-33.894736702221593</v>
      </c>
      <c r="CE473" s="52"/>
      <c r="CF473" s="52"/>
      <c r="CG473" s="52"/>
      <c r="CH473" s="216">
        <f t="shared" si="167"/>
        <v>59.735603171411832</v>
      </c>
      <c r="CI473" s="224">
        <f t="shared" si="174"/>
        <v>-95.894736702221593</v>
      </c>
      <c r="CJ473" s="52"/>
      <c r="CK473" s="52"/>
      <c r="CL473" s="52"/>
      <c r="CM473" s="52"/>
      <c r="CN473" s="117">
        <f t="shared" si="175"/>
        <v>-185.52244518177616</v>
      </c>
      <c r="CO473" s="124">
        <v>-170</v>
      </c>
      <c r="CP473" s="52"/>
      <c r="CQ473" s="52"/>
      <c r="CR473" s="95"/>
      <c r="CS473" s="52"/>
      <c r="CT473" s="52"/>
      <c r="CU473" s="52"/>
      <c r="CV473" s="96"/>
    </row>
    <row r="474" spans="55:100" x14ac:dyDescent="0.3">
      <c r="BC474" s="95"/>
      <c r="BD474" s="196">
        <v>32</v>
      </c>
      <c r="BE474" s="199">
        <f t="shared" si="164"/>
        <v>-45.373146285796821</v>
      </c>
      <c r="BF474" s="198">
        <f t="shared" si="165"/>
        <v>71.663513821648991</v>
      </c>
      <c r="BG474" s="52"/>
      <c r="BH474" s="196">
        <f t="shared" si="168"/>
        <v>3726.3018744077904</v>
      </c>
      <c r="BI474" s="198">
        <f t="shared" si="172"/>
        <v>-32.894736702221593</v>
      </c>
      <c r="BJ474" s="52"/>
      <c r="BK474" s="52"/>
      <c r="BL474" s="52"/>
      <c r="BM474" s="199">
        <f t="shared" si="169"/>
        <v>56.383820727577081</v>
      </c>
      <c r="BN474" s="198">
        <f t="shared" si="170"/>
        <v>-96.894736702221593</v>
      </c>
      <c r="BO474" s="52"/>
      <c r="BP474" s="52"/>
      <c r="BQ474" s="52"/>
      <c r="BR474" s="52"/>
      <c r="BS474" s="117">
        <f t="shared" si="171"/>
        <v>-184.43113668070689</v>
      </c>
      <c r="BT474" s="124">
        <v>-169</v>
      </c>
      <c r="BU474" s="52"/>
      <c r="BV474" s="52"/>
      <c r="BW474" s="310" t="s">
        <v>177</v>
      </c>
      <c r="BX474" s="311"/>
      <c r="BY474" s="311"/>
      <c r="BZ474" s="311"/>
      <c r="CA474" s="312"/>
      <c r="CB474" s="95"/>
      <c r="CC474" s="223">
        <f t="shared" si="166"/>
        <v>-272.86763629452315</v>
      </c>
      <c r="CD474" s="224">
        <f t="shared" si="173"/>
        <v>-32.894736702221593</v>
      </c>
      <c r="CE474" s="52"/>
      <c r="CF474" s="52"/>
      <c r="CG474" s="52"/>
      <c r="CH474" s="216">
        <f t="shared" si="167"/>
        <v>59.744330039202588</v>
      </c>
      <c r="CI474" s="224">
        <f t="shared" si="174"/>
        <v>-96.894736702221593</v>
      </c>
      <c r="CJ474" s="52"/>
      <c r="CK474" s="52"/>
      <c r="CL474" s="52"/>
      <c r="CM474" s="52"/>
      <c r="CN474" s="117">
        <f t="shared" si="175"/>
        <v>-184.43113668070689</v>
      </c>
      <c r="CO474" s="124">
        <v>-169</v>
      </c>
      <c r="CP474" s="52"/>
      <c r="CQ474" s="52"/>
      <c r="CR474" s="310" t="s">
        <v>177</v>
      </c>
      <c r="CS474" s="311"/>
      <c r="CT474" s="311"/>
      <c r="CU474" s="311"/>
      <c r="CV474" s="312"/>
    </row>
    <row r="475" spans="55:100" x14ac:dyDescent="0.3">
      <c r="BC475" s="95"/>
      <c r="BD475" s="196">
        <v>33</v>
      </c>
      <c r="BE475" s="199">
        <f t="shared" si="164"/>
        <v>-45.589011713339602</v>
      </c>
      <c r="BF475" s="198">
        <f t="shared" si="165"/>
        <v>72.002354669861205</v>
      </c>
      <c r="BG475" s="52"/>
      <c r="BH475" s="196">
        <f t="shared" si="168"/>
        <v>3840.8905245370997</v>
      </c>
      <c r="BI475" s="198">
        <f t="shared" si="172"/>
        <v>-31.894736702221593</v>
      </c>
      <c r="BJ475" s="52"/>
      <c r="BK475" s="52"/>
      <c r="BL475" s="52"/>
      <c r="BM475" s="199">
        <f t="shared" si="169"/>
        <v>56.287531679379541</v>
      </c>
      <c r="BN475" s="198">
        <f t="shared" si="170"/>
        <v>-97.894736702221593</v>
      </c>
      <c r="BO475" s="52"/>
      <c r="BP475" s="52"/>
      <c r="BQ475" s="52"/>
      <c r="BR475" s="52"/>
      <c r="BS475" s="117">
        <f t="shared" si="171"/>
        <v>-183.33982817963764</v>
      </c>
      <c r="BT475" s="124">
        <v>-168</v>
      </c>
      <c r="BU475" s="52"/>
      <c r="BV475" s="52"/>
      <c r="BW475" s="310"/>
      <c r="BX475" s="311"/>
      <c r="BY475" s="311"/>
      <c r="BZ475" s="311"/>
      <c r="CA475" s="312"/>
      <c r="CB475" s="95"/>
      <c r="CC475" s="223">
        <f t="shared" si="166"/>
        <v>-283.25303337466136</v>
      </c>
      <c r="CD475" s="224">
        <f t="shared" si="173"/>
        <v>-31.894736702221593</v>
      </c>
      <c r="CE475" s="52"/>
      <c r="CF475" s="52"/>
      <c r="CG475" s="52"/>
      <c r="CH475" s="216">
        <f t="shared" si="167"/>
        <v>59.753056906993343</v>
      </c>
      <c r="CI475" s="224">
        <f t="shared" si="174"/>
        <v>-97.894736702221593</v>
      </c>
      <c r="CJ475" s="52"/>
      <c r="CK475" s="52"/>
      <c r="CL475" s="52"/>
      <c r="CM475" s="52"/>
      <c r="CN475" s="117">
        <f t="shared" si="175"/>
        <v>-183.33982817963764</v>
      </c>
      <c r="CO475" s="124">
        <v>-168</v>
      </c>
      <c r="CP475" s="52"/>
      <c r="CQ475" s="52"/>
      <c r="CR475" s="310"/>
      <c r="CS475" s="311"/>
      <c r="CT475" s="311"/>
      <c r="CU475" s="311"/>
      <c r="CV475" s="312"/>
    </row>
    <row r="476" spans="55:100" ht="15" thickBot="1" x14ac:dyDescent="0.35">
      <c r="BC476" s="95"/>
      <c r="BD476" s="196">
        <v>34</v>
      </c>
      <c r="BE476" s="199">
        <f t="shared" si="164"/>
        <v>-45.810757851732752</v>
      </c>
      <c r="BF476" s="198">
        <f t="shared" si="165"/>
        <v>72.33737653979378</v>
      </c>
      <c r="BG476" s="52"/>
      <c r="BH476" s="196">
        <f t="shared" si="168"/>
        <v>3955.4791746664087</v>
      </c>
      <c r="BI476" s="198">
        <f t="shared" si="172"/>
        <v>-30.894736702221593</v>
      </c>
      <c r="BJ476" s="52"/>
      <c r="BK476" s="52"/>
      <c r="BL476" s="52"/>
      <c r="BM476" s="199">
        <f t="shared" si="169"/>
        <v>56.191242631182007</v>
      </c>
      <c r="BN476" s="198">
        <f t="shared" si="170"/>
        <v>-98.894736702221593</v>
      </c>
      <c r="BO476" s="52"/>
      <c r="BP476" s="52"/>
      <c r="BQ476" s="52"/>
      <c r="BR476" s="52"/>
      <c r="BS476" s="117">
        <f t="shared" si="171"/>
        <v>-182.24851967856836</v>
      </c>
      <c r="BT476" s="124">
        <v>-167</v>
      </c>
      <c r="BU476" s="52"/>
      <c r="BV476" s="52"/>
      <c r="BW476" s="313" t="s">
        <v>178</v>
      </c>
      <c r="BX476" s="314"/>
      <c r="BY476" s="314"/>
      <c r="BZ476" s="314"/>
      <c r="CA476" s="315"/>
      <c r="CB476" s="95"/>
      <c r="CC476" s="223">
        <f t="shared" si="166"/>
        <v>-293.6384304547995</v>
      </c>
      <c r="CD476" s="224">
        <f t="shared" si="173"/>
        <v>-30.894736702221593</v>
      </c>
      <c r="CE476" s="52"/>
      <c r="CF476" s="52"/>
      <c r="CG476" s="52"/>
      <c r="CH476" s="216">
        <f t="shared" si="167"/>
        <v>59.761783774784107</v>
      </c>
      <c r="CI476" s="224">
        <f t="shared" si="174"/>
        <v>-98.894736702221593</v>
      </c>
      <c r="CJ476" s="52"/>
      <c r="CK476" s="52"/>
      <c r="CL476" s="52"/>
      <c r="CM476" s="52"/>
      <c r="CN476" s="117">
        <f t="shared" si="175"/>
        <v>-182.24851967856836</v>
      </c>
      <c r="CO476" s="124">
        <v>-167</v>
      </c>
      <c r="CP476" s="52"/>
      <c r="CQ476" s="52"/>
      <c r="CR476" s="313" t="s">
        <v>178</v>
      </c>
      <c r="CS476" s="314"/>
      <c r="CT476" s="314"/>
      <c r="CU476" s="314"/>
      <c r="CV476" s="315"/>
    </row>
    <row r="477" spans="55:100" x14ac:dyDescent="0.3">
      <c r="BC477" s="95"/>
      <c r="BD477" s="196">
        <v>35</v>
      </c>
      <c r="BE477" s="199">
        <f t="shared" si="164"/>
        <v>-46.038317154954413</v>
      </c>
      <c r="BF477" s="198">
        <f t="shared" si="165"/>
        <v>72.668477380539699</v>
      </c>
      <c r="BG477" s="52"/>
      <c r="BH477" s="196">
        <f t="shared" si="168"/>
        <v>4070.067824795718</v>
      </c>
      <c r="BI477" s="198">
        <f t="shared" si="172"/>
        <v>-29.894736702221593</v>
      </c>
      <c r="BJ477" s="52"/>
      <c r="BK477" s="52"/>
      <c r="BL477" s="52"/>
      <c r="BM477" s="199">
        <f t="shared" si="169"/>
        <v>56.094953582984466</v>
      </c>
      <c r="BN477" s="198">
        <f t="shared" si="170"/>
        <v>-99.894736702221593</v>
      </c>
      <c r="BO477" s="52"/>
      <c r="BP477" s="52"/>
      <c r="BQ477" s="52"/>
      <c r="BR477" s="52"/>
      <c r="BS477" s="117">
        <f t="shared" si="171"/>
        <v>-181.15721117749908</v>
      </c>
      <c r="BT477" s="124">
        <v>-166</v>
      </c>
      <c r="BU477" s="52"/>
      <c r="BV477" s="52"/>
      <c r="BW477" s="260" t="s">
        <v>179</v>
      </c>
      <c r="BX477" s="94" t="s">
        <v>180</v>
      </c>
      <c r="BY477" s="260" t="s">
        <v>181</v>
      </c>
      <c r="BZ477" s="260" t="s">
        <v>182</v>
      </c>
      <c r="CA477" s="260" t="s">
        <v>183</v>
      </c>
      <c r="CB477" s="95"/>
      <c r="CC477" s="223">
        <f t="shared" si="166"/>
        <v>-304.02382753493765</v>
      </c>
      <c r="CD477" s="224">
        <f t="shared" si="173"/>
        <v>-29.894736702221593</v>
      </c>
      <c r="CE477" s="52"/>
      <c r="CF477" s="52"/>
      <c r="CG477" s="52"/>
      <c r="CH477" s="216">
        <f t="shared" si="167"/>
        <v>59.770510642574862</v>
      </c>
      <c r="CI477" s="224">
        <f t="shared" si="174"/>
        <v>-99.894736702221593</v>
      </c>
      <c r="CJ477" s="52"/>
      <c r="CK477" s="52"/>
      <c r="CL477" s="52"/>
      <c r="CM477" s="52"/>
      <c r="CN477" s="117">
        <f t="shared" si="175"/>
        <v>-181.15721117749908</v>
      </c>
      <c r="CO477" s="124">
        <v>-166</v>
      </c>
      <c r="CP477" s="52"/>
      <c r="CQ477" s="52"/>
      <c r="CR477" s="260" t="s">
        <v>179</v>
      </c>
      <c r="CS477" s="94" t="s">
        <v>180</v>
      </c>
      <c r="CT477" s="260" t="s">
        <v>181</v>
      </c>
      <c r="CU477" s="260" t="s">
        <v>182</v>
      </c>
      <c r="CV477" s="260" t="s">
        <v>183</v>
      </c>
    </row>
    <row r="478" spans="55:100" ht="15" thickBot="1" x14ac:dyDescent="0.35">
      <c r="BC478" s="95"/>
      <c r="BD478" s="196">
        <v>36</v>
      </c>
      <c r="BE478" s="199">
        <f t="shared" si="164"/>
        <v>-46.271620306236414</v>
      </c>
      <c r="BF478" s="198">
        <f t="shared" si="165"/>
        <v>72.995556335575458</v>
      </c>
      <c r="BG478" s="52"/>
      <c r="BH478" s="196">
        <f t="shared" si="168"/>
        <v>4184.6564749250265</v>
      </c>
      <c r="BI478" s="198">
        <f t="shared" si="172"/>
        <v>-28.894736702221593</v>
      </c>
      <c r="BJ478" s="52"/>
      <c r="BK478" s="52"/>
      <c r="BL478" s="52"/>
      <c r="BM478" s="199">
        <f t="shared" si="169"/>
        <v>55.998664534786926</v>
      </c>
      <c r="BN478" s="198">
        <f t="shared" si="170"/>
        <v>-100.89473670222159</v>
      </c>
      <c r="BO478" s="52"/>
      <c r="BP478" s="52"/>
      <c r="BQ478" s="52"/>
      <c r="BR478" s="52"/>
      <c r="BS478" s="117">
        <f t="shared" si="171"/>
        <v>-180.0659026764298</v>
      </c>
      <c r="BT478" s="124">
        <v>-165</v>
      </c>
      <c r="BU478" s="52"/>
      <c r="BV478" s="52"/>
      <c r="BW478" s="261">
        <f>(BY468-AF4)/(BX468-AF3)</f>
        <v>-1.4690212343788598</v>
      </c>
      <c r="BX478" s="98">
        <f>D3</f>
        <v>-11.430052302761336</v>
      </c>
      <c r="BY478" s="261">
        <f>(-1)*(1/BX478)</f>
        <v>8.7488663525924062E-2</v>
      </c>
      <c r="BZ478" s="261">
        <f>BY468-BY478*BX468</f>
        <v>65.344271323858052</v>
      </c>
      <c r="CA478" s="261">
        <f>((BX468^2)+((BY468-BZ478)^2))^(1/2)</f>
        <v>42.141637462761686</v>
      </c>
      <c r="CB478" s="95"/>
      <c r="CC478" s="223">
        <f t="shared" si="166"/>
        <v>-314.40922461507586</v>
      </c>
      <c r="CD478" s="224">
        <f t="shared" si="173"/>
        <v>-28.894736702221593</v>
      </c>
      <c r="CE478" s="52"/>
      <c r="CF478" s="52"/>
      <c r="CG478" s="52"/>
      <c r="CH478" s="216">
        <f t="shared" si="167"/>
        <v>59.779237510365625</v>
      </c>
      <c r="CI478" s="224">
        <f t="shared" si="174"/>
        <v>-100.89473670222159</v>
      </c>
      <c r="CJ478" s="52"/>
      <c r="CK478" s="52"/>
      <c r="CL478" s="52"/>
      <c r="CM478" s="52"/>
      <c r="CN478" s="117">
        <f t="shared" si="175"/>
        <v>-180.0659026764298</v>
      </c>
      <c r="CO478" s="124">
        <v>-165</v>
      </c>
      <c r="CP478" s="52"/>
      <c r="CQ478" s="52"/>
      <c r="CR478" s="261">
        <f>(CT468-AF4)/(CS468-AF3)</f>
        <v>-0.58306795071377049</v>
      </c>
      <c r="CS478" s="98">
        <f>BX478</f>
        <v>-11.430052302761336</v>
      </c>
      <c r="CT478" s="261">
        <f>(-1)*(1/CS478)</f>
        <v>8.7488663525924062E-2</v>
      </c>
      <c r="CU478" s="261">
        <f>CT468-CT478*CS468</f>
        <v>42.036135580487937</v>
      </c>
      <c r="CV478" s="261">
        <f>((CS468^2)+((CT468-CU478)^2))^(1/2)</f>
        <v>62.927880947382697</v>
      </c>
    </row>
    <row r="479" spans="55:100" x14ac:dyDescent="0.3">
      <c r="BC479" s="95"/>
      <c r="BD479" s="196">
        <v>37</v>
      </c>
      <c r="BE479" s="199">
        <f t="shared" si="164"/>
        <v>-46.51059623917881</v>
      </c>
      <c r="BF479" s="198">
        <f t="shared" si="165"/>
        <v>73.318513773482849</v>
      </c>
      <c r="BG479" s="52"/>
      <c r="BH479" s="196">
        <f t="shared" si="168"/>
        <v>4299.2451250543363</v>
      </c>
      <c r="BI479" s="198">
        <f t="shared" si="172"/>
        <v>-27.894736702221593</v>
      </c>
      <c r="BJ479" s="52"/>
      <c r="BK479" s="52"/>
      <c r="BL479" s="52"/>
      <c r="BM479" s="199">
        <f t="shared" si="169"/>
        <v>55.902375486589392</v>
      </c>
      <c r="BN479" s="198">
        <f t="shared" si="170"/>
        <v>-101.89473670222159</v>
      </c>
      <c r="BO479" s="52"/>
      <c r="BP479" s="52"/>
      <c r="BQ479" s="52"/>
      <c r="BR479" s="52"/>
      <c r="BS479" s="117">
        <f t="shared" si="171"/>
        <v>-178.97459417536055</v>
      </c>
      <c r="BT479" s="124">
        <v>-164</v>
      </c>
      <c r="BU479" s="52"/>
      <c r="BV479" s="52"/>
      <c r="BW479" s="95" t="s">
        <v>184</v>
      </c>
      <c r="BX479" s="96" t="s">
        <v>184</v>
      </c>
      <c r="BY479" s="260" t="s">
        <v>184</v>
      </c>
      <c r="BZ479" s="316" t="s">
        <v>185</v>
      </c>
      <c r="CA479" s="317"/>
      <c r="CB479" s="95"/>
      <c r="CC479" s="223">
        <f t="shared" si="166"/>
        <v>-324.794621695214</v>
      </c>
      <c r="CD479" s="224">
        <f t="shared" si="173"/>
        <v>-27.894736702221593</v>
      </c>
      <c r="CE479" s="52"/>
      <c r="CF479" s="52"/>
      <c r="CG479" s="52"/>
      <c r="CH479" s="216">
        <f t="shared" si="167"/>
        <v>59.787964378156381</v>
      </c>
      <c r="CI479" s="224">
        <f t="shared" si="174"/>
        <v>-101.89473670222159</v>
      </c>
      <c r="CJ479" s="52"/>
      <c r="CK479" s="52"/>
      <c r="CL479" s="52"/>
      <c r="CM479" s="52"/>
      <c r="CN479" s="117">
        <f t="shared" si="175"/>
        <v>-178.97459417536055</v>
      </c>
      <c r="CO479" s="124">
        <v>-164</v>
      </c>
      <c r="CP479" s="52"/>
      <c r="CQ479" s="52"/>
      <c r="CR479" s="95" t="s">
        <v>184</v>
      </c>
      <c r="CS479" s="96" t="s">
        <v>184</v>
      </c>
      <c r="CT479" s="260" t="s">
        <v>184</v>
      </c>
      <c r="CU479" s="316" t="s">
        <v>197</v>
      </c>
      <c r="CV479" s="317"/>
    </row>
    <row r="480" spans="55:100" ht="15" thickBot="1" x14ac:dyDescent="0.35">
      <c r="BC480" s="95"/>
      <c r="BD480" s="196">
        <v>38</v>
      </c>
      <c r="BE480" s="199">
        <f t="shared" si="164"/>
        <v>-46.755172159397418</v>
      </c>
      <c r="BF480" s="198">
        <f t="shared" si="165"/>
        <v>73.637251318297729</v>
      </c>
      <c r="BG480" s="52"/>
      <c r="BH480" s="196">
        <f t="shared" si="168"/>
        <v>4413.8337751836452</v>
      </c>
      <c r="BI480" s="198">
        <f t="shared" si="172"/>
        <v>-26.894736702221593</v>
      </c>
      <c r="BJ480" s="52"/>
      <c r="BK480" s="52"/>
      <c r="BL480" s="52"/>
      <c r="BM480" s="199">
        <f t="shared" si="169"/>
        <v>55.806086438391851</v>
      </c>
      <c r="BN480" s="198">
        <f t="shared" si="170"/>
        <v>-102.89473670222159</v>
      </c>
      <c r="BO480" s="52"/>
      <c r="BP480" s="52"/>
      <c r="BQ480" s="52"/>
      <c r="BR480" s="52"/>
      <c r="BS480" s="117">
        <f t="shared" si="171"/>
        <v>-177.88328567429127</v>
      </c>
      <c r="BT480" s="124">
        <v>-163</v>
      </c>
      <c r="BU480" s="52"/>
      <c r="BV480" s="52"/>
      <c r="BW480" s="97">
        <f>180+DEGREES(ATAN(BW478))</f>
        <v>124.2441114010372</v>
      </c>
      <c r="BX480" s="98">
        <f>DEGREES(ATAN(BX478))</f>
        <v>-85</v>
      </c>
      <c r="BY480" s="261">
        <f>DEGREES(ATAN(BY478))</f>
        <v>5.0000000000000027</v>
      </c>
      <c r="BZ480" s="318">
        <f>IF(F3&lt;0,CA478-BY483,IF(F3&gt;0,CA478+BY483,IF(F3=0,CA478-BY483,"error")))</f>
        <v>35.574951533749754</v>
      </c>
      <c r="CA480" s="319"/>
      <c r="CB480" s="95"/>
      <c r="CC480" s="223">
        <f t="shared" si="166"/>
        <v>-335.18001877535221</v>
      </c>
      <c r="CD480" s="224">
        <f t="shared" si="173"/>
        <v>-26.894736702221593</v>
      </c>
      <c r="CE480" s="52"/>
      <c r="CF480" s="52"/>
      <c r="CG480" s="52"/>
      <c r="CH480" s="216">
        <f t="shared" si="167"/>
        <v>59.796691245947137</v>
      </c>
      <c r="CI480" s="224">
        <f t="shared" si="174"/>
        <v>-102.89473670222159</v>
      </c>
      <c r="CJ480" s="52"/>
      <c r="CK480" s="52"/>
      <c r="CL480" s="52"/>
      <c r="CM480" s="52"/>
      <c r="CN480" s="117">
        <f t="shared" si="175"/>
        <v>-177.88328567429127</v>
      </c>
      <c r="CO480" s="124">
        <v>-163</v>
      </c>
      <c r="CP480" s="52"/>
      <c r="CQ480" s="52"/>
      <c r="CR480" s="97">
        <f>180+DEGREES(ATAN(CR478))</f>
        <v>149.75490903691988</v>
      </c>
      <c r="CS480" s="98">
        <f>DEGREES(ATAN(CS478))</f>
        <v>-85</v>
      </c>
      <c r="CT480" s="261">
        <f>DEGREES(ATAN(CT478))</f>
        <v>5.0000000000000027</v>
      </c>
      <c r="CU480" s="318">
        <f>IF(F3&lt;0,CV478-CT483,IF(F3&gt;0,CV478+CT483,IF(F3=0,CV478-CT483,"error")))</f>
        <v>58.392632901147429</v>
      </c>
      <c r="CV480" s="319"/>
    </row>
    <row r="481" spans="55:100" x14ac:dyDescent="0.3">
      <c r="BC481" s="95"/>
      <c r="BD481" s="196">
        <v>39</v>
      </c>
      <c r="BE481" s="199">
        <f t="shared" si="164"/>
        <v>-47.005273566697682</v>
      </c>
      <c r="BF481" s="198">
        <f t="shared" si="165"/>
        <v>73.951671879476251</v>
      </c>
      <c r="BG481" s="52"/>
      <c r="BH481" s="196">
        <f t="shared" si="168"/>
        <v>4528.4224253129541</v>
      </c>
      <c r="BI481" s="198">
        <f t="shared" si="172"/>
        <v>-25.894736702221593</v>
      </c>
      <c r="BJ481" s="52"/>
      <c r="BK481" s="52"/>
      <c r="BL481" s="52"/>
      <c r="BM481" s="199">
        <f t="shared" si="169"/>
        <v>55.709797390194311</v>
      </c>
      <c r="BN481" s="198">
        <f t="shared" si="170"/>
        <v>-103.89473670222159</v>
      </c>
      <c r="BO481" s="52"/>
      <c r="BP481" s="52"/>
      <c r="BQ481" s="52"/>
      <c r="BR481" s="52"/>
      <c r="BS481" s="117">
        <f t="shared" si="171"/>
        <v>-176.79197717322199</v>
      </c>
      <c r="BT481" s="124">
        <v>-162</v>
      </c>
      <c r="BU481" s="52"/>
      <c r="BV481" s="52"/>
      <c r="BW481" s="320" t="s">
        <v>186</v>
      </c>
      <c r="BX481" s="289"/>
      <c r="BY481" s="290"/>
      <c r="BZ481" s="52"/>
      <c r="CA481" s="96"/>
      <c r="CB481" s="95"/>
      <c r="CC481" s="223">
        <f t="shared" si="166"/>
        <v>-345.56541585549036</v>
      </c>
      <c r="CD481" s="224">
        <f t="shared" si="173"/>
        <v>-25.894736702221593</v>
      </c>
      <c r="CE481" s="52"/>
      <c r="CF481" s="52"/>
      <c r="CG481" s="52"/>
      <c r="CH481" s="216">
        <f t="shared" si="167"/>
        <v>59.8054181137379</v>
      </c>
      <c r="CI481" s="224">
        <f t="shared" si="174"/>
        <v>-103.89473670222159</v>
      </c>
      <c r="CJ481" s="52"/>
      <c r="CK481" s="52"/>
      <c r="CL481" s="52"/>
      <c r="CM481" s="52"/>
      <c r="CN481" s="117">
        <f t="shared" si="175"/>
        <v>-176.79197717322199</v>
      </c>
      <c r="CO481" s="124">
        <v>-162</v>
      </c>
      <c r="CP481" s="52"/>
      <c r="CQ481" s="52"/>
      <c r="CR481" s="320" t="s">
        <v>186</v>
      </c>
      <c r="CS481" s="289"/>
      <c r="CT481" s="290"/>
      <c r="CU481" s="52"/>
      <c r="CV481" s="96"/>
    </row>
    <row r="482" spans="55:100" x14ac:dyDescent="0.3">
      <c r="BC482" s="95"/>
      <c r="BD482" s="196">
        <v>40</v>
      </c>
      <c r="BE482" s="199">
        <f t="shared" si="164"/>
        <v>-47.260824277768137</v>
      </c>
      <c r="BF482" s="198">
        <f t="shared" si="165"/>
        <v>74.261679681469644</v>
      </c>
      <c r="BG482" s="52"/>
      <c r="BH482" s="196">
        <f t="shared" si="168"/>
        <v>4643.011075442264</v>
      </c>
      <c r="BI482" s="198">
        <f t="shared" si="172"/>
        <v>-24.894736702221593</v>
      </c>
      <c r="BJ482" s="52"/>
      <c r="BK482" s="52"/>
      <c r="BL482" s="52"/>
      <c r="BM482" s="199">
        <f t="shared" si="169"/>
        <v>55.61350834199677</v>
      </c>
      <c r="BN482" s="198">
        <f t="shared" si="170"/>
        <v>-104.89473670222159</v>
      </c>
      <c r="BO482" s="52"/>
      <c r="BP482" s="52"/>
      <c r="BQ482" s="52"/>
      <c r="BR482" s="52"/>
      <c r="BS482" s="117">
        <f t="shared" si="171"/>
        <v>-175.70066867215272</v>
      </c>
      <c r="BT482" s="124">
        <v>-161</v>
      </c>
      <c r="BU482" s="52"/>
      <c r="BV482" s="52"/>
      <c r="BW482" s="95" t="s">
        <v>187</v>
      </c>
      <c r="BX482" s="52" t="s">
        <v>188</v>
      </c>
      <c r="BY482" s="96" t="s">
        <v>189</v>
      </c>
      <c r="BZ482" s="122" t="s">
        <v>190</v>
      </c>
      <c r="CA482" s="96"/>
      <c r="CB482" s="95"/>
      <c r="CC482" s="223">
        <f t="shared" si="166"/>
        <v>-355.95081293562856</v>
      </c>
      <c r="CD482" s="224">
        <f t="shared" si="173"/>
        <v>-24.894736702221593</v>
      </c>
      <c r="CE482" s="52"/>
      <c r="CF482" s="52"/>
      <c r="CG482" s="52"/>
      <c r="CH482" s="216">
        <f t="shared" si="167"/>
        <v>59.814144981528656</v>
      </c>
      <c r="CI482" s="224">
        <f t="shared" si="174"/>
        <v>-104.89473670222159</v>
      </c>
      <c r="CJ482" s="52"/>
      <c r="CK482" s="52"/>
      <c r="CL482" s="52"/>
      <c r="CM482" s="52"/>
      <c r="CN482" s="117">
        <f t="shared" si="175"/>
        <v>-175.70066867215272</v>
      </c>
      <c r="CO482" s="124">
        <v>-161</v>
      </c>
      <c r="CP482" s="52"/>
      <c r="CQ482" s="52"/>
      <c r="CR482" s="95" t="s">
        <v>187</v>
      </c>
      <c r="CS482" s="52" t="s">
        <v>188</v>
      </c>
      <c r="CT482" s="96" t="s">
        <v>189</v>
      </c>
      <c r="CU482" s="122" t="s">
        <v>190</v>
      </c>
      <c r="CV482" s="96"/>
    </row>
    <row r="483" spans="55:100" ht="15" thickBot="1" x14ac:dyDescent="0.35">
      <c r="BC483" s="95"/>
      <c r="BD483" s="196">
        <v>41</v>
      </c>
      <c r="BE483" s="199">
        <f t="shared" si="164"/>
        <v>-47.521746449386633</v>
      </c>
      <c r="BF483" s="198">
        <f t="shared" si="165"/>
        <v>74.5671802928983</v>
      </c>
      <c r="BG483" s="52"/>
      <c r="BH483" s="196">
        <f t="shared" si="168"/>
        <v>4757.599725571572</v>
      </c>
      <c r="BI483" s="198">
        <f t="shared" si="172"/>
        <v>-23.894736702221593</v>
      </c>
      <c r="BJ483" s="52"/>
      <c r="BK483" s="52"/>
      <c r="BL483" s="52"/>
      <c r="BM483" s="199">
        <f t="shared" si="169"/>
        <v>55.517219293799236</v>
      </c>
      <c r="BN483" s="198">
        <f t="shared" si="170"/>
        <v>-105.89473670222159</v>
      </c>
      <c r="BO483" s="52"/>
      <c r="BP483" s="52"/>
      <c r="BQ483" s="52"/>
      <c r="BR483" s="52"/>
      <c r="BS483" s="117">
        <f t="shared" si="171"/>
        <v>-174.60936017108344</v>
      </c>
      <c r="BT483" s="124">
        <v>-160</v>
      </c>
      <c r="BU483" s="52"/>
      <c r="BV483" s="52"/>
      <c r="BW483" s="97">
        <f>BZ478-F3</f>
        <v>75.344271323858052</v>
      </c>
      <c r="BX483" s="8">
        <f>90-BY480</f>
        <v>85</v>
      </c>
      <c r="BY483" s="98">
        <f>BW483*COS(BX483*PI()/180)</f>
        <v>6.5666859290119284</v>
      </c>
      <c r="BZ483" s="8"/>
      <c r="CA483" s="98"/>
      <c r="CB483" s="95"/>
      <c r="CC483" s="223">
        <f t="shared" si="166"/>
        <v>-366.33621001576671</v>
      </c>
      <c r="CD483" s="224">
        <f t="shared" si="173"/>
        <v>-23.894736702221593</v>
      </c>
      <c r="CE483" s="52"/>
      <c r="CF483" s="52"/>
      <c r="CG483" s="52"/>
      <c r="CH483" s="216">
        <f t="shared" si="167"/>
        <v>59.822871849319419</v>
      </c>
      <c r="CI483" s="224">
        <f t="shared" si="174"/>
        <v>-105.89473670222159</v>
      </c>
      <c r="CJ483" s="52"/>
      <c r="CK483" s="52"/>
      <c r="CL483" s="52"/>
      <c r="CM483" s="52"/>
      <c r="CN483" s="117">
        <f t="shared" si="175"/>
        <v>-174.60936017108344</v>
      </c>
      <c r="CO483" s="124">
        <v>-160</v>
      </c>
      <c r="CP483" s="52"/>
      <c r="CQ483" s="52"/>
      <c r="CR483" s="97">
        <f>CU478-F3</f>
        <v>52.036135580487937</v>
      </c>
      <c r="CS483" s="8">
        <f>90-CT480</f>
        <v>85</v>
      </c>
      <c r="CT483" s="98">
        <f>CR483*COS(CS483*PI()/180)</f>
        <v>4.5352480462352673</v>
      </c>
      <c r="CU483" s="8"/>
      <c r="CV483" s="98"/>
    </row>
    <row r="484" spans="55:100" x14ac:dyDescent="0.3">
      <c r="BC484" s="95"/>
      <c r="BD484" s="196">
        <v>42</v>
      </c>
      <c r="BE484" s="199">
        <f t="shared" si="164"/>
        <v>-47.787960602132081</v>
      </c>
      <c r="BF484" s="198">
        <f t="shared" si="165"/>
        <v>74.868080655316533</v>
      </c>
      <c r="BG484" s="52"/>
      <c r="BH484" s="196">
        <f t="shared" si="168"/>
        <v>4872.1883757008818</v>
      </c>
      <c r="BI484" s="198">
        <f t="shared" si="172"/>
        <v>-22.894736702221593</v>
      </c>
      <c r="BJ484" s="52"/>
      <c r="BK484" s="52"/>
      <c r="BL484" s="52"/>
      <c r="BM484" s="199">
        <f t="shared" si="169"/>
        <v>55.420930245601696</v>
      </c>
      <c r="BN484" s="198">
        <f t="shared" si="170"/>
        <v>-106.89473670222159</v>
      </c>
      <c r="BO484" s="52"/>
      <c r="BP484" s="52"/>
      <c r="BQ484" s="52"/>
      <c r="BR484" s="52"/>
      <c r="BS484" s="117">
        <f t="shared" si="171"/>
        <v>-173.51805167001419</v>
      </c>
      <c r="BT484" s="124">
        <v>-159</v>
      </c>
      <c r="BU484" s="52"/>
      <c r="BV484" s="52"/>
      <c r="BW484" s="95"/>
      <c r="BX484" s="52"/>
      <c r="BY484" s="52"/>
      <c r="BZ484" s="52"/>
      <c r="CA484" s="96"/>
      <c r="CB484" s="95"/>
      <c r="CC484" s="223">
        <f t="shared" si="166"/>
        <v>-376.72160709590491</v>
      </c>
      <c r="CD484" s="224">
        <f t="shared" si="173"/>
        <v>-22.894736702221593</v>
      </c>
      <c r="CE484" s="52"/>
      <c r="CF484" s="52"/>
      <c r="CG484" s="52"/>
      <c r="CH484" s="216">
        <f t="shared" si="167"/>
        <v>59.831598717110175</v>
      </c>
      <c r="CI484" s="224">
        <f t="shared" si="174"/>
        <v>-106.89473670222159</v>
      </c>
      <c r="CJ484" s="52"/>
      <c r="CK484" s="52"/>
      <c r="CL484" s="52"/>
      <c r="CM484" s="52"/>
      <c r="CN484" s="117">
        <f t="shared" si="175"/>
        <v>-173.51805167001419</v>
      </c>
      <c r="CO484" s="124">
        <v>-159</v>
      </c>
      <c r="CP484" s="52"/>
      <c r="CQ484" s="52"/>
      <c r="CR484" s="95"/>
      <c r="CS484" s="52"/>
      <c r="CT484" s="52"/>
      <c r="CU484" s="52"/>
      <c r="CV484" s="96"/>
    </row>
    <row r="485" spans="55:100" x14ac:dyDescent="0.3">
      <c r="BC485" s="95"/>
      <c r="BD485" s="196">
        <v>43</v>
      </c>
      <c r="BE485" s="199">
        <f t="shared" si="164"/>
        <v>-48.05938564459467</v>
      </c>
      <c r="BF485" s="198">
        <f t="shared" si="165"/>
        <v>75.164289111559043</v>
      </c>
      <c r="BG485" s="52"/>
      <c r="BH485" s="196">
        <f t="shared" si="168"/>
        <v>4986.7770258301907</v>
      </c>
      <c r="BI485" s="198">
        <f t="shared" si="172"/>
        <v>-21.894736702221593</v>
      </c>
      <c r="BJ485" s="52"/>
      <c r="BK485" s="52"/>
      <c r="BL485" s="52"/>
      <c r="BM485" s="199">
        <f t="shared" si="169"/>
        <v>55.324641197404155</v>
      </c>
      <c r="BN485" s="198">
        <f t="shared" si="170"/>
        <v>-107.89473670222159</v>
      </c>
      <c r="BO485" s="52"/>
      <c r="BP485" s="52"/>
      <c r="BQ485" s="52"/>
      <c r="BR485" s="52"/>
      <c r="BS485" s="117">
        <f t="shared" si="171"/>
        <v>-172.42674316894491</v>
      </c>
      <c r="BT485" s="124">
        <v>-158</v>
      </c>
      <c r="BU485" s="52"/>
      <c r="BV485" s="52"/>
      <c r="BW485" s="310" t="s">
        <v>191</v>
      </c>
      <c r="BX485" s="311"/>
      <c r="BY485" s="311"/>
      <c r="BZ485" s="311"/>
      <c r="CA485" s="312"/>
      <c r="CB485" s="95"/>
      <c r="CC485" s="223">
        <f t="shared" si="166"/>
        <v>-387.10700417604306</v>
      </c>
      <c r="CD485" s="224">
        <f t="shared" si="173"/>
        <v>-21.894736702221593</v>
      </c>
      <c r="CE485" s="52"/>
      <c r="CF485" s="52"/>
      <c r="CG485" s="52"/>
      <c r="CH485" s="216">
        <f t="shared" si="167"/>
        <v>59.840325584900938</v>
      </c>
      <c r="CI485" s="224">
        <f t="shared" si="174"/>
        <v>-107.89473670222159</v>
      </c>
      <c r="CJ485" s="52"/>
      <c r="CK485" s="52"/>
      <c r="CL485" s="52"/>
      <c r="CM485" s="52"/>
      <c r="CN485" s="117">
        <f t="shared" si="175"/>
        <v>-172.42674316894491</v>
      </c>
      <c r="CO485" s="124">
        <v>-158</v>
      </c>
      <c r="CP485" s="52"/>
      <c r="CQ485" s="52"/>
      <c r="CR485" s="310" t="s">
        <v>191</v>
      </c>
      <c r="CS485" s="311"/>
      <c r="CT485" s="311"/>
      <c r="CU485" s="311"/>
      <c r="CV485" s="312"/>
    </row>
    <row r="486" spans="55:100" ht="15" thickBot="1" x14ac:dyDescent="0.35">
      <c r="BC486" s="95"/>
      <c r="BD486" s="196">
        <v>44</v>
      </c>
      <c r="BE486" s="199">
        <f t="shared" si="164"/>
        <v>-48.335938898077124</v>
      </c>
      <c r="BF486" s="198">
        <f t="shared" si="165"/>
        <v>75.455715433660643</v>
      </c>
      <c r="BG486" s="52"/>
      <c r="BH486" s="196">
        <f t="shared" si="168"/>
        <v>5101.3656759594996</v>
      </c>
      <c r="BI486" s="198">
        <f t="shared" si="172"/>
        <v>-20.894736702221593</v>
      </c>
      <c r="BJ486" s="52"/>
      <c r="BK486" s="52"/>
      <c r="BL486" s="52"/>
      <c r="BM486" s="199">
        <f t="shared" si="169"/>
        <v>55.228352149206614</v>
      </c>
      <c r="BN486" s="198">
        <f t="shared" si="170"/>
        <v>-108.89473670222159</v>
      </c>
      <c r="BO486" s="52"/>
      <c r="BP486" s="52"/>
      <c r="BQ486" s="52"/>
      <c r="BR486" s="52"/>
      <c r="BS486" s="117">
        <f t="shared" si="171"/>
        <v>-171.33543466787563</v>
      </c>
      <c r="BT486" s="124">
        <v>-157</v>
      </c>
      <c r="BU486" s="52"/>
      <c r="BV486" s="52"/>
      <c r="BW486" s="321"/>
      <c r="BX486" s="322"/>
      <c r="BY486" s="322"/>
      <c r="BZ486" s="322"/>
      <c r="CA486" s="323"/>
      <c r="CB486" s="95"/>
      <c r="CC486" s="223">
        <f t="shared" si="166"/>
        <v>-397.49240125618121</v>
      </c>
      <c r="CD486" s="224">
        <f t="shared" si="173"/>
        <v>-20.894736702221593</v>
      </c>
      <c r="CE486" s="52"/>
      <c r="CF486" s="52"/>
      <c r="CG486" s="52"/>
      <c r="CH486" s="216">
        <f t="shared" si="167"/>
        <v>59.849052452691694</v>
      </c>
      <c r="CI486" s="224">
        <f t="shared" si="174"/>
        <v>-108.89473670222159</v>
      </c>
      <c r="CJ486" s="52"/>
      <c r="CK486" s="52"/>
      <c r="CL486" s="52"/>
      <c r="CM486" s="52"/>
      <c r="CN486" s="117">
        <f t="shared" si="175"/>
        <v>-171.33543466787563</v>
      </c>
      <c r="CO486" s="124">
        <v>-157</v>
      </c>
      <c r="CP486" s="52"/>
      <c r="CQ486" s="52"/>
      <c r="CR486" s="321"/>
      <c r="CS486" s="322"/>
      <c r="CT486" s="322"/>
      <c r="CU486" s="322"/>
      <c r="CV486" s="323"/>
    </row>
    <row r="487" spans="55:100" x14ac:dyDescent="0.3">
      <c r="BC487" s="95"/>
      <c r="BD487" s="196">
        <v>45</v>
      </c>
      <c r="BE487" s="199">
        <f t="shared" si="164"/>
        <v>-48.617536121779395</v>
      </c>
      <c r="BF487" s="198">
        <f t="shared" si="165"/>
        <v>75.742270850340503</v>
      </c>
      <c r="BG487" s="52"/>
      <c r="BH487" s="196">
        <f t="shared" si="168"/>
        <v>5215.9543260888095</v>
      </c>
      <c r="BI487" s="198">
        <f t="shared" si="172"/>
        <v>-19.894736702221593</v>
      </c>
      <c r="BJ487" s="52"/>
      <c r="BK487" s="52"/>
      <c r="BL487" s="52"/>
      <c r="BM487" s="199">
        <f t="shared" si="169"/>
        <v>55.132063101009081</v>
      </c>
      <c r="BN487" s="198">
        <f t="shared" si="170"/>
        <v>-109.89473670222159</v>
      </c>
      <c r="BO487" s="52"/>
      <c r="BP487" s="52"/>
      <c r="BQ487" s="52"/>
      <c r="BR487" s="52"/>
      <c r="BS487" s="117">
        <f t="shared" si="171"/>
        <v>-170.24412616680635</v>
      </c>
      <c r="BT487" s="124">
        <v>-156</v>
      </c>
      <c r="BU487" s="52"/>
      <c r="BV487" s="52"/>
      <c r="BW487" s="260" t="s">
        <v>179</v>
      </c>
      <c r="BX487" s="94" t="s">
        <v>180</v>
      </c>
      <c r="BY487" s="260" t="s">
        <v>181</v>
      </c>
      <c r="BZ487" s="260" t="s">
        <v>182</v>
      </c>
      <c r="CA487" s="260" t="s">
        <v>183</v>
      </c>
      <c r="CB487" s="95"/>
      <c r="CC487" s="223">
        <f t="shared" si="166"/>
        <v>-407.87779833631942</v>
      </c>
      <c r="CD487" s="224">
        <f t="shared" si="173"/>
        <v>-19.894736702221593</v>
      </c>
      <c r="CE487" s="52"/>
      <c r="CF487" s="52"/>
      <c r="CG487" s="52"/>
      <c r="CH487" s="216">
        <f t="shared" si="167"/>
        <v>59.85777932048245</v>
      </c>
      <c r="CI487" s="224">
        <f t="shared" si="174"/>
        <v>-109.89473670222159</v>
      </c>
      <c r="CJ487" s="52"/>
      <c r="CK487" s="52"/>
      <c r="CL487" s="52"/>
      <c r="CM487" s="52"/>
      <c r="CN487" s="117">
        <f t="shared" si="175"/>
        <v>-170.24412616680635</v>
      </c>
      <c r="CO487" s="124">
        <v>-156</v>
      </c>
      <c r="CP487" s="52"/>
      <c r="CQ487" s="52"/>
      <c r="CR487" s="260" t="s">
        <v>179</v>
      </c>
      <c r="CS487" s="94" t="s">
        <v>180</v>
      </c>
      <c r="CT487" s="260" t="s">
        <v>181</v>
      </c>
      <c r="CU487" s="260" t="s">
        <v>182</v>
      </c>
      <c r="CV487" s="260" t="s">
        <v>183</v>
      </c>
    </row>
    <row r="488" spans="55:100" ht="15" thickBot="1" x14ac:dyDescent="0.35">
      <c r="BC488" s="95"/>
      <c r="BD488" s="196">
        <v>46</v>
      </c>
      <c r="BE488" s="199">
        <f t="shared" si="164"/>
        <v>-48.904091538459255</v>
      </c>
      <c r="BF488" s="198">
        <f t="shared" si="165"/>
        <v>76.023868074042781</v>
      </c>
      <c r="BG488" s="52"/>
      <c r="BH488" s="196">
        <f t="shared" si="168"/>
        <v>5330.5429762181175</v>
      </c>
      <c r="BI488" s="198">
        <f t="shared" si="172"/>
        <v>-18.894736702221593</v>
      </c>
      <c r="BJ488" s="52"/>
      <c r="BK488" s="52"/>
      <c r="BL488" s="52"/>
      <c r="BM488" s="199">
        <f t="shared" si="169"/>
        <v>55.03577405281154</v>
      </c>
      <c r="BN488" s="198">
        <f t="shared" si="170"/>
        <v>-110.89473670222159</v>
      </c>
      <c r="BO488" s="52"/>
      <c r="BP488" s="52"/>
      <c r="BQ488" s="52"/>
      <c r="BR488" s="52"/>
      <c r="BS488" s="117">
        <f t="shared" si="171"/>
        <v>-169.1528176657371</v>
      </c>
      <c r="BT488" s="124">
        <v>-155</v>
      </c>
      <c r="BU488" s="52"/>
      <c r="BV488" s="52"/>
      <c r="BW488" s="261">
        <f>(CA468-AF4)/(BZ468-AF3)</f>
        <v>-0.65208894497089853</v>
      </c>
      <c r="BX488" s="98">
        <f>BX478</f>
        <v>-11.430052302761336</v>
      </c>
      <c r="BY488" s="261">
        <f>(-1)*(1/BX488)</f>
        <v>8.7488663525924062E-2</v>
      </c>
      <c r="BZ488" s="261">
        <f>CA468-BY488*BZ468</f>
        <v>64.94097678382677</v>
      </c>
      <c r="CA488" s="261">
        <f>((BZ468^2)+((CA468-BZ488)^2))^(1/2)</f>
        <v>88.143610644923086</v>
      </c>
      <c r="CB488" s="95"/>
      <c r="CC488" s="223">
        <f t="shared" si="166"/>
        <v>-418.26319541645762</v>
      </c>
      <c r="CD488" s="224">
        <f t="shared" si="173"/>
        <v>-18.894736702221593</v>
      </c>
      <c r="CE488" s="52"/>
      <c r="CF488" s="52"/>
      <c r="CG488" s="52"/>
      <c r="CH488" s="216">
        <f t="shared" si="167"/>
        <v>59.866506188273213</v>
      </c>
      <c r="CI488" s="224">
        <f t="shared" si="174"/>
        <v>-110.89473670222159</v>
      </c>
      <c r="CJ488" s="52"/>
      <c r="CK488" s="52"/>
      <c r="CL488" s="52"/>
      <c r="CM488" s="52"/>
      <c r="CN488" s="117">
        <f t="shared" si="175"/>
        <v>-169.1528176657371</v>
      </c>
      <c r="CO488" s="124">
        <v>-155</v>
      </c>
      <c r="CP488" s="52"/>
      <c r="CQ488" s="52"/>
      <c r="CR488" s="261">
        <f>(CV468-AF4)/(CU468-AF3)</f>
        <v>-1.227678682453788</v>
      </c>
      <c r="CS488" s="98">
        <f>CS478</f>
        <v>-11.430052302761336</v>
      </c>
      <c r="CT488" s="261">
        <f>(-1)*(1/CS488)</f>
        <v>8.7488663525924062E-2</v>
      </c>
      <c r="CU488" s="261">
        <f>CV468-CT488*CU468</f>
        <v>88.249112527197013</v>
      </c>
      <c r="CV488" s="261">
        <f>((CU468^2)+((CV468-CU488)^2))^(1/2)</f>
        <v>67.357367160302076</v>
      </c>
    </row>
    <row r="489" spans="55:100" x14ac:dyDescent="0.3">
      <c r="BC489" s="95"/>
      <c r="BD489" s="196">
        <v>47</v>
      </c>
      <c r="BE489" s="199">
        <f t="shared" si="164"/>
        <v>-49.195517860560855</v>
      </c>
      <c r="BF489" s="198">
        <f t="shared" si="165"/>
        <v>76.300421327525228</v>
      </c>
      <c r="BG489" s="52"/>
      <c r="BH489" s="196">
        <f t="shared" si="168"/>
        <v>5445.1316263474273</v>
      </c>
      <c r="BI489" s="198">
        <f t="shared" si="172"/>
        <v>-17.894736702221593</v>
      </c>
      <c r="BJ489" s="52"/>
      <c r="BK489" s="52"/>
      <c r="BL489" s="52"/>
      <c r="BM489" s="199">
        <f t="shared" si="169"/>
        <v>54.939485004613999</v>
      </c>
      <c r="BN489" s="198">
        <f t="shared" si="170"/>
        <v>-111.89473670222159</v>
      </c>
      <c r="BO489" s="52"/>
      <c r="BP489" s="52"/>
      <c r="BQ489" s="52"/>
      <c r="BR489" s="52"/>
      <c r="BS489" s="117">
        <f t="shared" si="171"/>
        <v>-168.06150916466783</v>
      </c>
      <c r="BT489" s="124">
        <v>-154</v>
      </c>
      <c r="BU489" s="52"/>
      <c r="BV489" s="52"/>
      <c r="BW489" s="95" t="s">
        <v>184</v>
      </c>
      <c r="BX489" s="96" t="s">
        <v>184</v>
      </c>
      <c r="BY489" s="260" t="s">
        <v>184</v>
      </c>
      <c r="BZ489" s="316" t="s">
        <v>192</v>
      </c>
      <c r="CA489" s="317"/>
      <c r="CB489" s="95"/>
      <c r="CC489" s="223">
        <f t="shared" si="166"/>
        <v>-428.64859249659571</v>
      </c>
      <c r="CD489" s="224">
        <f t="shared" si="173"/>
        <v>-17.894736702221593</v>
      </c>
      <c r="CE489" s="52"/>
      <c r="CF489" s="52"/>
      <c r="CG489" s="52"/>
      <c r="CH489" s="216">
        <f t="shared" si="167"/>
        <v>59.875233056063969</v>
      </c>
      <c r="CI489" s="224">
        <f t="shared" si="174"/>
        <v>-111.89473670222159</v>
      </c>
      <c r="CJ489" s="52"/>
      <c r="CK489" s="52"/>
      <c r="CL489" s="52"/>
      <c r="CM489" s="52"/>
      <c r="CN489" s="117">
        <f t="shared" si="175"/>
        <v>-168.06150916466783</v>
      </c>
      <c r="CO489" s="124">
        <v>-154</v>
      </c>
      <c r="CP489" s="52"/>
      <c r="CQ489" s="52"/>
      <c r="CR489" s="95" t="s">
        <v>184</v>
      </c>
      <c r="CS489" s="96" t="s">
        <v>184</v>
      </c>
      <c r="CT489" s="260" t="s">
        <v>184</v>
      </c>
      <c r="CU489" s="316" t="s">
        <v>197</v>
      </c>
      <c r="CV489" s="317"/>
    </row>
    <row r="490" spans="55:100" ht="15" thickBot="1" x14ac:dyDescent="0.35">
      <c r="BC490" s="95"/>
      <c r="BD490" s="196">
        <v>48</v>
      </c>
      <c r="BE490" s="199">
        <f t="shared" si="164"/>
        <v>-49.491726316803366</v>
      </c>
      <c r="BF490" s="198">
        <f t="shared" si="165"/>
        <v>76.57184636998781</v>
      </c>
      <c r="BG490" s="52"/>
      <c r="BH490" s="196">
        <f t="shared" si="168"/>
        <v>5559.7202764767362</v>
      </c>
      <c r="BI490" s="198">
        <f t="shared" si="172"/>
        <v>-16.894736702221593</v>
      </c>
      <c r="BJ490" s="52"/>
      <c r="BK490" s="52"/>
      <c r="BL490" s="52"/>
      <c r="BM490" s="199">
        <f>$BN$436*BN490+$BQ$436</f>
        <v>54.843195956416466</v>
      </c>
      <c r="BN490" s="198">
        <f t="shared" si="170"/>
        <v>-112.89473670222159</v>
      </c>
      <c r="BO490" s="52"/>
      <c r="BP490" s="52"/>
      <c r="BQ490" s="52"/>
      <c r="BR490" s="52"/>
      <c r="BS490" s="117">
        <f t="shared" si="171"/>
        <v>-166.97020066359855</v>
      </c>
      <c r="BT490" s="124">
        <v>-153</v>
      </c>
      <c r="BU490" s="52"/>
      <c r="BV490" s="52"/>
      <c r="BW490" s="97">
        <f>180+DEGREES(ATAN(BW488))</f>
        <v>146.89207373876246</v>
      </c>
      <c r="BX490" s="98">
        <f>DEGREES(ATAN(BX488))</f>
        <v>-85</v>
      </c>
      <c r="BY490" s="261">
        <f>DEGREES(ATAN(BY488))</f>
        <v>5.0000000000000027</v>
      </c>
      <c r="BZ490" s="318">
        <f>IF(F3&lt;0,CA488-BY493,IF(F3&gt;0,CA488+BY493,IF(F3=0,CA488-BY493,"error")))</f>
        <v>81.612074151093665</v>
      </c>
      <c r="CA490" s="319"/>
      <c r="CB490" s="95"/>
      <c r="CC490" s="223">
        <f t="shared" si="166"/>
        <v>-439.03398957673392</v>
      </c>
      <c r="CD490" s="224">
        <f t="shared" si="173"/>
        <v>-16.894736702221593</v>
      </c>
      <c r="CE490" s="52"/>
      <c r="CF490" s="52"/>
      <c r="CG490" s="52"/>
      <c r="CH490" s="216">
        <f t="shared" si="167"/>
        <v>59.883959923854732</v>
      </c>
      <c r="CI490" s="224">
        <f t="shared" si="174"/>
        <v>-112.89473670222159</v>
      </c>
      <c r="CJ490" s="52"/>
      <c r="CK490" s="52"/>
      <c r="CL490" s="52"/>
      <c r="CM490" s="52"/>
      <c r="CN490" s="117">
        <f t="shared" si="175"/>
        <v>-166.97020066359855</v>
      </c>
      <c r="CO490" s="124">
        <v>-153</v>
      </c>
      <c r="CP490" s="52"/>
      <c r="CQ490" s="52"/>
      <c r="CR490" s="97">
        <f>180+DEGREES(ATAN(CR488))</f>
        <v>129.16437901794984</v>
      </c>
      <c r="CS490" s="98">
        <f>DEGREES(ATAN(CS488))</f>
        <v>-85</v>
      </c>
      <c r="CT490" s="261">
        <f>DEGREES(ATAN(CT488))</f>
        <v>5.0000000000000027</v>
      </c>
      <c r="CU490" s="318">
        <f>IF(F3&lt;0,CV488-CT493,IF(F3&gt;0,CV488+CT493,IF(F3=0,CV488-CT493,"error")))</f>
        <v>58.794392783695976</v>
      </c>
      <c r="CV490" s="319"/>
    </row>
    <row r="491" spans="55:100" x14ac:dyDescent="0.3">
      <c r="BC491" s="95"/>
      <c r="BD491" s="196">
        <v>49</v>
      </c>
      <c r="BE491" s="199">
        <f t="shared" si="164"/>
        <v>-49.792626679221591</v>
      </c>
      <c r="BF491" s="198">
        <f t="shared" si="165"/>
        <v>76.838060522733258</v>
      </c>
      <c r="BG491" s="52"/>
      <c r="BH491" s="196">
        <f t="shared" si="168"/>
        <v>5674.3089266060451</v>
      </c>
      <c r="BI491" s="198">
        <f t="shared" si="172"/>
        <v>-15.894736702221593</v>
      </c>
      <c r="BJ491" s="52"/>
      <c r="BK491" s="52"/>
      <c r="BL491" s="52"/>
      <c r="BM491" s="199">
        <f t="shared" si="169"/>
        <v>54.746906908218925</v>
      </c>
      <c r="BN491" s="198">
        <f t="shared" si="170"/>
        <v>-113.89473670222159</v>
      </c>
      <c r="BO491" s="52"/>
      <c r="BP491" s="52"/>
      <c r="BQ491" s="52"/>
      <c r="BR491" s="52"/>
      <c r="BS491" s="117">
        <f t="shared" si="171"/>
        <v>-165.87889216252927</v>
      </c>
      <c r="BT491" s="124">
        <v>-152</v>
      </c>
      <c r="BU491" s="52"/>
      <c r="BV491" s="52"/>
      <c r="BW491" s="320" t="s">
        <v>186</v>
      </c>
      <c r="BX491" s="289"/>
      <c r="BY491" s="290"/>
      <c r="BZ491" s="52"/>
      <c r="CA491" s="96"/>
      <c r="CB491" s="95"/>
      <c r="CC491" s="223">
        <f t="shared" si="166"/>
        <v>-449.41938665687212</v>
      </c>
      <c r="CD491" s="224">
        <f t="shared" si="173"/>
        <v>-15.894736702221593</v>
      </c>
      <c r="CE491" s="52"/>
      <c r="CF491" s="52"/>
      <c r="CG491" s="52"/>
      <c r="CH491" s="216">
        <f t="shared" si="167"/>
        <v>59.892686791645488</v>
      </c>
      <c r="CI491" s="224">
        <f t="shared" si="174"/>
        <v>-113.89473670222159</v>
      </c>
      <c r="CJ491" s="52"/>
      <c r="CK491" s="52"/>
      <c r="CL491" s="52"/>
      <c r="CM491" s="52"/>
      <c r="CN491" s="117">
        <f t="shared" si="175"/>
        <v>-165.87889216252927</v>
      </c>
      <c r="CO491" s="124">
        <v>-152</v>
      </c>
      <c r="CP491" s="52"/>
      <c r="CQ491" s="52"/>
      <c r="CR491" s="320" t="s">
        <v>186</v>
      </c>
      <c r="CS491" s="289"/>
      <c r="CT491" s="290"/>
      <c r="CU491" s="52"/>
      <c r="CV491" s="96"/>
    </row>
    <row r="492" spans="55:100" x14ac:dyDescent="0.3">
      <c r="BC492" s="95"/>
      <c r="BD492" s="196">
        <v>50</v>
      </c>
      <c r="BE492" s="199">
        <f t="shared" si="164"/>
        <v>-50.098127290650247</v>
      </c>
      <c r="BF492" s="198">
        <f t="shared" si="165"/>
        <v>77.098982694351761</v>
      </c>
      <c r="BG492" s="52"/>
      <c r="BH492" s="196">
        <f t="shared" si="168"/>
        <v>5788.897576735355</v>
      </c>
      <c r="BI492" s="198">
        <f t="shared" si="172"/>
        <v>-14.894736702221593</v>
      </c>
      <c r="BJ492" s="52"/>
      <c r="BK492" s="52"/>
      <c r="BL492" s="52"/>
      <c r="BM492" s="199">
        <f t="shared" si="169"/>
        <v>54.650617860021384</v>
      </c>
      <c r="BN492" s="198">
        <f t="shared" si="170"/>
        <v>-114.89473670222159</v>
      </c>
      <c r="BO492" s="52"/>
      <c r="BP492" s="52"/>
      <c r="BQ492" s="52"/>
      <c r="BR492" s="52"/>
      <c r="BS492" s="117">
        <f t="shared" si="171"/>
        <v>-164.78758366146002</v>
      </c>
      <c r="BT492" s="124">
        <v>-151</v>
      </c>
      <c r="BU492" s="52"/>
      <c r="BV492" s="52"/>
      <c r="BW492" s="95" t="s">
        <v>187</v>
      </c>
      <c r="BX492" s="52" t="s">
        <v>188</v>
      </c>
      <c r="BY492" s="96" t="s">
        <v>189</v>
      </c>
      <c r="BZ492" s="122" t="s">
        <v>190</v>
      </c>
      <c r="CA492" s="96"/>
      <c r="CB492" s="95"/>
      <c r="CC492" s="223">
        <f t="shared" si="166"/>
        <v>-459.80478373701027</v>
      </c>
      <c r="CD492" s="224">
        <f t="shared" si="173"/>
        <v>-14.894736702221593</v>
      </c>
      <c r="CE492" s="52"/>
      <c r="CF492" s="52"/>
      <c r="CG492" s="52"/>
      <c r="CH492" s="216">
        <f t="shared" si="167"/>
        <v>59.901413659436244</v>
      </c>
      <c r="CI492" s="224">
        <f t="shared" si="174"/>
        <v>-114.89473670222159</v>
      </c>
      <c r="CJ492" s="52"/>
      <c r="CK492" s="52"/>
      <c r="CL492" s="52"/>
      <c r="CM492" s="52"/>
      <c r="CN492" s="117">
        <f t="shared" si="175"/>
        <v>-164.78758366146002</v>
      </c>
      <c r="CO492" s="124">
        <v>-151</v>
      </c>
      <c r="CP492" s="52"/>
      <c r="CQ492" s="52"/>
      <c r="CR492" s="95" t="s">
        <v>187</v>
      </c>
      <c r="CS492" s="52" t="s">
        <v>188</v>
      </c>
      <c r="CT492" s="96" t="s">
        <v>189</v>
      </c>
      <c r="CU492" s="122" t="s">
        <v>190</v>
      </c>
      <c r="CV492" s="96"/>
    </row>
    <row r="493" spans="55:100" ht="15" thickBot="1" x14ac:dyDescent="0.35">
      <c r="BC493" s="95"/>
      <c r="BD493" s="196">
        <v>51</v>
      </c>
      <c r="BE493" s="199">
        <f t="shared" si="164"/>
        <v>-50.40813509264364</v>
      </c>
      <c r="BF493" s="198">
        <f t="shared" si="165"/>
        <v>77.354533405422217</v>
      </c>
      <c r="BG493" s="52"/>
      <c r="BH493" s="196">
        <f t="shared" si="168"/>
        <v>5903.4862268646639</v>
      </c>
      <c r="BI493" s="198">
        <f t="shared" si="172"/>
        <v>-13.894736702221593</v>
      </c>
      <c r="BJ493" s="52"/>
      <c r="BK493" s="52"/>
      <c r="BL493" s="52"/>
      <c r="BM493" s="199">
        <f t="shared" si="169"/>
        <v>54.554328811823851</v>
      </c>
      <c r="BN493" s="198">
        <f t="shared" si="170"/>
        <v>-115.89473670222159</v>
      </c>
      <c r="BO493" s="52"/>
      <c r="BP493" s="52"/>
      <c r="BQ493" s="52"/>
      <c r="BR493" s="52"/>
      <c r="BS493" s="117">
        <f t="shared" si="171"/>
        <v>-163.69627516039074</v>
      </c>
      <c r="BT493" s="124">
        <v>-150</v>
      </c>
      <c r="BU493" s="52"/>
      <c r="BV493" s="52"/>
      <c r="BW493" s="97">
        <f>BZ488-F3</f>
        <v>74.94097678382677</v>
      </c>
      <c r="BX493" s="8">
        <f>90-BY490</f>
        <v>85</v>
      </c>
      <c r="BY493" s="98">
        <f>BW493*COS(BX493*PI()/180)</f>
        <v>6.5315364938294271</v>
      </c>
      <c r="BZ493" s="8"/>
      <c r="CA493" s="98"/>
      <c r="CB493" s="95"/>
      <c r="CC493" s="223">
        <f t="shared" si="166"/>
        <v>-470.19018081714842</v>
      </c>
      <c r="CD493" s="224">
        <f t="shared" si="173"/>
        <v>-13.894736702221593</v>
      </c>
      <c r="CE493" s="52"/>
      <c r="CF493" s="52"/>
      <c r="CG493" s="52"/>
      <c r="CH493" s="216">
        <f t="shared" si="167"/>
        <v>59.910140527227007</v>
      </c>
      <c r="CI493" s="224">
        <f t="shared" si="174"/>
        <v>-115.89473670222159</v>
      </c>
      <c r="CJ493" s="52"/>
      <c r="CK493" s="52"/>
      <c r="CL493" s="52"/>
      <c r="CM493" s="52"/>
      <c r="CN493" s="117">
        <f t="shared" si="175"/>
        <v>-163.69627516039074</v>
      </c>
      <c r="CO493" s="124">
        <v>-150</v>
      </c>
      <c r="CP493" s="52"/>
      <c r="CQ493" s="52"/>
      <c r="CR493" s="97">
        <f>CU488-F3</f>
        <v>98.249112527197013</v>
      </c>
      <c r="CS493" s="8">
        <f>90-CT490</f>
        <v>85</v>
      </c>
      <c r="CT493" s="98">
        <f>CR493*COS(CS493*PI()/180)</f>
        <v>8.5629743766060997</v>
      </c>
      <c r="CU493" s="8"/>
      <c r="CV493" s="98"/>
    </row>
    <row r="494" spans="55:100" ht="15" thickBot="1" x14ac:dyDescent="0.35">
      <c r="BC494" s="95"/>
      <c r="BD494" s="196">
        <v>52</v>
      </c>
      <c r="BE494" s="199">
        <f t="shared" si="164"/>
        <v>-50.72255565382217</v>
      </c>
      <c r="BF494" s="198">
        <f t="shared" si="165"/>
        <v>77.60463481272248</v>
      </c>
      <c r="BG494" s="52"/>
      <c r="BH494" s="196">
        <f t="shared" si="168"/>
        <v>6018.0748769939728</v>
      </c>
      <c r="BI494" s="198">
        <f t="shared" si="172"/>
        <v>-12.894736702221593</v>
      </c>
      <c r="BJ494" s="52"/>
      <c r="BK494" s="52"/>
      <c r="BL494" s="52"/>
      <c r="BM494" s="199">
        <f t="shared" si="169"/>
        <v>54.45803976362631</v>
      </c>
      <c r="BN494" s="198">
        <f t="shared" si="170"/>
        <v>-116.89473670222159</v>
      </c>
      <c r="BO494" s="52"/>
      <c r="BP494" s="52"/>
      <c r="BQ494" s="52"/>
      <c r="BR494" s="52"/>
      <c r="BS494" s="117">
        <f t="shared" si="171"/>
        <v>-162.60496665932146</v>
      </c>
      <c r="BT494" s="124">
        <v>-149</v>
      </c>
      <c r="BU494" s="52"/>
      <c r="BV494" s="52"/>
      <c r="BW494" s="52"/>
      <c r="BX494" s="52"/>
      <c r="BY494" s="52"/>
      <c r="BZ494" s="52"/>
      <c r="CA494" s="96"/>
      <c r="CB494" s="95"/>
      <c r="CC494" s="223">
        <f t="shared" si="166"/>
        <v>-480.57557789728662</v>
      </c>
      <c r="CD494" s="224">
        <f t="shared" si="173"/>
        <v>-12.894736702221593</v>
      </c>
      <c r="CE494" s="52"/>
      <c r="CF494" s="52"/>
      <c r="CG494" s="52"/>
      <c r="CH494" s="216">
        <f t="shared" si="167"/>
        <v>59.918867395017763</v>
      </c>
      <c r="CI494" s="224">
        <f t="shared" si="174"/>
        <v>-116.89473670222159</v>
      </c>
      <c r="CJ494" s="52"/>
      <c r="CK494" s="52"/>
      <c r="CL494" s="52"/>
      <c r="CM494" s="52"/>
      <c r="CN494" s="117">
        <f t="shared" si="175"/>
        <v>-162.60496665932146</v>
      </c>
      <c r="CO494" s="124">
        <v>-149</v>
      </c>
      <c r="CP494" s="52"/>
      <c r="CQ494" s="52"/>
      <c r="CR494" s="52"/>
      <c r="CS494" s="52"/>
      <c r="CT494" s="52"/>
      <c r="CU494" s="52"/>
      <c r="CV494" s="96"/>
    </row>
    <row r="495" spans="55:100" ht="15" thickBot="1" x14ac:dyDescent="0.35">
      <c r="BC495" s="95"/>
      <c r="BD495" s="196">
        <v>53</v>
      </c>
      <c r="BE495" s="199">
        <f t="shared" si="164"/>
        <v>-51.041293198637049</v>
      </c>
      <c r="BF495" s="198">
        <f t="shared" si="165"/>
        <v>77.849210732941089</v>
      </c>
      <c r="BG495" s="52"/>
      <c r="BH495" s="196">
        <f t="shared" si="168"/>
        <v>6132.6635271232817</v>
      </c>
      <c r="BI495" s="198">
        <f t="shared" si="172"/>
        <v>-11.894736702221593</v>
      </c>
      <c r="BJ495" s="52"/>
      <c r="BK495" s="52"/>
      <c r="BL495" s="52"/>
      <c r="BM495" s="199">
        <f t="shared" si="169"/>
        <v>54.361750715428769</v>
      </c>
      <c r="BN495" s="198">
        <f t="shared" si="170"/>
        <v>-117.89473670222159</v>
      </c>
      <c r="BO495" s="52"/>
      <c r="BP495" s="52"/>
      <c r="BQ495" s="52"/>
      <c r="BR495" s="52"/>
      <c r="BS495" s="117">
        <f t="shared" si="171"/>
        <v>-161.51365815825218</v>
      </c>
      <c r="BT495" s="124">
        <v>-148</v>
      </c>
      <c r="BU495" s="52"/>
      <c r="BV495" s="52"/>
      <c r="BW495" s="320" t="s">
        <v>193</v>
      </c>
      <c r="BX495" s="289"/>
      <c r="BY495" s="289"/>
      <c r="BZ495" s="289"/>
      <c r="CA495" s="290"/>
      <c r="CB495" s="95"/>
      <c r="CC495" s="223">
        <f t="shared" si="166"/>
        <v>-490.96097497742477</v>
      </c>
      <c r="CD495" s="224">
        <f t="shared" si="173"/>
        <v>-11.894736702221593</v>
      </c>
      <c r="CE495" s="52"/>
      <c r="CF495" s="52"/>
      <c r="CG495" s="52"/>
      <c r="CH495" s="216">
        <f t="shared" si="167"/>
        <v>59.927594262808526</v>
      </c>
      <c r="CI495" s="224">
        <f t="shared" si="174"/>
        <v>-117.89473670222159</v>
      </c>
      <c r="CJ495" s="52"/>
      <c r="CK495" s="52"/>
      <c r="CL495" s="52"/>
      <c r="CM495" s="52"/>
      <c r="CN495" s="117">
        <f t="shared" si="175"/>
        <v>-161.51365815825218</v>
      </c>
      <c r="CO495" s="124">
        <v>-148</v>
      </c>
      <c r="CP495" s="52"/>
      <c r="CQ495" s="52"/>
      <c r="CR495" s="52"/>
      <c r="CS495" s="52"/>
      <c r="CT495" s="52"/>
      <c r="CU495" s="52"/>
      <c r="CV495" s="96"/>
    </row>
    <row r="496" spans="55:100" ht="15" thickBot="1" x14ac:dyDescent="0.35">
      <c r="BC496" s="95"/>
      <c r="BD496" s="196">
        <v>54</v>
      </c>
      <c r="BE496" s="199">
        <f t="shared" si="164"/>
        <v>-51.36425063654444</v>
      </c>
      <c r="BF496" s="198">
        <f t="shared" si="165"/>
        <v>78.088186665883484</v>
      </c>
      <c r="BG496" s="52"/>
      <c r="BH496" s="196">
        <f t="shared" si="168"/>
        <v>6247.2521772525906</v>
      </c>
      <c r="BI496" s="198">
        <f t="shared" si="172"/>
        <v>-10.894736702221593</v>
      </c>
      <c r="BJ496" s="52"/>
      <c r="BK496" s="52"/>
      <c r="BL496" s="52"/>
      <c r="BM496" s="199">
        <f t="shared" si="169"/>
        <v>54.265461667231236</v>
      </c>
      <c r="BN496" s="198">
        <f t="shared" si="170"/>
        <v>-118.89473670222159</v>
      </c>
      <c r="BO496" s="52"/>
      <c r="BP496" s="52"/>
      <c r="BQ496" s="52"/>
      <c r="BR496" s="52"/>
      <c r="BS496" s="117">
        <f t="shared" si="171"/>
        <v>-160.42234965718293</v>
      </c>
      <c r="BT496" s="124">
        <v>-147</v>
      </c>
      <c r="BU496" s="52"/>
      <c r="BV496" s="52"/>
      <c r="BW496" s="306" t="s">
        <v>165</v>
      </c>
      <c r="BX496" s="307"/>
      <c r="BY496" s="307"/>
      <c r="BZ496" s="307" t="s">
        <v>82</v>
      </c>
      <c r="CA496" s="308"/>
      <c r="CB496" s="95"/>
      <c r="CC496" s="223">
        <f t="shared" si="166"/>
        <v>-501.34637205756297</v>
      </c>
      <c r="CD496" s="224">
        <f t="shared" si="173"/>
        <v>-10.894736702221593</v>
      </c>
      <c r="CE496" s="52"/>
      <c r="CF496" s="52"/>
      <c r="CG496" s="52"/>
      <c r="CH496" s="216">
        <f t="shared" si="167"/>
        <v>59.936321130599282</v>
      </c>
      <c r="CI496" s="224">
        <f t="shared" si="174"/>
        <v>-118.89473670222159</v>
      </c>
      <c r="CJ496" s="52"/>
      <c r="CK496" s="52"/>
      <c r="CL496" s="52"/>
      <c r="CM496" s="52"/>
      <c r="CN496" s="117">
        <f t="shared" si="175"/>
        <v>-160.42234965718293</v>
      </c>
      <c r="CO496" s="124">
        <v>-147</v>
      </c>
      <c r="CP496" s="52"/>
      <c r="CQ496" s="52"/>
      <c r="CR496" s="324" t="s">
        <v>193</v>
      </c>
      <c r="CS496" s="283"/>
      <c r="CT496" s="283"/>
      <c r="CU496" s="283"/>
      <c r="CV496" s="309"/>
    </row>
    <row r="497" spans="55:100" x14ac:dyDescent="0.3">
      <c r="BC497" s="95"/>
      <c r="BD497" s="196">
        <v>55</v>
      </c>
      <c r="BE497" s="199">
        <f t="shared" si="164"/>
        <v>-51.691329591580192</v>
      </c>
      <c r="BF497" s="198">
        <f t="shared" si="165"/>
        <v>78.321489817165485</v>
      </c>
      <c r="BG497" s="52"/>
      <c r="BH497" s="196">
        <f t="shared" si="168"/>
        <v>6361.8408273819005</v>
      </c>
      <c r="BI497" s="198">
        <f t="shared" si="172"/>
        <v>-9.8947367022215929</v>
      </c>
      <c r="BJ497" s="52"/>
      <c r="BK497" s="52"/>
      <c r="BL497" s="52"/>
      <c r="BM497" s="199">
        <f t="shared" si="169"/>
        <v>54.169172619033695</v>
      </c>
      <c r="BN497" s="198">
        <f t="shared" si="170"/>
        <v>-119.89473670222159</v>
      </c>
      <c r="BO497" s="52"/>
      <c r="BP497" s="52"/>
      <c r="BQ497" s="52"/>
      <c r="BR497" s="52"/>
      <c r="BS497" s="117">
        <f t="shared" si="171"/>
        <v>-159.33104115611366</v>
      </c>
      <c r="BT497" s="124">
        <v>-146</v>
      </c>
      <c r="BU497" s="52"/>
      <c r="BV497" s="52"/>
      <c r="BW497" s="251" t="s">
        <v>166</v>
      </c>
      <c r="BX497" s="252" t="s">
        <v>167</v>
      </c>
      <c r="BY497" s="252" t="s">
        <v>168</v>
      </c>
      <c r="BZ497" s="252" t="s">
        <v>194</v>
      </c>
      <c r="CA497" s="253" t="s">
        <v>18</v>
      </c>
      <c r="CB497" s="95"/>
      <c r="CC497" s="223">
        <f t="shared" si="166"/>
        <v>-511.73176913770112</v>
      </c>
      <c r="CD497" s="224">
        <f t="shared" si="173"/>
        <v>-9.8947367022215929</v>
      </c>
      <c r="CE497" s="52"/>
      <c r="CF497" s="52"/>
      <c r="CG497" s="52"/>
      <c r="CH497" s="216">
        <f t="shared" si="167"/>
        <v>59.945047998390038</v>
      </c>
      <c r="CI497" s="224">
        <f t="shared" si="174"/>
        <v>-119.89473670222159</v>
      </c>
      <c r="CJ497" s="52"/>
      <c r="CK497" s="52"/>
      <c r="CL497" s="52"/>
      <c r="CM497" s="52"/>
      <c r="CN497" s="117">
        <f t="shared" si="175"/>
        <v>-159.33104115611366</v>
      </c>
      <c r="CO497" s="124">
        <v>-146</v>
      </c>
      <c r="CP497" s="52"/>
      <c r="CQ497" s="52"/>
      <c r="CR497" s="306" t="s">
        <v>165</v>
      </c>
      <c r="CS497" s="307"/>
      <c r="CT497" s="307"/>
      <c r="CU497" s="307" t="s">
        <v>80</v>
      </c>
      <c r="CV497" s="308"/>
    </row>
    <row r="498" spans="55:100" ht="15" thickBot="1" x14ac:dyDescent="0.35">
      <c r="BC498" s="95"/>
      <c r="BD498" s="196">
        <v>56</v>
      </c>
      <c r="BE498" s="199">
        <f t="shared" si="164"/>
        <v>-52.022430432326125</v>
      </c>
      <c r="BF498" s="198">
        <f t="shared" si="165"/>
        <v>78.549049120387153</v>
      </c>
      <c r="BG498" s="52"/>
      <c r="BH498" s="196">
        <f t="shared" si="168"/>
        <v>6476.4294775112094</v>
      </c>
      <c r="BI498" s="198">
        <f t="shared" si="172"/>
        <v>-8.8947367022215929</v>
      </c>
      <c r="BJ498" s="52"/>
      <c r="BK498" s="52"/>
      <c r="BL498" s="52"/>
      <c r="BM498" s="199">
        <f t="shared" si="169"/>
        <v>54.072883570836154</v>
      </c>
      <c r="BN498" s="198">
        <f t="shared" si="170"/>
        <v>-120.89473670222159</v>
      </c>
      <c r="BO498" s="52"/>
      <c r="BP498" s="52"/>
      <c r="BQ498" s="52"/>
      <c r="BR498" s="52"/>
      <c r="BS498" s="117">
        <f t="shared" si="171"/>
        <v>-158.23973265504438</v>
      </c>
      <c r="BT498" s="124">
        <v>-145</v>
      </c>
      <c r="BU498" s="52"/>
      <c r="BV498" s="52"/>
      <c r="BW498" s="257">
        <f>BF437</f>
        <v>-64.894736702221593</v>
      </c>
      <c r="BX498" s="258">
        <f>BF438</f>
        <v>59.465070269898305</v>
      </c>
      <c r="BY498" s="258">
        <f>BF436</f>
        <v>23.019437818328569</v>
      </c>
      <c r="BZ498" s="258">
        <f>BI436</f>
        <v>114.58865012930912</v>
      </c>
      <c r="CA498" s="259">
        <f>BK436</f>
        <v>7495.6653494744041</v>
      </c>
      <c r="CB498" s="95"/>
      <c r="CC498" s="223">
        <f t="shared" si="166"/>
        <v>-522.11716621783933</v>
      </c>
      <c r="CD498" s="224">
        <f t="shared" si="173"/>
        <v>-8.8947367022215929</v>
      </c>
      <c r="CE498" s="52"/>
      <c r="CF498" s="52"/>
      <c r="CG498" s="52"/>
      <c r="CH498" s="216">
        <f t="shared" si="167"/>
        <v>59.953774866180801</v>
      </c>
      <c r="CI498" s="224">
        <f t="shared" si="174"/>
        <v>-120.89473670222159</v>
      </c>
      <c r="CJ498" s="52"/>
      <c r="CK498" s="52"/>
      <c r="CL498" s="52"/>
      <c r="CM498" s="52"/>
      <c r="CN498" s="117">
        <f t="shared" si="175"/>
        <v>-158.23973265504438</v>
      </c>
      <c r="CO498" s="124">
        <v>-145</v>
      </c>
      <c r="CP498" s="52"/>
      <c r="CQ498" s="52"/>
      <c r="CR498" s="251" t="s">
        <v>166</v>
      </c>
      <c r="CS498" s="252" t="s">
        <v>167</v>
      </c>
      <c r="CT498" s="252" t="s">
        <v>168</v>
      </c>
      <c r="CU498" s="252" t="s">
        <v>194</v>
      </c>
      <c r="CV498" s="253" t="s">
        <v>18</v>
      </c>
    </row>
    <row r="499" spans="55:100" ht="15" thickBot="1" x14ac:dyDescent="0.35">
      <c r="BC499" s="95"/>
      <c r="BD499" s="196">
        <v>57</v>
      </c>
      <c r="BE499" s="199">
        <f t="shared" si="164"/>
        <v>-52.3574523022587</v>
      </c>
      <c r="BF499" s="198">
        <f t="shared" si="165"/>
        <v>78.770795258780296</v>
      </c>
      <c r="BG499" s="52"/>
      <c r="BH499" s="196">
        <f t="shared" si="168"/>
        <v>6591.0181276405183</v>
      </c>
      <c r="BI499" s="198">
        <f t="shared" si="172"/>
        <v>-7.8947367022215929</v>
      </c>
      <c r="BJ499" s="52"/>
      <c r="BK499" s="52"/>
      <c r="BL499" s="52"/>
      <c r="BM499" s="199">
        <f t="shared" si="169"/>
        <v>53.976594522638621</v>
      </c>
      <c r="BN499" s="198">
        <f t="shared" si="170"/>
        <v>-121.89473670222159</v>
      </c>
      <c r="BO499" s="52"/>
      <c r="BP499" s="52"/>
      <c r="BQ499" s="52"/>
      <c r="BR499" s="52"/>
      <c r="BS499" s="117">
        <f t="shared" si="171"/>
        <v>-157.1484241539751</v>
      </c>
      <c r="BT499" s="124">
        <v>-144</v>
      </c>
      <c r="BU499" s="52"/>
      <c r="BV499" s="52"/>
      <c r="BW499" s="154"/>
      <c r="BX499" s="300" t="s">
        <v>202</v>
      </c>
      <c r="BY499" s="301"/>
      <c r="BZ499" s="301" t="s">
        <v>203</v>
      </c>
      <c r="CA499" s="302"/>
      <c r="CB499" s="95"/>
      <c r="CC499" s="223">
        <f t="shared" si="166"/>
        <v>-532.50256329797753</v>
      </c>
      <c r="CD499" s="224">
        <f t="shared" si="173"/>
        <v>-7.8947367022215929</v>
      </c>
      <c r="CE499" s="52"/>
      <c r="CF499" s="52"/>
      <c r="CG499" s="52"/>
      <c r="CH499" s="216">
        <f t="shared" si="167"/>
        <v>59.962501733971557</v>
      </c>
      <c r="CI499" s="224">
        <f t="shared" si="174"/>
        <v>-121.89473670222159</v>
      </c>
      <c r="CJ499" s="52"/>
      <c r="CK499" s="52"/>
      <c r="CL499" s="52"/>
      <c r="CM499" s="52"/>
      <c r="CN499" s="117">
        <f t="shared" si="175"/>
        <v>-157.1484241539751</v>
      </c>
      <c r="CO499" s="124">
        <v>-144</v>
      </c>
      <c r="CP499" s="52"/>
      <c r="CQ499" s="52"/>
      <c r="CR499" s="257">
        <f>BF437</f>
        <v>-64.894736702221593</v>
      </c>
      <c r="CS499" s="258">
        <f>BF438</f>
        <v>59.465070269898305</v>
      </c>
      <c r="CT499" s="258">
        <f>BF436</f>
        <v>23.019437818328569</v>
      </c>
      <c r="CU499" s="258">
        <f>CI436</f>
        <v>-8.7268677907588309E-3</v>
      </c>
      <c r="CV499" s="259">
        <f>CL436</f>
        <v>58.898742482381913</v>
      </c>
    </row>
    <row r="500" spans="55:100" x14ac:dyDescent="0.3">
      <c r="BC500" s="95"/>
      <c r="BD500" s="196">
        <v>58</v>
      </c>
      <c r="BE500" s="199">
        <f t="shared" si="164"/>
        <v>-52.696293150470908</v>
      </c>
      <c r="BF500" s="198">
        <f t="shared" si="165"/>
        <v>78.986660686323077</v>
      </c>
      <c r="BG500" s="52"/>
      <c r="BH500" s="196">
        <f t="shared" si="168"/>
        <v>6705.6067777698272</v>
      </c>
      <c r="BI500" s="198">
        <f t="shared" si="172"/>
        <v>-6.8947367022215929</v>
      </c>
      <c r="BJ500" s="52"/>
      <c r="BK500" s="52"/>
      <c r="BL500" s="52"/>
      <c r="BM500" s="199">
        <f t="shared" si="169"/>
        <v>53.88030547444108</v>
      </c>
      <c r="BN500" s="198">
        <f t="shared" si="170"/>
        <v>-122.89473670222159</v>
      </c>
      <c r="BO500" s="52"/>
      <c r="BP500" s="52"/>
      <c r="BQ500" s="52"/>
      <c r="BR500" s="52"/>
      <c r="BS500" s="117">
        <f t="shared" si="171"/>
        <v>-156.05711565290582</v>
      </c>
      <c r="BT500" s="124">
        <v>-143</v>
      </c>
      <c r="BU500" s="52"/>
      <c r="BV500" s="52"/>
      <c r="BW500" s="95"/>
      <c r="BX500" s="251" t="s">
        <v>171</v>
      </c>
      <c r="BY500" s="252" t="s">
        <v>172</v>
      </c>
      <c r="BZ500" s="252" t="s">
        <v>173</v>
      </c>
      <c r="CA500" s="253" t="s">
        <v>174</v>
      </c>
      <c r="CB500" s="95"/>
      <c r="CC500" s="223">
        <f t="shared" si="166"/>
        <v>-542.88796037811562</v>
      </c>
      <c r="CD500" s="224">
        <f t="shared" si="173"/>
        <v>-6.8947367022215929</v>
      </c>
      <c r="CE500" s="52"/>
      <c r="CF500" s="52"/>
      <c r="CG500" s="52"/>
      <c r="CH500" s="216">
        <f t="shared" si="167"/>
        <v>59.97122860176232</v>
      </c>
      <c r="CI500" s="224">
        <f t="shared" si="174"/>
        <v>-122.89473670222159</v>
      </c>
      <c r="CJ500" s="52"/>
      <c r="CK500" s="52"/>
      <c r="CL500" s="52"/>
      <c r="CM500" s="52"/>
      <c r="CN500" s="117">
        <f t="shared" si="175"/>
        <v>-156.05711565290582</v>
      </c>
      <c r="CO500" s="124">
        <v>-143</v>
      </c>
      <c r="CP500" s="52"/>
      <c r="CQ500" s="52"/>
      <c r="CR500" s="154"/>
      <c r="CS500" s="300" t="s">
        <v>202</v>
      </c>
      <c r="CT500" s="301"/>
      <c r="CU500" s="300" t="s">
        <v>203</v>
      </c>
      <c r="CV500" s="301"/>
    </row>
    <row r="501" spans="55:100" ht="15" thickBot="1" x14ac:dyDescent="0.35">
      <c r="BC501" s="95"/>
      <c r="BD501" s="196">
        <v>59</v>
      </c>
      <c r="BE501" s="199">
        <f t="shared" si="164"/>
        <v>-53.038849762757948</v>
      </c>
      <c r="BF501" s="198">
        <f t="shared" si="165"/>
        <v>79.196579648315122</v>
      </c>
      <c r="BG501" s="52"/>
      <c r="BH501" s="196">
        <f t="shared" si="168"/>
        <v>6820.1954278991361</v>
      </c>
      <c r="BI501" s="198">
        <f t="shared" si="172"/>
        <v>-5.8947367022215929</v>
      </c>
      <c r="BJ501" s="52"/>
      <c r="BK501" s="52"/>
      <c r="BL501" s="52"/>
      <c r="BM501" s="199">
        <f t="shared" si="169"/>
        <v>53.784016426243539</v>
      </c>
      <c r="BN501" s="198">
        <f t="shared" si="170"/>
        <v>-123.89473670222159</v>
      </c>
      <c r="BO501" s="52"/>
      <c r="BP501" s="52"/>
      <c r="BQ501" s="52"/>
      <c r="BR501" s="52"/>
      <c r="BS501" s="117">
        <f t="shared" si="171"/>
        <v>-154.96580715183657</v>
      </c>
      <c r="BT501" s="124">
        <v>-142</v>
      </c>
      <c r="BU501" s="52"/>
      <c r="BV501" s="52"/>
      <c r="BW501" s="95"/>
      <c r="BX501" s="257">
        <f>((-1)*((2*BZ498*CA498)-(2*BZ498*BX498)-(2*BW498))+(((((2*BZ498*CA498)-(2*BZ498*BX498)-(2*BW498))^2)-(4*((BZ498^2)+1)*(((CA498-BX498)^2)+(BW498^2)-(BY498^2))))^(1/2)))/(2*((BZ498^2)+1))</f>
        <v>-64.693856760946232</v>
      </c>
      <c r="BY501" s="258">
        <f>BZ498*BX501+CA498</f>
        <v>82.483631578696986</v>
      </c>
      <c r="BZ501" s="258">
        <f>((-1)*((2*BZ498*CA498)-(2*BZ498*BX498)-(2*BW498))-(((((2*BZ498*CA498)-(2*BZ498*BX498)-(2*BW498))^2)-(4*((BZ498^2)+1)*(((CA498-BX498)^2)+(BW498^2)-(BY498^2))))^(1/2)))/(2*((BZ498^2)+1))</f>
        <v>-65.095616643496967</v>
      </c>
      <c r="CA501" s="259">
        <f>BZ498*BZ501+CA498</f>
        <v>36.446508961098516</v>
      </c>
      <c r="CB501" s="95"/>
      <c r="CC501" s="223">
        <f t="shared" si="166"/>
        <v>-553.27335745825383</v>
      </c>
      <c r="CD501" s="224">
        <f t="shared" si="173"/>
        <v>-5.8947367022215929</v>
      </c>
      <c r="CE501" s="52"/>
      <c r="CF501" s="52"/>
      <c r="CG501" s="52"/>
      <c r="CH501" s="216">
        <f t="shared" si="167"/>
        <v>59.979955469553076</v>
      </c>
      <c r="CI501" s="224">
        <f t="shared" si="174"/>
        <v>-123.89473670222159</v>
      </c>
      <c r="CJ501" s="52"/>
      <c r="CK501" s="52"/>
      <c r="CL501" s="52"/>
      <c r="CM501" s="52"/>
      <c r="CN501" s="117">
        <f t="shared" si="175"/>
        <v>-154.96580715183657</v>
      </c>
      <c r="CO501" s="124">
        <v>-142</v>
      </c>
      <c r="CP501" s="52"/>
      <c r="CQ501" s="52"/>
      <c r="CR501" s="95"/>
      <c r="CS501" s="251" t="s">
        <v>171</v>
      </c>
      <c r="CT501" s="252" t="s">
        <v>172</v>
      </c>
      <c r="CU501" s="252" t="s">
        <v>173</v>
      </c>
      <c r="CV501" s="253" t="s">
        <v>174</v>
      </c>
    </row>
    <row r="502" spans="55:100" ht="15" thickBot="1" x14ac:dyDescent="0.35">
      <c r="BC502" s="95"/>
      <c r="BD502" s="196">
        <v>60</v>
      </c>
      <c r="BE502" s="199">
        <f t="shared" si="164"/>
        <v>-53.385017793057308</v>
      </c>
      <c r="BF502" s="198">
        <f t="shared" si="165"/>
        <v>79.400488201407086</v>
      </c>
      <c r="BG502" s="52"/>
      <c r="BH502" s="196">
        <f t="shared" si="168"/>
        <v>6934.7840780284459</v>
      </c>
      <c r="BI502" s="198">
        <f t="shared" si="172"/>
        <v>-4.8947367022215929</v>
      </c>
      <c r="BJ502" s="52"/>
      <c r="BK502" s="52"/>
      <c r="BL502" s="52"/>
      <c r="BM502" s="199">
        <f t="shared" si="169"/>
        <v>53.687727378046006</v>
      </c>
      <c r="BN502" s="198">
        <f t="shared" si="170"/>
        <v>-124.89473670222159</v>
      </c>
      <c r="BO502" s="52"/>
      <c r="BP502" s="52"/>
      <c r="BQ502" s="52"/>
      <c r="BR502" s="52"/>
      <c r="BS502" s="117">
        <f t="shared" si="171"/>
        <v>-153.87449865076729</v>
      </c>
      <c r="BT502" s="124">
        <v>-141</v>
      </c>
      <c r="BU502" s="52"/>
      <c r="BV502" s="52"/>
      <c r="BW502" s="95"/>
      <c r="BX502" s="320" t="s">
        <v>175</v>
      </c>
      <c r="BY502" s="289"/>
      <c r="BZ502" s="289" t="s">
        <v>176</v>
      </c>
      <c r="CA502" s="290"/>
      <c r="CB502" s="95"/>
      <c r="CC502" s="223">
        <f t="shared" si="166"/>
        <v>-563.65875453839203</v>
      </c>
      <c r="CD502" s="224">
        <f t="shared" si="173"/>
        <v>-4.8947367022215929</v>
      </c>
      <c r="CE502" s="52"/>
      <c r="CF502" s="52"/>
      <c r="CG502" s="52"/>
      <c r="CH502" s="216">
        <f t="shared" si="167"/>
        <v>59.988682337343832</v>
      </c>
      <c r="CI502" s="224">
        <f t="shared" si="174"/>
        <v>-124.89473670222159</v>
      </c>
      <c r="CJ502" s="52"/>
      <c r="CK502" s="52"/>
      <c r="CL502" s="52"/>
      <c r="CM502" s="52"/>
      <c r="CN502" s="117">
        <f t="shared" si="175"/>
        <v>-153.87449865076729</v>
      </c>
      <c r="CO502" s="124">
        <v>-141</v>
      </c>
      <c r="CP502" s="52"/>
      <c r="CQ502" s="52"/>
      <c r="CR502" s="97"/>
      <c r="CS502" s="257">
        <f>((-1)*((2*CU499*CV499)-(2*CU499*CS499)-(2*CR499))+(((((2*CU499*CV499)-(2*CU499*CS499)-(2*CR499))^2)-(4*((CU499^2)+1)*(((CV499-CS499)^2)+(CR499^2)-(CT499^2))))^(1/2)))/(2*((CU499^2)+1))</f>
        <v>-41.876175393549673</v>
      </c>
      <c r="CT502" s="258">
        <f>CU499*CS502+CV499</f>
        <v>59.264190328624046</v>
      </c>
      <c r="CU502" s="258">
        <f>((-1)*((2*CU499*CV499)-(2*CU499*CS499)-(2*CR499))-(((((2*CU499*CV499)-(2*CU499*CS499)-(2*CR499))^2)-(4*((CU499^2)+1)*(((CV499-CS499)^2)+(CR499^2)-(CT499^2))))^(1/2)))/(2*((CU499^2)+1))</f>
        <v>-87.913298010893499</v>
      </c>
      <c r="CV502" s="259">
        <f>CU499*CU502+CV499</f>
        <v>59.665950211172564</v>
      </c>
    </row>
    <row r="503" spans="55:100" ht="15" thickBot="1" x14ac:dyDescent="0.35">
      <c r="BC503" s="95"/>
      <c r="BD503" s="196">
        <v>61</v>
      </c>
      <c r="BE503" s="199">
        <f t="shared" si="164"/>
        <v>-53.734691795233545</v>
      </c>
      <c r="BF503" s="198">
        <f t="shared" si="165"/>
        <v>79.598324233078372</v>
      </c>
      <c r="BG503" s="52"/>
      <c r="BH503" s="196">
        <f t="shared" si="168"/>
        <v>7049.3727281577549</v>
      </c>
      <c r="BI503" s="198">
        <f t="shared" si="172"/>
        <v>-3.8947367022215929</v>
      </c>
      <c r="BJ503" s="52"/>
      <c r="BK503" s="52"/>
      <c r="BL503" s="52"/>
      <c r="BM503" s="199">
        <f t="shared" si="169"/>
        <v>53.591438329848465</v>
      </c>
      <c r="BN503" s="198">
        <f t="shared" si="170"/>
        <v>-125.89473670222159</v>
      </c>
      <c r="BO503" s="52"/>
      <c r="BP503" s="52"/>
      <c r="BQ503" s="52"/>
      <c r="BR503" s="52"/>
      <c r="BS503" s="117">
        <f t="shared" si="171"/>
        <v>-152.78319014969802</v>
      </c>
      <c r="BT503" s="124">
        <v>-140</v>
      </c>
      <c r="BU503" s="52"/>
      <c r="BV503" s="52"/>
      <c r="BW503" s="97"/>
      <c r="BX503" s="291">
        <f>(((BX501^2)+(BY501^2))^(1/2))</f>
        <v>104.82768995363794</v>
      </c>
      <c r="BY503" s="280"/>
      <c r="BZ503" s="280">
        <f>(((BZ501^2)+(CA501^2))^(1/2))</f>
        <v>74.604204450208798</v>
      </c>
      <c r="CA503" s="292"/>
      <c r="CB503" s="95"/>
      <c r="CC503" s="223">
        <f t="shared" si="166"/>
        <v>-574.04415161853012</v>
      </c>
      <c r="CD503" s="224">
        <f t="shared" si="173"/>
        <v>-3.8947367022215929</v>
      </c>
      <c r="CE503" s="52"/>
      <c r="CF503" s="52"/>
      <c r="CG503" s="52"/>
      <c r="CH503" s="216">
        <f t="shared" si="167"/>
        <v>59.997409205134595</v>
      </c>
      <c r="CI503" s="224">
        <f t="shared" si="174"/>
        <v>-125.89473670222159</v>
      </c>
      <c r="CJ503" s="52"/>
      <c r="CK503" s="52"/>
      <c r="CL503" s="52"/>
      <c r="CM503" s="52"/>
      <c r="CN503" s="117">
        <f t="shared" si="175"/>
        <v>-152.78319014969802</v>
      </c>
      <c r="CO503" s="124">
        <v>-140</v>
      </c>
      <c r="CP503" s="52"/>
      <c r="CQ503" s="52"/>
      <c r="CR503" s="95"/>
      <c r="CS503" s="320" t="s">
        <v>175</v>
      </c>
      <c r="CT503" s="289"/>
      <c r="CU503" s="289" t="s">
        <v>176</v>
      </c>
      <c r="CV503" s="290"/>
    </row>
    <row r="504" spans="55:100" ht="15" thickBot="1" x14ac:dyDescent="0.35">
      <c r="BC504" s="95"/>
      <c r="BD504" s="196">
        <v>62</v>
      </c>
      <c r="BE504" s="199">
        <f t="shared" si="164"/>
        <v>-54.087765255198242</v>
      </c>
      <c r="BF504" s="198">
        <f t="shared" si="165"/>
        <v>79.790027480557256</v>
      </c>
      <c r="BG504" s="52"/>
      <c r="BH504" s="196">
        <f t="shared" si="168"/>
        <v>7163.9613782870638</v>
      </c>
      <c r="BI504" s="198">
        <f t="shared" si="172"/>
        <v>-2.8947367022215929</v>
      </c>
      <c r="BJ504" s="52"/>
      <c r="BK504" s="52"/>
      <c r="BL504" s="52"/>
      <c r="BM504" s="199">
        <f t="shared" si="169"/>
        <v>53.495149281650924</v>
      </c>
      <c r="BN504" s="198">
        <f t="shared" si="170"/>
        <v>-126.89473670222159</v>
      </c>
      <c r="BO504" s="52"/>
      <c r="BP504" s="52"/>
      <c r="BQ504" s="52"/>
      <c r="BR504" s="52"/>
      <c r="BS504" s="117">
        <f t="shared" si="171"/>
        <v>-151.69188164862874</v>
      </c>
      <c r="BT504" s="124">
        <v>-139</v>
      </c>
      <c r="BU504" s="52"/>
      <c r="BV504" s="52"/>
      <c r="BW504" s="95"/>
      <c r="BX504" s="52"/>
      <c r="BY504" s="52"/>
      <c r="BZ504" s="52"/>
      <c r="CA504" s="96"/>
      <c r="CB504" s="95"/>
      <c r="CC504" s="223">
        <f t="shared" si="166"/>
        <v>-584.42954869866833</v>
      </c>
      <c r="CD504" s="224">
        <f t="shared" si="173"/>
        <v>-2.8947367022215929</v>
      </c>
      <c r="CE504" s="52"/>
      <c r="CF504" s="52"/>
      <c r="CG504" s="52"/>
      <c r="CH504" s="216">
        <f t="shared" si="167"/>
        <v>60.006136072925351</v>
      </c>
      <c r="CI504" s="224">
        <f t="shared" si="174"/>
        <v>-126.89473670222159</v>
      </c>
      <c r="CJ504" s="52"/>
      <c r="CK504" s="52"/>
      <c r="CL504" s="52"/>
      <c r="CM504" s="52"/>
      <c r="CN504" s="117">
        <f t="shared" si="175"/>
        <v>-151.69188164862874</v>
      </c>
      <c r="CO504" s="124">
        <v>-139</v>
      </c>
      <c r="CP504" s="52"/>
      <c r="CQ504" s="52"/>
      <c r="CR504" s="97"/>
      <c r="CS504" s="291">
        <f>(((CS502^2)+(CT502^2))^(1/2))</f>
        <v>72.566234027257551</v>
      </c>
      <c r="CT504" s="280"/>
      <c r="CU504" s="280">
        <f>(((CU502^2)+(CV502^2))^(1/2))</f>
        <v>106.2486403760269</v>
      </c>
      <c r="CV504" s="292"/>
    </row>
    <row r="505" spans="55:100" x14ac:dyDescent="0.3">
      <c r="BC505" s="95"/>
      <c r="BD505" s="196">
        <v>63</v>
      </c>
      <c r="BE505" s="199">
        <f t="shared" si="164"/>
        <v>-54.444130623355178</v>
      </c>
      <c r="BF505" s="198">
        <f t="shared" si="165"/>
        <v>79.975539549177512</v>
      </c>
      <c r="BG505" s="52"/>
      <c r="BH505" s="196">
        <f t="shared" si="168"/>
        <v>7278.5500284163727</v>
      </c>
      <c r="BI505" s="198">
        <f t="shared" si="172"/>
        <v>-1.8947367022215929</v>
      </c>
      <c r="BJ505" s="52"/>
      <c r="BK505" s="52"/>
      <c r="BL505" s="52"/>
      <c r="BM505" s="199">
        <f t="shared" si="169"/>
        <v>53.398860233453391</v>
      </c>
      <c r="BN505" s="198">
        <f t="shared" si="170"/>
        <v>-127.89473670222159</v>
      </c>
      <c r="BO505" s="52"/>
      <c r="BP505" s="52"/>
      <c r="BQ505" s="52"/>
      <c r="BR505" s="52"/>
      <c r="BS505" s="117">
        <f t="shared" si="171"/>
        <v>-150.60057314755949</v>
      </c>
      <c r="BT505" s="124">
        <v>-138</v>
      </c>
      <c r="BU505" s="52"/>
      <c r="BV505" s="52"/>
      <c r="BW505" s="95"/>
      <c r="BX505" s="52"/>
      <c r="BY505" s="52"/>
      <c r="BZ505" s="293" t="s">
        <v>195</v>
      </c>
      <c r="CA505" s="294"/>
      <c r="CB505" s="95"/>
      <c r="CC505" s="223">
        <f t="shared" si="166"/>
        <v>-594.81494577880653</v>
      </c>
      <c r="CD505" s="224">
        <f t="shared" si="173"/>
        <v>-1.8947367022215929</v>
      </c>
      <c r="CE505" s="52"/>
      <c r="CF505" s="52"/>
      <c r="CG505" s="52"/>
      <c r="CH505" s="216">
        <f t="shared" si="167"/>
        <v>60.014862940716114</v>
      </c>
      <c r="CI505" s="224">
        <f t="shared" si="174"/>
        <v>-127.89473670222159</v>
      </c>
      <c r="CJ505" s="52"/>
      <c r="CK505" s="52"/>
      <c r="CL505" s="52"/>
      <c r="CM505" s="52"/>
      <c r="CN505" s="117">
        <f t="shared" si="175"/>
        <v>-150.60057314755949</v>
      </c>
      <c r="CO505" s="124">
        <v>-138</v>
      </c>
      <c r="CP505" s="52"/>
      <c r="CQ505" s="52"/>
      <c r="CR505" s="95"/>
      <c r="CS505" s="52"/>
      <c r="CT505" s="52"/>
      <c r="CU505" s="52"/>
      <c r="CV505" s="96"/>
    </row>
    <row r="506" spans="55:100" x14ac:dyDescent="0.3">
      <c r="BC506" s="95"/>
      <c r="BD506" s="196">
        <v>64</v>
      </c>
      <c r="BE506" s="199">
        <f t="shared" si="164"/>
        <v>-54.80367934736104</v>
      </c>
      <c r="BF506" s="198">
        <f t="shared" si="165"/>
        <v>80.154803930165912</v>
      </c>
      <c r="BG506" s="52"/>
      <c r="BH506" s="196">
        <f t="shared" si="168"/>
        <v>7393.1386785456825</v>
      </c>
      <c r="BI506" s="198">
        <f t="shared" si="172"/>
        <v>-0.89473670222159285</v>
      </c>
      <c r="BJ506" s="52"/>
      <c r="BK506" s="52"/>
      <c r="BL506" s="52"/>
      <c r="BM506" s="199">
        <f t="shared" si="169"/>
        <v>53.30257118525585</v>
      </c>
      <c r="BN506" s="198">
        <f t="shared" si="170"/>
        <v>-128.89473670222159</v>
      </c>
      <c r="BO506" s="52"/>
      <c r="BP506" s="52"/>
      <c r="BQ506" s="52"/>
      <c r="BR506" s="52"/>
      <c r="BS506" s="117">
        <f t="shared" si="171"/>
        <v>-149.50926464649021</v>
      </c>
      <c r="BT506" s="124">
        <v>-137</v>
      </c>
      <c r="BU506" s="52"/>
      <c r="BV506" s="52"/>
      <c r="BW506" s="95"/>
      <c r="BX506" s="52"/>
      <c r="BY506" s="52"/>
      <c r="BZ506" s="295">
        <f>IF(P3&lt;0,ABS(BY501-P3),IF(P3&gt;0,BY501-P3,IF(P3=0,BY501,"error")))</f>
        <v>72.483631578696986</v>
      </c>
      <c r="CA506" s="296"/>
      <c r="CB506" s="95"/>
      <c r="CC506" s="223">
        <f t="shared" si="166"/>
        <v>-605.20034285894474</v>
      </c>
      <c r="CD506" s="224">
        <f t="shared" si="173"/>
        <v>-0.89473670222159285</v>
      </c>
      <c r="CE506" s="52"/>
      <c r="CF506" s="52"/>
      <c r="CG506" s="52"/>
      <c r="CH506" s="216">
        <f t="shared" si="167"/>
        <v>60.02358980850687</v>
      </c>
      <c r="CI506" s="224">
        <f t="shared" si="174"/>
        <v>-128.89473670222159</v>
      </c>
      <c r="CJ506" s="52"/>
      <c r="CK506" s="52"/>
      <c r="CL506" s="52"/>
      <c r="CM506" s="52"/>
      <c r="CN506" s="117">
        <f t="shared" si="175"/>
        <v>-149.50926464649021</v>
      </c>
      <c r="CO506" s="124">
        <v>-137</v>
      </c>
      <c r="CP506" s="52"/>
      <c r="CQ506" s="52"/>
      <c r="CR506" s="95"/>
      <c r="CS506" s="52"/>
      <c r="CT506" s="52"/>
      <c r="CU506" s="293" t="s">
        <v>195</v>
      </c>
      <c r="CV506" s="294"/>
    </row>
    <row r="507" spans="55:100" x14ac:dyDescent="0.3">
      <c r="BC507" s="95"/>
      <c r="BD507" s="196">
        <v>65</v>
      </c>
      <c r="BE507" s="199">
        <f t="shared" ref="BE507:BE570" si="176">$BF$436*COS($BD507*PI()/180)+$BF$437</f>
        <v>-55.166301905191453</v>
      </c>
      <c r="BF507" s="198">
        <f t="shared" ref="BF507:BF570" si="177">$BF$436*SIN($BD507*PI()/180)+$BF$438</f>
        <v>80.327766017855438</v>
      </c>
      <c r="BG507" s="52"/>
      <c r="BH507" s="196">
        <f t="shared" si="168"/>
        <v>7507.7273286749914</v>
      </c>
      <c r="BI507" s="198">
        <f t="shared" si="172"/>
        <v>0.10526329777840715</v>
      </c>
      <c r="BJ507" s="52"/>
      <c r="BK507" s="52"/>
      <c r="BL507" s="52"/>
      <c r="BM507" s="199">
        <f t="shared" ref="BM507:BM570" si="178">$BN$436*BN507+$BQ$436</f>
        <v>53.206282137058309</v>
      </c>
      <c r="BN507" s="198">
        <f t="shared" si="170"/>
        <v>-129.89473670222159</v>
      </c>
      <c r="BO507" s="52"/>
      <c r="BP507" s="52"/>
      <c r="BQ507" s="52"/>
      <c r="BR507" s="52"/>
      <c r="BS507" s="117">
        <f t="shared" si="171"/>
        <v>-148.41795614542093</v>
      </c>
      <c r="BT507" s="124">
        <v>-136</v>
      </c>
      <c r="BU507" s="52"/>
      <c r="BV507" s="52"/>
      <c r="BW507" s="95"/>
      <c r="BX507" s="52"/>
      <c r="BY507" s="52"/>
      <c r="BZ507" s="52"/>
      <c r="CA507" s="96"/>
      <c r="CB507" s="95"/>
      <c r="CC507" s="223">
        <f t="shared" ref="CC507:CC570" si="179">$CD$436*CD507+$CF$436</f>
        <v>-615.58573993908283</v>
      </c>
      <c r="CD507" s="224">
        <f t="shared" si="173"/>
        <v>0.10526329777840715</v>
      </c>
      <c r="CE507" s="52"/>
      <c r="CF507" s="52"/>
      <c r="CG507" s="52"/>
      <c r="CH507" s="216">
        <f t="shared" ref="CH507:CH570" si="180">$CI$436*CI507+$CL$436</f>
        <v>60.032316676297626</v>
      </c>
      <c r="CI507" s="224">
        <f t="shared" si="174"/>
        <v>-129.89473670222159</v>
      </c>
      <c r="CJ507" s="52"/>
      <c r="CK507" s="52"/>
      <c r="CL507" s="52"/>
      <c r="CM507" s="52"/>
      <c r="CN507" s="117">
        <f t="shared" si="175"/>
        <v>-148.41795614542093</v>
      </c>
      <c r="CO507" s="124">
        <v>-136</v>
      </c>
      <c r="CP507" s="52"/>
      <c r="CQ507" s="52"/>
      <c r="CR507" s="95"/>
      <c r="CS507" s="52"/>
      <c r="CT507" s="52"/>
      <c r="CU507" s="295">
        <f>IF(P3&lt;0,ABS(CT502-P3),IF(P3&gt;0,CT502-P3,IF(P3=0,CT502,"error")))</f>
        <v>49.264190328624046</v>
      </c>
      <c r="CV507" s="296"/>
    </row>
    <row r="508" spans="55:100" x14ac:dyDescent="0.3">
      <c r="BC508" s="95"/>
      <c r="BD508" s="196">
        <v>66</v>
      </c>
      <c r="BE508" s="199">
        <f t="shared" si="176"/>
        <v>-55.531887838502506</v>
      </c>
      <c r="BF508" s="198">
        <f t="shared" si="177"/>
        <v>80.494373126318663</v>
      </c>
      <c r="BG508" s="52"/>
      <c r="BH508" s="196">
        <f t="shared" ref="BH508:BH571" si="181">$BI$436*BI508+$BK$436</f>
        <v>7622.3159788043004</v>
      </c>
      <c r="BI508" s="198">
        <f t="shared" si="172"/>
        <v>1.1052632977784071</v>
      </c>
      <c r="BJ508" s="52"/>
      <c r="BK508" s="52"/>
      <c r="BL508" s="52"/>
      <c r="BM508" s="199">
        <f t="shared" si="178"/>
        <v>53.109993088860769</v>
      </c>
      <c r="BN508" s="198">
        <f t="shared" si="170"/>
        <v>-130.89473670222159</v>
      </c>
      <c r="BO508" s="52"/>
      <c r="BP508" s="52"/>
      <c r="BQ508" s="52"/>
      <c r="BR508" s="52"/>
      <c r="BS508" s="117">
        <f t="shared" si="171"/>
        <v>-147.32664764435165</v>
      </c>
      <c r="BT508" s="124">
        <v>-135</v>
      </c>
      <c r="BU508" s="52"/>
      <c r="BV508" s="52"/>
      <c r="BW508" s="95"/>
      <c r="BX508" s="52"/>
      <c r="BY508" s="52"/>
      <c r="BZ508" s="293" t="s">
        <v>196</v>
      </c>
      <c r="CA508" s="294"/>
      <c r="CB508" s="95"/>
      <c r="CC508" s="223">
        <f t="shared" si="179"/>
        <v>-625.97113701922103</v>
      </c>
      <c r="CD508" s="224">
        <f t="shared" si="173"/>
        <v>1.1052632977784071</v>
      </c>
      <c r="CE508" s="52"/>
      <c r="CF508" s="52"/>
      <c r="CG508" s="52"/>
      <c r="CH508" s="216">
        <f t="shared" si="180"/>
        <v>60.041043544088389</v>
      </c>
      <c r="CI508" s="224">
        <f t="shared" si="174"/>
        <v>-130.89473670222159</v>
      </c>
      <c r="CJ508" s="52"/>
      <c r="CK508" s="52"/>
      <c r="CL508" s="52"/>
      <c r="CM508" s="52"/>
      <c r="CN508" s="117">
        <f t="shared" si="175"/>
        <v>-147.32664764435165</v>
      </c>
      <c r="CO508" s="124">
        <v>-135</v>
      </c>
      <c r="CP508" s="52"/>
      <c r="CQ508" s="52"/>
      <c r="CR508" s="95"/>
      <c r="CS508" s="52"/>
      <c r="CT508" s="52"/>
      <c r="CU508" s="52"/>
      <c r="CV508" s="96"/>
    </row>
    <row r="509" spans="55:100" x14ac:dyDescent="0.3">
      <c r="BC509" s="95"/>
      <c r="BD509" s="196">
        <v>67</v>
      </c>
      <c r="BE509" s="199">
        <f t="shared" si="176"/>
        <v>-55.900325786277399</v>
      </c>
      <c r="BF509" s="198">
        <f t="shared" si="177"/>
        <v>80.654574505416406</v>
      </c>
      <c r="BG509" s="52"/>
      <c r="BH509" s="196">
        <f t="shared" si="181"/>
        <v>7736.9046289336093</v>
      </c>
      <c r="BI509" s="198">
        <f t="shared" ref="BI509:BI572" si="182">IF($BI508=$BI507-$A$11,$BI508-$A$11,$BI508+$A$11)</f>
        <v>2.1052632977784071</v>
      </c>
      <c r="BJ509" s="52"/>
      <c r="BK509" s="52"/>
      <c r="BL509" s="52"/>
      <c r="BM509" s="199">
        <f t="shared" si="178"/>
        <v>53.013704040663235</v>
      </c>
      <c r="BN509" s="198">
        <f t="shared" ref="BN509:BN572" si="183">IF($BN508=$BN507-$A$11,$BN508-$A$11,$BN508+$A$11)</f>
        <v>-131.89473670222159</v>
      </c>
      <c r="BO509" s="52"/>
      <c r="BP509" s="52"/>
      <c r="BQ509" s="52"/>
      <c r="BR509" s="52"/>
      <c r="BS509" s="117">
        <f t="shared" ref="BS509:BS572" si="184">$BT$436*$BT509+$BV$436</f>
        <v>-146.2353391432824</v>
      </c>
      <c r="BT509" s="124">
        <v>-134</v>
      </c>
      <c r="BU509" s="52"/>
      <c r="BV509" s="52"/>
      <c r="BW509" s="95"/>
      <c r="BX509" s="52"/>
      <c r="BY509" s="52"/>
      <c r="BZ509" s="295">
        <f>IF(P3&lt;0,ABS(CA501-P3),IF(P3&gt;0,CA501-P3,IF(P3=0,CA501,"error")))</f>
        <v>26.446508961098516</v>
      </c>
      <c r="CA509" s="296"/>
      <c r="CB509" s="95"/>
      <c r="CC509" s="223">
        <f t="shared" si="179"/>
        <v>-636.35653409935924</v>
      </c>
      <c r="CD509" s="224">
        <f t="shared" si="173"/>
        <v>2.1052632977784071</v>
      </c>
      <c r="CE509" s="52"/>
      <c r="CF509" s="52"/>
      <c r="CG509" s="52"/>
      <c r="CH509" s="216">
        <f t="shared" si="180"/>
        <v>60.049770411879145</v>
      </c>
      <c r="CI509" s="224">
        <f t="shared" si="174"/>
        <v>-131.89473670222159</v>
      </c>
      <c r="CJ509" s="52"/>
      <c r="CK509" s="52"/>
      <c r="CL509" s="52"/>
      <c r="CM509" s="52"/>
      <c r="CN509" s="117">
        <f t="shared" si="175"/>
        <v>-146.2353391432824</v>
      </c>
      <c r="CO509" s="124">
        <v>-134</v>
      </c>
      <c r="CP509" s="52"/>
      <c r="CQ509" s="52"/>
      <c r="CR509" s="95"/>
      <c r="CS509" s="52"/>
      <c r="CT509" s="52"/>
      <c r="CU509" s="293" t="s">
        <v>196</v>
      </c>
      <c r="CV509" s="294"/>
    </row>
    <row r="510" spans="55:100" ht="15" thickBot="1" x14ac:dyDescent="0.35">
      <c r="BC510" s="95"/>
      <c r="BD510" s="196">
        <v>68</v>
      </c>
      <c r="BE510" s="199">
        <f t="shared" si="176"/>
        <v>-56.271503518748119</v>
      </c>
      <c r="BF510" s="198">
        <f t="shared" si="177"/>
        <v>80.80832135625667</v>
      </c>
      <c r="BG510" s="52"/>
      <c r="BH510" s="196">
        <f t="shared" si="181"/>
        <v>7851.4932790629191</v>
      </c>
      <c r="BI510" s="198">
        <f t="shared" si="182"/>
        <v>3.1052632977784071</v>
      </c>
      <c r="BJ510" s="52"/>
      <c r="BK510" s="52"/>
      <c r="BL510" s="52"/>
      <c r="BM510" s="199">
        <f t="shared" si="178"/>
        <v>52.917414992465694</v>
      </c>
      <c r="BN510" s="198">
        <f t="shared" si="183"/>
        <v>-132.89473670222159</v>
      </c>
      <c r="BO510" s="52"/>
      <c r="BP510" s="52"/>
      <c r="BQ510" s="52"/>
      <c r="BR510" s="52"/>
      <c r="BS510" s="117">
        <f t="shared" si="184"/>
        <v>-145.14403064221312</v>
      </c>
      <c r="BT510" s="124">
        <v>-133</v>
      </c>
      <c r="BU510" s="52"/>
      <c r="BV510" s="52"/>
      <c r="BW510" s="97"/>
      <c r="BX510" s="8"/>
      <c r="BY510" s="8"/>
      <c r="BZ510" s="8"/>
      <c r="CA510" s="98"/>
      <c r="CB510" s="95"/>
      <c r="CC510" s="223">
        <f t="shared" si="179"/>
        <v>-646.74193117949733</v>
      </c>
      <c r="CD510" s="224">
        <f t="shared" ref="CD510:CD573" si="185">IF($CD509=$CD508-$A$11,$CD509-$A$11,$CD509+$A$11)</f>
        <v>3.1052632977784071</v>
      </c>
      <c r="CE510" s="52"/>
      <c r="CF510" s="52"/>
      <c r="CG510" s="52"/>
      <c r="CH510" s="216">
        <f t="shared" si="180"/>
        <v>60.058497279669908</v>
      </c>
      <c r="CI510" s="224">
        <f t="shared" ref="CI510:CI573" si="186">IF($CI509=$CI508-$A$11,$CI509-$A$11,$CI509+$A$11)</f>
        <v>-132.89473670222159</v>
      </c>
      <c r="CJ510" s="52"/>
      <c r="CK510" s="52"/>
      <c r="CL510" s="52"/>
      <c r="CM510" s="52"/>
      <c r="CN510" s="117">
        <f t="shared" ref="CN510:CN573" si="187">$CO$436*$CO510+$CQ$436</f>
        <v>-145.14403064221312</v>
      </c>
      <c r="CO510" s="124">
        <v>-133</v>
      </c>
      <c r="CP510" s="52"/>
      <c r="CQ510" s="52"/>
      <c r="CR510" s="95"/>
      <c r="CS510" s="52"/>
      <c r="CT510" s="52"/>
      <c r="CU510" s="295">
        <f>IF(P3&lt;0,ABS(CV502-P3),IF(P3&gt;0,CV502-P3,IF(P3=0,CV502,"error")))</f>
        <v>49.665950211172564</v>
      </c>
      <c r="CV510" s="296"/>
    </row>
    <row r="511" spans="55:100" ht="15" thickBot="1" x14ac:dyDescent="0.35">
      <c r="BC511" s="95"/>
      <c r="BD511" s="196">
        <v>69</v>
      </c>
      <c r="BE511" s="199">
        <f t="shared" si="176"/>
        <v>-56.645307971581644</v>
      </c>
      <c r="BF511" s="198">
        <f t="shared" si="177"/>
        <v>80.955566846059298</v>
      </c>
      <c r="BG511" s="52"/>
      <c r="BH511" s="196">
        <f t="shared" si="181"/>
        <v>7966.081929192228</v>
      </c>
      <c r="BI511" s="198">
        <f t="shared" si="182"/>
        <v>4.1052632977784071</v>
      </c>
      <c r="BJ511" s="52"/>
      <c r="BK511" s="52"/>
      <c r="BL511" s="52"/>
      <c r="BM511" s="199">
        <f t="shared" si="178"/>
        <v>52.821125944268154</v>
      </c>
      <c r="BN511" s="198">
        <f t="shared" si="183"/>
        <v>-133.89473670222159</v>
      </c>
      <c r="BO511" s="52"/>
      <c r="BP511" s="52"/>
      <c r="BQ511" s="52"/>
      <c r="BR511" s="52"/>
      <c r="BS511" s="117">
        <f t="shared" si="184"/>
        <v>-144.05272214114385</v>
      </c>
      <c r="BT511" s="124">
        <v>-132</v>
      </c>
      <c r="BU511" s="52"/>
      <c r="BV511" s="52"/>
      <c r="BW511" s="52"/>
      <c r="BX511" s="52"/>
      <c r="BY511" s="52"/>
      <c r="BZ511" s="52"/>
      <c r="CA511" s="96"/>
      <c r="CB511" s="95"/>
      <c r="CC511" s="223">
        <f t="shared" si="179"/>
        <v>-657.12732825963553</v>
      </c>
      <c r="CD511" s="224">
        <f t="shared" si="185"/>
        <v>4.1052632977784071</v>
      </c>
      <c r="CE511" s="52"/>
      <c r="CF511" s="52"/>
      <c r="CG511" s="52"/>
      <c r="CH511" s="216">
        <f t="shared" si="180"/>
        <v>60.067224147460664</v>
      </c>
      <c r="CI511" s="224">
        <f t="shared" si="186"/>
        <v>-133.89473670222159</v>
      </c>
      <c r="CJ511" s="52"/>
      <c r="CK511" s="52"/>
      <c r="CL511" s="52"/>
      <c r="CM511" s="52"/>
      <c r="CN511" s="117">
        <f t="shared" si="187"/>
        <v>-144.05272214114385</v>
      </c>
      <c r="CO511" s="124">
        <v>-132</v>
      </c>
      <c r="CP511" s="52"/>
      <c r="CQ511" s="52"/>
      <c r="CR511" s="97"/>
      <c r="CS511" s="8"/>
      <c r="CT511" s="8"/>
      <c r="CU511" s="8"/>
      <c r="CV511" s="98"/>
    </row>
    <row r="512" spans="55:100" x14ac:dyDescent="0.3">
      <c r="BC512" s="95"/>
      <c r="BD512" s="196">
        <v>70</v>
      </c>
      <c r="BE512" s="199">
        <f t="shared" si="176"/>
        <v>-57.021625280320535</v>
      </c>
      <c r="BF512" s="198">
        <f t="shared" si="177"/>
        <v>81.096266122421724</v>
      </c>
      <c r="BG512" s="52"/>
      <c r="BH512" s="196">
        <f t="shared" si="181"/>
        <v>8080.6705793215369</v>
      </c>
      <c r="BI512" s="198">
        <f t="shared" si="182"/>
        <v>5.1052632977784071</v>
      </c>
      <c r="BJ512" s="52"/>
      <c r="BK512" s="52"/>
      <c r="BL512" s="52"/>
      <c r="BM512" s="199">
        <f t="shared" si="178"/>
        <v>52.724836896070613</v>
      </c>
      <c r="BN512" s="198">
        <f t="shared" si="183"/>
        <v>-134.89473670222159</v>
      </c>
      <c r="BO512" s="52"/>
      <c r="BP512" s="52"/>
      <c r="BQ512" s="52"/>
      <c r="BR512" s="52"/>
      <c r="BS512" s="117">
        <f t="shared" si="184"/>
        <v>-142.96141364007457</v>
      </c>
      <c r="BT512" s="124">
        <v>-131</v>
      </c>
      <c r="BU512" s="52"/>
      <c r="BV512" s="52"/>
      <c r="BW512" s="52"/>
      <c r="BX512" s="52"/>
      <c r="BY512" s="52"/>
      <c r="BZ512" s="52"/>
      <c r="CA512" s="96"/>
      <c r="CB512" s="95"/>
      <c r="CC512" s="223">
        <f t="shared" si="179"/>
        <v>-667.51272533977374</v>
      </c>
      <c r="CD512" s="224">
        <f t="shared" si="185"/>
        <v>5.1052632977784071</v>
      </c>
      <c r="CE512" s="52"/>
      <c r="CF512" s="52"/>
      <c r="CG512" s="52"/>
      <c r="CH512" s="216">
        <f t="shared" si="180"/>
        <v>60.075951015251427</v>
      </c>
      <c r="CI512" s="224">
        <f t="shared" si="186"/>
        <v>-134.89473670222159</v>
      </c>
      <c r="CJ512" s="52"/>
      <c r="CK512" s="52"/>
      <c r="CL512" s="52"/>
      <c r="CM512" s="52"/>
      <c r="CN512" s="117">
        <f t="shared" si="187"/>
        <v>-142.96141364007457</v>
      </c>
      <c r="CO512" s="124">
        <v>-131</v>
      </c>
      <c r="CP512" s="52"/>
      <c r="CQ512" s="52"/>
      <c r="CR512" s="52"/>
      <c r="CS512" s="52"/>
      <c r="CT512" s="52"/>
      <c r="CU512" s="52"/>
      <c r="CV512" s="96"/>
    </row>
    <row r="513" spans="55:100" x14ac:dyDescent="0.3">
      <c r="BC513" s="95"/>
      <c r="BD513" s="196">
        <v>71</v>
      </c>
      <c r="BE513" s="199">
        <f t="shared" si="176"/>
        <v>-57.400340815067082</v>
      </c>
      <c r="BF513" s="198">
        <f t="shared" si="177"/>
        <v>81.230376326981371</v>
      </c>
      <c r="BG513" s="52"/>
      <c r="BH513" s="196">
        <f t="shared" si="181"/>
        <v>8195.2592294508468</v>
      </c>
      <c r="BI513" s="198">
        <f t="shared" si="182"/>
        <v>6.1052632977784071</v>
      </c>
      <c r="BJ513" s="52"/>
      <c r="BK513" s="52"/>
      <c r="BL513" s="52"/>
      <c r="BM513" s="199">
        <f t="shared" si="178"/>
        <v>52.628547847873079</v>
      </c>
      <c r="BN513" s="198">
        <f t="shared" si="183"/>
        <v>-135.89473670222159</v>
      </c>
      <c r="BO513" s="52"/>
      <c r="BP513" s="52"/>
      <c r="BQ513" s="52"/>
      <c r="BR513" s="52"/>
      <c r="BS513" s="117">
        <f t="shared" si="184"/>
        <v>-141.87010513900532</v>
      </c>
      <c r="BT513" s="124">
        <v>-130</v>
      </c>
      <c r="BU513" s="52"/>
      <c r="BV513" s="52"/>
      <c r="BW513" s="52"/>
      <c r="BX513" s="52"/>
      <c r="BY513" s="52"/>
      <c r="BZ513" s="52"/>
      <c r="CA513" s="96"/>
      <c r="CB513" s="95"/>
      <c r="CC513" s="223">
        <f t="shared" si="179"/>
        <v>-677.89812241991194</v>
      </c>
      <c r="CD513" s="224">
        <f t="shared" si="185"/>
        <v>6.1052632977784071</v>
      </c>
      <c r="CE513" s="52"/>
      <c r="CF513" s="52"/>
      <c r="CG513" s="52"/>
      <c r="CH513" s="216">
        <f t="shared" si="180"/>
        <v>60.084677883042183</v>
      </c>
      <c r="CI513" s="224">
        <f t="shared" si="186"/>
        <v>-135.89473670222159</v>
      </c>
      <c r="CJ513" s="52"/>
      <c r="CK513" s="52"/>
      <c r="CL513" s="52"/>
      <c r="CM513" s="52"/>
      <c r="CN513" s="117">
        <f t="shared" si="187"/>
        <v>-141.87010513900532</v>
      </c>
      <c r="CO513" s="124">
        <v>-130</v>
      </c>
      <c r="CP513" s="52"/>
      <c r="CQ513" s="52"/>
      <c r="CR513" s="52"/>
      <c r="CS513" s="52"/>
      <c r="CT513" s="52"/>
      <c r="CU513" s="52"/>
      <c r="CV513" s="96"/>
    </row>
    <row r="514" spans="55:100" x14ac:dyDescent="0.3">
      <c r="BC514" s="95"/>
      <c r="BD514" s="196">
        <v>72</v>
      </c>
      <c r="BE514" s="199">
        <f t="shared" si="176"/>
        <v>-57.781339215400699</v>
      </c>
      <c r="BF514" s="198">
        <f t="shared" si="177"/>
        <v>81.357856608470783</v>
      </c>
      <c r="BG514" s="52"/>
      <c r="BH514" s="196">
        <f t="shared" si="181"/>
        <v>8309.8478795801548</v>
      </c>
      <c r="BI514" s="198">
        <f t="shared" si="182"/>
        <v>7.1052632977784071</v>
      </c>
      <c r="BJ514" s="52"/>
      <c r="BK514" s="52"/>
      <c r="BL514" s="52"/>
      <c r="BM514" s="199">
        <f t="shared" si="178"/>
        <v>52.532258799675539</v>
      </c>
      <c r="BN514" s="198">
        <f t="shared" si="183"/>
        <v>-136.89473670222159</v>
      </c>
      <c r="BO514" s="52"/>
      <c r="BP514" s="52"/>
      <c r="BQ514" s="52"/>
      <c r="BR514" s="52"/>
      <c r="BS514" s="117">
        <f t="shared" si="184"/>
        <v>-140.77879663793604</v>
      </c>
      <c r="BT514" s="124">
        <v>-129</v>
      </c>
      <c r="BU514" s="52"/>
      <c r="BV514" s="52"/>
      <c r="BW514" s="52"/>
      <c r="BX514" s="52"/>
      <c r="BY514" s="52"/>
      <c r="BZ514" s="52"/>
      <c r="CA514" s="96"/>
      <c r="CB514" s="95"/>
      <c r="CC514" s="223">
        <f t="shared" si="179"/>
        <v>-688.28351950005003</v>
      </c>
      <c r="CD514" s="224">
        <f t="shared" si="185"/>
        <v>7.1052632977784071</v>
      </c>
      <c r="CE514" s="52"/>
      <c r="CF514" s="52"/>
      <c r="CG514" s="52"/>
      <c r="CH514" s="216">
        <f t="shared" si="180"/>
        <v>60.093404750832939</v>
      </c>
      <c r="CI514" s="224">
        <f t="shared" si="186"/>
        <v>-136.89473670222159</v>
      </c>
      <c r="CJ514" s="52"/>
      <c r="CK514" s="52"/>
      <c r="CL514" s="52"/>
      <c r="CM514" s="52"/>
      <c r="CN514" s="117">
        <f t="shared" si="187"/>
        <v>-140.77879663793604</v>
      </c>
      <c r="CO514" s="124">
        <v>-129</v>
      </c>
      <c r="CP514" s="52"/>
      <c r="CQ514" s="52"/>
      <c r="CR514" s="52"/>
      <c r="CS514" s="52"/>
      <c r="CT514" s="52"/>
      <c r="CU514" s="52"/>
      <c r="CV514" s="96"/>
    </row>
    <row r="515" spans="55:100" x14ac:dyDescent="0.3">
      <c r="BC515" s="95"/>
      <c r="BD515" s="196">
        <v>73</v>
      </c>
      <c r="BE515" s="199">
        <f t="shared" si="176"/>
        <v>-58.164504425517833</v>
      </c>
      <c r="BF515" s="198">
        <f t="shared" si="177"/>
        <v>81.478668135161271</v>
      </c>
      <c r="BG515" s="52"/>
      <c r="BH515" s="196">
        <f t="shared" si="181"/>
        <v>8424.4365297094646</v>
      </c>
      <c r="BI515" s="198">
        <f t="shared" si="182"/>
        <v>8.1052632977784071</v>
      </c>
      <c r="BJ515" s="52"/>
      <c r="BK515" s="52"/>
      <c r="BL515" s="52"/>
      <c r="BM515" s="199">
        <f t="shared" si="178"/>
        <v>52.435969751477998</v>
      </c>
      <c r="BN515" s="198">
        <f t="shared" si="183"/>
        <v>-137.89473670222159</v>
      </c>
      <c r="BO515" s="52"/>
      <c r="BP515" s="52"/>
      <c r="BQ515" s="52"/>
      <c r="BR515" s="52"/>
      <c r="BS515" s="117">
        <f t="shared" si="184"/>
        <v>-139.68748813686676</v>
      </c>
      <c r="BT515" s="124">
        <v>-128</v>
      </c>
      <c r="BU515" s="52"/>
      <c r="BV515" s="52"/>
      <c r="BW515" s="52"/>
      <c r="BX515" s="52"/>
      <c r="BY515" s="52"/>
      <c r="BZ515" s="52"/>
      <c r="CA515" s="96"/>
      <c r="CB515" s="95"/>
      <c r="CC515" s="223">
        <f t="shared" si="179"/>
        <v>-698.66891658018824</v>
      </c>
      <c r="CD515" s="224">
        <f t="shared" si="185"/>
        <v>8.1052632977784071</v>
      </c>
      <c r="CE515" s="52"/>
      <c r="CF515" s="52"/>
      <c r="CG515" s="52"/>
      <c r="CH515" s="216">
        <f t="shared" si="180"/>
        <v>60.102131618623702</v>
      </c>
      <c r="CI515" s="224">
        <f t="shared" si="186"/>
        <v>-137.89473670222159</v>
      </c>
      <c r="CJ515" s="52"/>
      <c r="CK515" s="52"/>
      <c r="CL515" s="52"/>
      <c r="CM515" s="52"/>
      <c r="CN515" s="117">
        <f t="shared" si="187"/>
        <v>-139.68748813686676</v>
      </c>
      <c r="CO515" s="124">
        <v>-128</v>
      </c>
      <c r="CP515" s="52"/>
      <c r="CQ515" s="52"/>
      <c r="CR515" s="52"/>
      <c r="CS515" s="52"/>
      <c r="CT515" s="52"/>
      <c r="CU515" s="52"/>
      <c r="CV515" s="96"/>
    </row>
    <row r="516" spans="55:100" x14ac:dyDescent="0.3">
      <c r="BC516" s="95"/>
      <c r="BD516" s="196">
        <v>74</v>
      </c>
      <c r="BE516" s="199">
        <f t="shared" si="176"/>
        <v>-58.549719729583671</v>
      </c>
      <c r="BF516" s="198">
        <f t="shared" si="177"/>
        <v>81.592774106691508</v>
      </c>
      <c r="BG516" s="52"/>
      <c r="BH516" s="196">
        <f t="shared" si="181"/>
        <v>8539.0251798387726</v>
      </c>
      <c r="BI516" s="198">
        <f t="shared" si="182"/>
        <v>9.1052632977784071</v>
      </c>
      <c r="BJ516" s="52"/>
      <c r="BK516" s="52"/>
      <c r="BL516" s="52"/>
      <c r="BM516" s="199">
        <f t="shared" si="178"/>
        <v>52.339680703280465</v>
      </c>
      <c r="BN516" s="198">
        <f t="shared" si="183"/>
        <v>-138.89473670222159</v>
      </c>
      <c r="BO516" s="52"/>
      <c r="BP516" s="52"/>
      <c r="BQ516" s="52"/>
      <c r="BR516" s="52"/>
      <c r="BS516" s="117">
        <f t="shared" si="184"/>
        <v>-138.59617963579748</v>
      </c>
      <c r="BT516" s="124">
        <v>-127</v>
      </c>
      <c r="BU516" s="52"/>
      <c r="BV516" s="52"/>
      <c r="BW516" s="52"/>
      <c r="BX516" s="52"/>
      <c r="BY516" s="52"/>
      <c r="BZ516" s="52"/>
      <c r="CA516" s="96"/>
      <c r="CB516" s="95"/>
      <c r="CC516" s="223">
        <f t="shared" si="179"/>
        <v>-709.05431366032644</v>
      </c>
      <c r="CD516" s="224">
        <f t="shared" si="185"/>
        <v>9.1052632977784071</v>
      </c>
      <c r="CE516" s="52"/>
      <c r="CF516" s="52"/>
      <c r="CG516" s="52"/>
      <c r="CH516" s="216">
        <f t="shared" si="180"/>
        <v>60.110858486414458</v>
      </c>
      <c r="CI516" s="224">
        <f t="shared" si="186"/>
        <v>-138.89473670222159</v>
      </c>
      <c r="CJ516" s="52"/>
      <c r="CK516" s="52"/>
      <c r="CL516" s="52"/>
      <c r="CM516" s="52"/>
      <c r="CN516" s="117">
        <f t="shared" si="187"/>
        <v>-138.59617963579748</v>
      </c>
      <c r="CO516" s="124">
        <v>-127</v>
      </c>
      <c r="CP516" s="52"/>
      <c r="CQ516" s="52"/>
      <c r="CR516" s="52"/>
      <c r="CS516" s="52"/>
      <c r="CT516" s="52"/>
      <c r="CU516" s="52"/>
      <c r="CV516" s="96"/>
    </row>
    <row r="517" spans="55:100" x14ac:dyDescent="0.3">
      <c r="BC517" s="95"/>
      <c r="BD517" s="196">
        <v>75</v>
      </c>
      <c r="BE517" s="199">
        <f t="shared" si="176"/>
        <v>-58.936867787284939</v>
      </c>
      <c r="BF517" s="198">
        <f t="shared" si="177"/>
        <v>81.700139765277157</v>
      </c>
      <c r="BG517" s="52"/>
      <c r="BH517" s="196">
        <f t="shared" si="181"/>
        <v>8653.6138299680824</v>
      </c>
      <c r="BI517" s="198">
        <f t="shared" si="182"/>
        <v>10.105263297778407</v>
      </c>
      <c r="BJ517" s="52"/>
      <c r="BK517" s="52"/>
      <c r="BL517" s="52"/>
      <c r="BM517" s="199">
        <f t="shared" si="178"/>
        <v>52.243391655082924</v>
      </c>
      <c r="BN517" s="198">
        <f t="shared" si="183"/>
        <v>-139.89473670222159</v>
      </c>
      <c r="BO517" s="52"/>
      <c r="BP517" s="52"/>
      <c r="BQ517" s="52"/>
      <c r="BR517" s="52"/>
      <c r="BS517" s="117">
        <f t="shared" si="184"/>
        <v>-137.50487113472821</v>
      </c>
      <c r="BT517" s="124">
        <v>-126</v>
      </c>
      <c r="BU517" s="52"/>
      <c r="BV517" s="52"/>
      <c r="BW517" s="52"/>
      <c r="BX517" s="52"/>
      <c r="BY517" s="52"/>
      <c r="BZ517" s="52"/>
      <c r="CA517" s="96"/>
      <c r="CB517" s="95"/>
      <c r="CC517" s="223">
        <f t="shared" si="179"/>
        <v>-719.43971074046453</v>
      </c>
      <c r="CD517" s="224">
        <f t="shared" si="185"/>
        <v>10.105263297778407</v>
      </c>
      <c r="CE517" s="52"/>
      <c r="CF517" s="52"/>
      <c r="CG517" s="52"/>
      <c r="CH517" s="216">
        <f t="shared" si="180"/>
        <v>60.119585354205221</v>
      </c>
      <c r="CI517" s="224">
        <f t="shared" si="186"/>
        <v>-139.89473670222159</v>
      </c>
      <c r="CJ517" s="52"/>
      <c r="CK517" s="52"/>
      <c r="CL517" s="52"/>
      <c r="CM517" s="52"/>
      <c r="CN517" s="117">
        <f t="shared" si="187"/>
        <v>-137.50487113472821</v>
      </c>
      <c r="CO517" s="124">
        <v>-126</v>
      </c>
      <c r="CP517" s="52"/>
      <c r="CQ517" s="52"/>
      <c r="CR517" s="52"/>
      <c r="CS517" s="52"/>
      <c r="CT517" s="52"/>
      <c r="CU517" s="52"/>
      <c r="CV517" s="96"/>
    </row>
    <row r="518" spans="55:100" x14ac:dyDescent="0.3">
      <c r="BC518" s="95"/>
      <c r="BD518" s="196">
        <v>76</v>
      </c>
      <c r="BE518" s="199">
        <f t="shared" si="176"/>
        <v>-59.325830669572859</v>
      </c>
      <c r="BF518" s="198">
        <f t="shared" si="177"/>
        <v>81.800732406298565</v>
      </c>
      <c r="BG518" s="52"/>
      <c r="BH518" s="196">
        <f t="shared" si="181"/>
        <v>8768.2024800973923</v>
      </c>
      <c r="BI518" s="198">
        <f t="shared" si="182"/>
        <v>11.105263297778407</v>
      </c>
      <c r="BJ518" s="52"/>
      <c r="BK518" s="52"/>
      <c r="BL518" s="52"/>
      <c r="BM518" s="199">
        <f t="shared" si="178"/>
        <v>52.147102606885383</v>
      </c>
      <c r="BN518" s="198">
        <f t="shared" si="183"/>
        <v>-140.89473670222159</v>
      </c>
      <c r="BO518" s="52"/>
      <c r="BP518" s="52"/>
      <c r="BQ518" s="52"/>
      <c r="BR518" s="52"/>
      <c r="BS518" s="117">
        <f t="shared" si="184"/>
        <v>-136.41356263365896</v>
      </c>
      <c r="BT518" s="124">
        <v>-125</v>
      </c>
      <c r="BU518" s="52"/>
      <c r="BV518" s="52"/>
      <c r="BW518" s="52"/>
      <c r="BX518" s="52"/>
      <c r="BY518" s="52"/>
      <c r="BZ518" s="52"/>
      <c r="CA518" s="96"/>
      <c r="CB518" s="95"/>
      <c r="CC518" s="223">
        <f t="shared" si="179"/>
        <v>-729.82510782060274</v>
      </c>
      <c r="CD518" s="224">
        <f t="shared" si="185"/>
        <v>11.105263297778407</v>
      </c>
      <c r="CE518" s="52"/>
      <c r="CF518" s="52"/>
      <c r="CG518" s="52"/>
      <c r="CH518" s="216">
        <f t="shared" si="180"/>
        <v>60.128312221995976</v>
      </c>
      <c r="CI518" s="224">
        <f t="shared" si="186"/>
        <v>-140.89473670222159</v>
      </c>
      <c r="CJ518" s="52"/>
      <c r="CK518" s="52"/>
      <c r="CL518" s="52"/>
      <c r="CM518" s="52"/>
      <c r="CN518" s="117">
        <f t="shared" si="187"/>
        <v>-136.41356263365896</v>
      </c>
      <c r="CO518" s="124">
        <v>-125</v>
      </c>
      <c r="CP518" s="52"/>
      <c r="CQ518" s="52"/>
      <c r="CR518" s="52"/>
      <c r="CS518" s="52"/>
      <c r="CT518" s="52"/>
      <c r="CU518" s="52"/>
      <c r="CV518" s="96"/>
    </row>
    <row r="519" spans="55:100" x14ac:dyDescent="0.3">
      <c r="BC519" s="95"/>
      <c r="BD519" s="196">
        <v>77</v>
      </c>
      <c r="BE519" s="199">
        <f t="shared" si="176"/>
        <v>-59.716489894585543</v>
      </c>
      <c r="BF519" s="198">
        <f t="shared" si="177"/>
        <v>81.894521388262802</v>
      </c>
      <c r="BG519" s="52"/>
      <c r="BH519" s="196">
        <f t="shared" si="181"/>
        <v>8882.7911302267003</v>
      </c>
      <c r="BI519" s="198">
        <f t="shared" si="182"/>
        <v>12.105263297778407</v>
      </c>
      <c r="BJ519" s="52"/>
      <c r="BK519" s="52"/>
      <c r="BL519" s="52"/>
      <c r="BM519" s="199">
        <f t="shared" si="178"/>
        <v>52.05081355868785</v>
      </c>
      <c r="BN519" s="198">
        <f t="shared" si="183"/>
        <v>-141.89473670222159</v>
      </c>
      <c r="BO519" s="52"/>
      <c r="BP519" s="52"/>
      <c r="BQ519" s="52"/>
      <c r="BR519" s="52"/>
      <c r="BS519" s="117">
        <f t="shared" si="184"/>
        <v>-135.32225413258968</v>
      </c>
      <c r="BT519" s="124">
        <v>-124</v>
      </c>
      <c r="BU519" s="52"/>
      <c r="BV519" s="52"/>
      <c r="BW519" s="52"/>
      <c r="BX519" s="52"/>
      <c r="BY519" s="52"/>
      <c r="BZ519" s="52"/>
      <c r="CA519" s="96"/>
      <c r="CB519" s="95"/>
      <c r="CC519" s="223">
        <f t="shared" si="179"/>
        <v>-740.21050490074094</v>
      </c>
      <c r="CD519" s="224">
        <f t="shared" si="185"/>
        <v>12.105263297778407</v>
      </c>
      <c r="CE519" s="52"/>
      <c r="CF519" s="52"/>
      <c r="CG519" s="52"/>
      <c r="CH519" s="216">
        <f t="shared" si="180"/>
        <v>60.137039089786732</v>
      </c>
      <c r="CI519" s="224">
        <f t="shared" si="186"/>
        <v>-141.89473670222159</v>
      </c>
      <c r="CJ519" s="52"/>
      <c r="CK519" s="52"/>
      <c r="CL519" s="52"/>
      <c r="CM519" s="52"/>
      <c r="CN519" s="117">
        <f t="shared" si="187"/>
        <v>-135.32225413258968</v>
      </c>
      <c r="CO519" s="124">
        <v>-124</v>
      </c>
      <c r="CP519" s="52"/>
      <c r="CQ519" s="52"/>
      <c r="CR519" s="52"/>
      <c r="CS519" s="52"/>
      <c r="CT519" s="52"/>
      <c r="CU519" s="52"/>
      <c r="CV519" s="96"/>
    </row>
    <row r="520" spans="55:100" x14ac:dyDescent="0.3">
      <c r="BC520" s="95"/>
      <c r="BD520" s="196">
        <v>78</v>
      </c>
      <c r="BE520" s="199">
        <f t="shared" si="176"/>
        <v>-60.108726463738627</v>
      </c>
      <c r="BF520" s="198">
        <f t="shared" si="177"/>
        <v>81.981478142137419</v>
      </c>
      <c r="BG520" s="52"/>
      <c r="BH520" s="196">
        <f t="shared" si="181"/>
        <v>8997.3797803560101</v>
      </c>
      <c r="BI520" s="198">
        <f t="shared" si="182"/>
        <v>13.105263297778407</v>
      </c>
      <c r="BJ520" s="52"/>
      <c r="BK520" s="52"/>
      <c r="BL520" s="52"/>
      <c r="BM520" s="199">
        <f t="shared" si="178"/>
        <v>51.954524510490309</v>
      </c>
      <c r="BN520" s="198">
        <f t="shared" si="183"/>
        <v>-142.89473670222159</v>
      </c>
      <c r="BO520" s="52"/>
      <c r="BP520" s="52"/>
      <c r="BQ520" s="52"/>
      <c r="BR520" s="52"/>
      <c r="BS520" s="117">
        <f t="shared" si="184"/>
        <v>-134.2309456315204</v>
      </c>
      <c r="BT520" s="124">
        <v>-123</v>
      </c>
      <c r="BU520" s="52"/>
      <c r="BV520" s="52"/>
      <c r="BW520" s="52"/>
      <c r="BX520" s="52"/>
      <c r="BY520" s="52"/>
      <c r="BZ520" s="52"/>
      <c r="CA520" s="96"/>
      <c r="CB520" s="95"/>
      <c r="CC520" s="223">
        <f t="shared" si="179"/>
        <v>-750.59590198087915</v>
      </c>
      <c r="CD520" s="224">
        <f t="shared" si="185"/>
        <v>13.105263297778407</v>
      </c>
      <c r="CE520" s="52"/>
      <c r="CF520" s="52"/>
      <c r="CG520" s="52"/>
      <c r="CH520" s="216">
        <f t="shared" si="180"/>
        <v>60.145765957577495</v>
      </c>
      <c r="CI520" s="224">
        <f t="shared" si="186"/>
        <v>-142.89473670222159</v>
      </c>
      <c r="CJ520" s="52"/>
      <c r="CK520" s="52"/>
      <c r="CL520" s="52"/>
      <c r="CM520" s="52"/>
      <c r="CN520" s="117">
        <f t="shared" si="187"/>
        <v>-134.2309456315204</v>
      </c>
      <c r="CO520" s="124">
        <v>-123</v>
      </c>
      <c r="CP520" s="52"/>
      <c r="CQ520" s="52"/>
      <c r="CR520" s="52"/>
      <c r="CS520" s="52"/>
      <c r="CT520" s="52"/>
      <c r="CU520" s="52"/>
      <c r="CV520" s="96"/>
    </row>
    <row r="521" spans="55:100" x14ac:dyDescent="0.3">
      <c r="BC521" s="95"/>
      <c r="BD521" s="196">
        <v>79</v>
      </c>
      <c r="BE521" s="199">
        <f t="shared" si="176"/>
        <v>-60.502420897973472</v>
      </c>
      <c r="BF521" s="198">
        <f t="shared" si="177"/>
        <v>82.061576180052811</v>
      </c>
      <c r="BG521" s="52"/>
      <c r="BH521" s="196">
        <f t="shared" si="181"/>
        <v>9111.9684304853181</v>
      </c>
      <c r="BI521" s="198">
        <f t="shared" si="182"/>
        <v>14.105263297778407</v>
      </c>
      <c r="BJ521" s="52"/>
      <c r="BK521" s="52"/>
      <c r="BL521" s="52"/>
      <c r="BM521" s="199">
        <f t="shared" si="178"/>
        <v>51.858235462292768</v>
      </c>
      <c r="BN521" s="198">
        <f t="shared" si="183"/>
        <v>-143.89473670222159</v>
      </c>
      <c r="BO521" s="52"/>
      <c r="BP521" s="52"/>
      <c r="BQ521" s="52"/>
      <c r="BR521" s="52"/>
      <c r="BS521" s="117">
        <f t="shared" si="184"/>
        <v>-133.13963713045112</v>
      </c>
      <c r="BT521" s="124">
        <v>-122</v>
      </c>
      <c r="BU521" s="52"/>
      <c r="BV521" s="52"/>
      <c r="BW521" s="52"/>
      <c r="BX521" s="52"/>
      <c r="BY521" s="52"/>
      <c r="BZ521" s="52"/>
      <c r="CA521" s="96"/>
      <c r="CB521" s="95"/>
      <c r="CC521" s="223">
        <f t="shared" si="179"/>
        <v>-760.98129906101724</v>
      </c>
      <c r="CD521" s="224">
        <f t="shared" si="185"/>
        <v>14.105263297778407</v>
      </c>
      <c r="CE521" s="52"/>
      <c r="CF521" s="52"/>
      <c r="CG521" s="52"/>
      <c r="CH521" s="216">
        <f t="shared" si="180"/>
        <v>60.154492825368251</v>
      </c>
      <c r="CI521" s="224">
        <f t="shared" si="186"/>
        <v>-143.89473670222159</v>
      </c>
      <c r="CJ521" s="52"/>
      <c r="CK521" s="52"/>
      <c r="CL521" s="52"/>
      <c r="CM521" s="52"/>
      <c r="CN521" s="117">
        <f t="shared" si="187"/>
        <v>-133.13963713045112</v>
      </c>
      <c r="CO521" s="124">
        <v>-122</v>
      </c>
      <c r="CP521" s="52"/>
      <c r="CQ521" s="52"/>
      <c r="CR521" s="52"/>
      <c r="CS521" s="52"/>
      <c r="CT521" s="52"/>
      <c r="CU521" s="52"/>
      <c r="CV521" s="96"/>
    </row>
    <row r="522" spans="55:100" x14ac:dyDescent="0.3">
      <c r="BC522" s="95"/>
      <c r="BD522" s="196">
        <v>80</v>
      </c>
      <c r="BE522" s="199">
        <f t="shared" si="176"/>
        <v>-60.897453274151616</v>
      </c>
      <c r="BF522" s="198">
        <f t="shared" si="177"/>
        <v>82.134791103370702</v>
      </c>
      <c r="BG522" s="52"/>
      <c r="BH522" s="196">
        <f t="shared" si="181"/>
        <v>9226.5570806146279</v>
      </c>
      <c r="BI522" s="198">
        <f t="shared" si="182"/>
        <v>15.105263297778407</v>
      </c>
      <c r="BJ522" s="52"/>
      <c r="BK522" s="52"/>
      <c r="BL522" s="52"/>
      <c r="BM522" s="199">
        <f t="shared" si="178"/>
        <v>51.761946414095235</v>
      </c>
      <c r="BN522" s="198">
        <f t="shared" si="183"/>
        <v>-144.89473670222159</v>
      </c>
      <c r="BO522" s="52"/>
      <c r="BP522" s="52"/>
      <c r="BQ522" s="52"/>
      <c r="BR522" s="52"/>
      <c r="BS522" s="117">
        <f t="shared" si="184"/>
        <v>-132.04832862938187</v>
      </c>
      <c r="BT522" s="124">
        <v>-121</v>
      </c>
      <c r="BU522" s="52"/>
      <c r="BV522" s="52"/>
      <c r="BW522" s="52"/>
      <c r="BX522" s="52"/>
      <c r="BY522" s="52"/>
      <c r="BZ522" s="52"/>
      <c r="CA522" s="96"/>
      <c r="CB522" s="95"/>
      <c r="CC522" s="223">
        <f t="shared" si="179"/>
        <v>-771.36669614115544</v>
      </c>
      <c r="CD522" s="224">
        <f t="shared" si="185"/>
        <v>15.105263297778407</v>
      </c>
      <c r="CE522" s="52"/>
      <c r="CF522" s="52"/>
      <c r="CG522" s="52"/>
      <c r="CH522" s="216">
        <f t="shared" si="180"/>
        <v>60.163219693159014</v>
      </c>
      <c r="CI522" s="224">
        <f t="shared" si="186"/>
        <v>-144.89473670222159</v>
      </c>
      <c r="CJ522" s="52"/>
      <c r="CK522" s="52"/>
      <c r="CL522" s="52"/>
      <c r="CM522" s="52"/>
      <c r="CN522" s="117">
        <f t="shared" si="187"/>
        <v>-132.04832862938187</v>
      </c>
      <c r="CO522" s="124">
        <v>-121</v>
      </c>
      <c r="CP522" s="52"/>
      <c r="CQ522" s="52"/>
      <c r="CR522" s="52"/>
      <c r="CS522" s="52"/>
      <c r="CT522" s="52"/>
      <c r="CU522" s="52"/>
      <c r="CV522" s="96"/>
    </row>
    <row r="523" spans="55:100" x14ac:dyDescent="0.3">
      <c r="BC523" s="95"/>
      <c r="BD523" s="196">
        <v>81</v>
      </c>
      <c r="BE523" s="199">
        <f t="shared" si="176"/>
        <v>-61.293703261584504</v>
      </c>
      <c r="BF523" s="198">
        <f t="shared" si="177"/>
        <v>82.201100610116214</v>
      </c>
      <c r="BG523" s="52"/>
      <c r="BH523" s="196">
        <f t="shared" si="181"/>
        <v>9341.1457307439377</v>
      </c>
      <c r="BI523" s="198">
        <f t="shared" si="182"/>
        <v>16.105263297778407</v>
      </c>
      <c r="BJ523" s="52"/>
      <c r="BK523" s="52"/>
      <c r="BL523" s="52"/>
      <c r="BM523" s="199">
        <f t="shared" si="178"/>
        <v>51.665657365897694</v>
      </c>
      <c r="BN523" s="198">
        <f t="shared" si="183"/>
        <v>-145.89473670222159</v>
      </c>
      <c r="BO523" s="52"/>
      <c r="BP523" s="52"/>
      <c r="BQ523" s="52"/>
      <c r="BR523" s="52"/>
      <c r="BS523" s="117">
        <f t="shared" si="184"/>
        <v>-130.95702012831259</v>
      </c>
      <c r="BT523" s="124">
        <v>-120</v>
      </c>
      <c r="BU523" s="52"/>
      <c r="BV523" s="52"/>
      <c r="BW523" s="52"/>
      <c r="BX523" s="52"/>
      <c r="BY523" s="52"/>
      <c r="BZ523" s="52"/>
      <c r="CA523" s="96"/>
      <c r="CB523" s="95"/>
      <c r="CC523" s="223">
        <f t="shared" si="179"/>
        <v>-781.75209322129365</v>
      </c>
      <c r="CD523" s="224">
        <f t="shared" si="185"/>
        <v>16.105263297778407</v>
      </c>
      <c r="CE523" s="52"/>
      <c r="CF523" s="52"/>
      <c r="CG523" s="52"/>
      <c r="CH523" s="216">
        <f t="shared" si="180"/>
        <v>60.17194656094977</v>
      </c>
      <c r="CI523" s="224">
        <f t="shared" si="186"/>
        <v>-145.89473670222159</v>
      </c>
      <c r="CJ523" s="52"/>
      <c r="CK523" s="52"/>
      <c r="CL523" s="52"/>
      <c r="CM523" s="52"/>
      <c r="CN523" s="117">
        <f t="shared" si="187"/>
        <v>-130.95702012831259</v>
      </c>
      <c r="CO523" s="124">
        <v>-120</v>
      </c>
      <c r="CP523" s="52"/>
      <c r="CQ523" s="52"/>
      <c r="CR523" s="52"/>
      <c r="CS523" s="52"/>
      <c r="CT523" s="52"/>
      <c r="CU523" s="52"/>
      <c r="CV523" s="96"/>
    </row>
    <row r="524" spans="55:100" x14ac:dyDescent="0.3">
      <c r="BC524" s="95"/>
      <c r="BD524" s="196">
        <v>82</v>
      </c>
      <c r="BE524" s="199">
        <f t="shared" si="176"/>
        <v>-61.691050158687396</v>
      </c>
      <c r="BF524" s="198">
        <f t="shared" si="177"/>
        <v>82.260484501771202</v>
      </c>
      <c r="BG524" s="52"/>
      <c r="BH524" s="196">
        <f t="shared" si="181"/>
        <v>9455.7343808732458</v>
      </c>
      <c r="BI524" s="198">
        <f t="shared" si="182"/>
        <v>17.105263297778407</v>
      </c>
      <c r="BJ524" s="52"/>
      <c r="BK524" s="52"/>
      <c r="BL524" s="52"/>
      <c r="BM524" s="199">
        <f t="shared" si="178"/>
        <v>51.569368317700153</v>
      </c>
      <c r="BN524" s="198">
        <f t="shared" si="183"/>
        <v>-146.89473670222159</v>
      </c>
      <c r="BO524" s="52"/>
      <c r="BP524" s="52"/>
      <c r="BQ524" s="52"/>
      <c r="BR524" s="52"/>
      <c r="BS524" s="117">
        <f t="shared" si="184"/>
        <v>-129.86571162724331</v>
      </c>
      <c r="BT524" s="124">
        <v>-119</v>
      </c>
      <c r="BU524" s="52"/>
      <c r="BV524" s="52"/>
      <c r="BW524" s="52"/>
      <c r="BX524" s="52"/>
      <c r="BY524" s="52"/>
      <c r="BZ524" s="52"/>
      <c r="CA524" s="96"/>
      <c r="CB524" s="95"/>
      <c r="CC524" s="223">
        <f t="shared" si="179"/>
        <v>-792.13749030143185</v>
      </c>
      <c r="CD524" s="224">
        <f t="shared" si="185"/>
        <v>17.105263297778407</v>
      </c>
      <c r="CE524" s="52"/>
      <c r="CF524" s="52"/>
      <c r="CG524" s="52"/>
      <c r="CH524" s="216">
        <f t="shared" si="180"/>
        <v>60.180673428740526</v>
      </c>
      <c r="CI524" s="224">
        <f t="shared" si="186"/>
        <v>-146.89473670222159</v>
      </c>
      <c r="CJ524" s="52"/>
      <c r="CK524" s="52"/>
      <c r="CL524" s="52"/>
      <c r="CM524" s="52"/>
      <c r="CN524" s="117">
        <f t="shared" si="187"/>
        <v>-129.86571162724331</v>
      </c>
      <c r="CO524" s="124">
        <v>-119</v>
      </c>
      <c r="CP524" s="52"/>
      <c r="CQ524" s="52"/>
      <c r="CR524" s="52"/>
      <c r="CS524" s="52"/>
      <c r="CT524" s="52"/>
      <c r="CU524" s="52"/>
      <c r="CV524" s="96"/>
    </row>
    <row r="525" spans="55:100" x14ac:dyDescent="0.3">
      <c r="BC525" s="95"/>
      <c r="BD525" s="196">
        <v>83</v>
      </c>
      <c r="BE525" s="199">
        <f t="shared" si="176"/>
        <v>-62.089372929746268</v>
      </c>
      <c r="BF525" s="198">
        <f t="shared" si="177"/>
        <v>82.312924689427035</v>
      </c>
      <c r="BG525" s="52"/>
      <c r="BH525" s="196">
        <f t="shared" si="181"/>
        <v>9570.3230310025556</v>
      </c>
      <c r="BI525" s="198">
        <f t="shared" si="182"/>
        <v>18.105263297778407</v>
      </c>
      <c r="BJ525" s="52"/>
      <c r="BK525" s="52"/>
      <c r="BL525" s="52"/>
      <c r="BM525" s="199">
        <f t="shared" si="178"/>
        <v>51.47307926950262</v>
      </c>
      <c r="BN525" s="198">
        <f t="shared" si="183"/>
        <v>-147.89473670222159</v>
      </c>
      <c r="BO525" s="52"/>
      <c r="BP525" s="52"/>
      <c r="BQ525" s="52"/>
      <c r="BR525" s="52"/>
      <c r="BS525" s="117">
        <f t="shared" si="184"/>
        <v>-128.77440312617404</v>
      </c>
      <c r="BT525" s="124">
        <v>-118</v>
      </c>
      <c r="BU525" s="52"/>
      <c r="BV525" s="52"/>
      <c r="BW525" s="52"/>
      <c r="BX525" s="52"/>
      <c r="BY525" s="52"/>
      <c r="BZ525" s="52"/>
      <c r="CA525" s="96"/>
      <c r="CB525" s="95"/>
      <c r="CC525" s="223">
        <f t="shared" si="179"/>
        <v>-802.52288738156994</v>
      </c>
      <c r="CD525" s="224">
        <f t="shared" si="185"/>
        <v>18.105263297778407</v>
      </c>
      <c r="CE525" s="52"/>
      <c r="CF525" s="52"/>
      <c r="CG525" s="52"/>
      <c r="CH525" s="216">
        <f t="shared" si="180"/>
        <v>60.189400296531289</v>
      </c>
      <c r="CI525" s="224">
        <f t="shared" si="186"/>
        <v>-147.89473670222159</v>
      </c>
      <c r="CJ525" s="52"/>
      <c r="CK525" s="52"/>
      <c r="CL525" s="52"/>
      <c r="CM525" s="52"/>
      <c r="CN525" s="117">
        <f t="shared" si="187"/>
        <v>-128.77440312617404</v>
      </c>
      <c r="CO525" s="124">
        <v>-118</v>
      </c>
      <c r="CP525" s="52"/>
      <c r="CQ525" s="52"/>
      <c r="CR525" s="52"/>
      <c r="CS525" s="52"/>
      <c r="CT525" s="52"/>
      <c r="CU525" s="52"/>
      <c r="CV525" s="96"/>
    </row>
    <row r="526" spans="55:100" x14ac:dyDescent="0.3">
      <c r="BC526" s="95"/>
      <c r="BD526" s="196">
        <v>84</v>
      </c>
      <c r="BE526" s="199">
        <f t="shared" si="176"/>
        <v>-62.488550241786399</v>
      </c>
      <c r="BF526" s="198">
        <f t="shared" si="177"/>
        <v>82.358405199294538</v>
      </c>
      <c r="BG526" s="52"/>
      <c r="BH526" s="196">
        <f t="shared" si="181"/>
        <v>9684.9116811318636</v>
      </c>
      <c r="BI526" s="198">
        <f t="shared" si="182"/>
        <v>19.105263297778407</v>
      </c>
      <c r="BJ526" s="52"/>
      <c r="BK526" s="52"/>
      <c r="BL526" s="52"/>
      <c r="BM526" s="199">
        <f t="shared" si="178"/>
        <v>51.376790221305079</v>
      </c>
      <c r="BN526" s="198">
        <f t="shared" si="183"/>
        <v>-148.89473670222159</v>
      </c>
      <c r="BO526" s="52"/>
      <c r="BP526" s="52"/>
      <c r="BQ526" s="52"/>
      <c r="BR526" s="52"/>
      <c r="BS526" s="117">
        <f t="shared" si="184"/>
        <v>-127.68309462510477</v>
      </c>
      <c r="BT526" s="124">
        <v>-117</v>
      </c>
      <c r="BU526" s="52"/>
      <c r="BV526" s="52"/>
      <c r="BW526" s="52"/>
      <c r="BX526" s="52"/>
      <c r="BY526" s="52"/>
      <c r="BZ526" s="52"/>
      <c r="CA526" s="96"/>
      <c r="CB526" s="95"/>
      <c r="CC526" s="223">
        <f t="shared" si="179"/>
        <v>-812.90828446170815</v>
      </c>
      <c r="CD526" s="224">
        <f t="shared" si="185"/>
        <v>19.105263297778407</v>
      </c>
      <c r="CE526" s="52"/>
      <c r="CF526" s="52"/>
      <c r="CG526" s="52"/>
      <c r="CH526" s="216">
        <f t="shared" si="180"/>
        <v>60.198127164322045</v>
      </c>
      <c r="CI526" s="224">
        <f t="shared" si="186"/>
        <v>-148.89473670222159</v>
      </c>
      <c r="CJ526" s="52"/>
      <c r="CK526" s="52"/>
      <c r="CL526" s="52"/>
      <c r="CM526" s="52"/>
      <c r="CN526" s="117">
        <f t="shared" si="187"/>
        <v>-127.68309462510477</v>
      </c>
      <c r="CO526" s="124">
        <v>-117</v>
      </c>
      <c r="CP526" s="52"/>
      <c r="CQ526" s="52"/>
      <c r="CR526" s="52"/>
      <c r="CS526" s="52"/>
      <c r="CT526" s="52"/>
      <c r="CU526" s="52"/>
      <c r="CV526" s="96"/>
    </row>
    <row r="527" spans="55:100" x14ac:dyDescent="0.3">
      <c r="BC527" s="95"/>
      <c r="BD527" s="196">
        <v>85</v>
      </c>
      <c r="BE527" s="199">
        <f t="shared" si="176"/>
        <v>-62.888460501531632</v>
      </c>
      <c r="BF527" s="198">
        <f t="shared" si="177"/>
        <v>82.396912177569845</v>
      </c>
      <c r="BG527" s="52"/>
      <c r="BH527" s="196">
        <f t="shared" si="181"/>
        <v>9799.5003312611734</v>
      </c>
      <c r="BI527" s="198">
        <f t="shared" si="182"/>
        <v>20.105263297778407</v>
      </c>
      <c r="BJ527" s="52"/>
      <c r="BK527" s="52"/>
      <c r="BL527" s="52"/>
      <c r="BM527" s="199">
        <f t="shared" si="178"/>
        <v>51.280501173107538</v>
      </c>
      <c r="BN527" s="198">
        <f t="shared" si="183"/>
        <v>-149.89473670222159</v>
      </c>
      <c r="BO527" s="52"/>
      <c r="BP527" s="52"/>
      <c r="BQ527" s="52"/>
      <c r="BR527" s="52"/>
      <c r="BS527" s="117">
        <f t="shared" si="184"/>
        <v>-126.59178612403551</v>
      </c>
      <c r="BT527" s="124">
        <v>-116</v>
      </c>
      <c r="BU527" s="52"/>
      <c r="BV527" s="52"/>
      <c r="BW527" s="52"/>
      <c r="BX527" s="52"/>
      <c r="BY527" s="52"/>
      <c r="BZ527" s="52"/>
      <c r="CA527" s="96"/>
      <c r="CB527" s="95"/>
      <c r="CC527" s="223">
        <f t="shared" si="179"/>
        <v>-823.29368154184635</v>
      </c>
      <c r="CD527" s="224">
        <f t="shared" si="185"/>
        <v>20.105263297778407</v>
      </c>
      <c r="CE527" s="52"/>
      <c r="CF527" s="52"/>
      <c r="CG527" s="52"/>
      <c r="CH527" s="216">
        <f t="shared" si="180"/>
        <v>60.206854032112808</v>
      </c>
      <c r="CI527" s="224">
        <f t="shared" si="186"/>
        <v>-149.89473670222159</v>
      </c>
      <c r="CJ527" s="52"/>
      <c r="CK527" s="52"/>
      <c r="CL527" s="52"/>
      <c r="CM527" s="52"/>
      <c r="CN527" s="117">
        <f t="shared" si="187"/>
        <v>-126.59178612403551</v>
      </c>
      <c r="CO527" s="124">
        <v>-116</v>
      </c>
      <c r="CP527" s="52"/>
      <c r="CQ527" s="52"/>
      <c r="CR527" s="52"/>
      <c r="CS527" s="52"/>
      <c r="CT527" s="52"/>
      <c r="CU527" s="52"/>
      <c r="CV527" s="96"/>
    </row>
    <row r="528" spans="55:100" x14ac:dyDescent="0.3">
      <c r="BC528" s="95"/>
      <c r="BD528" s="196">
        <v>86</v>
      </c>
      <c r="BE528" s="199">
        <f t="shared" si="176"/>
        <v>-63.288981892442827</v>
      </c>
      <c r="BF528" s="198">
        <f t="shared" si="177"/>
        <v>82.428433894654319</v>
      </c>
      <c r="BG528" s="52"/>
      <c r="BH528" s="196">
        <f t="shared" si="181"/>
        <v>9914.0889813904832</v>
      </c>
      <c r="BI528" s="198">
        <f t="shared" si="182"/>
        <v>21.105263297778407</v>
      </c>
      <c r="BJ528" s="52"/>
      <c r="BK528" s="52"/>
      <c r="BL528" s="52"/>
      <c r="BM528" s="199">
        <f t="shared" si="178"/>
        <v>51.184212124910005</v>
      </c>
      <c r="BN528" s="198">
        <f t="shared" si="183"/>
        <v>-150.89473670222159</v>
      </c>
      <c r="BO528" s="52"/>
      <c r="BP528" s="52"/>
      <c r="BQ528" s="52"/>
      <c r="BR528" s="52"/>
      <c r="BS528" s="117">
        <f t="shared" si="184"/>
        <v>-125.50047762296623</v>
      </c>
      <c r="BT528" s="124">
        <v>-115</v>
      </c>
      <c r="BU528" s="52"/>
      <c r="BV528" s="52"/>
      <c r="BW528" s="52"/>
      <c r="BX528" s="52"/>
      <c r="BY528" s="52"/>
      <c r="BZ528" s="52"/>
      <c r="CA528" s="96"/>
      <c r="CB528" s="95"/>
      <c r="CC528" s="223">
        <f t="shared" si="179"/>
        <v>-833.67907862198444</v>
      </c>
      <c r="CD528" s="224">
        <f t="shared" si="185"/>
        <v>21.105263297778407</v>
      </c>
      <c r="CE528" s="52"/>
      <c r="CF528" s="52"/>
      <c r="CG528" s="52"/>
      <c r="CH528" s="216">
        <f t="shared" si="180"/>
        <v>60.215580899903564</v>
      </c>
      <c r="CI528" s="224">
        <f t="shared" si="186"/>
        <v>-150.89473670222159</v>
      </c>
      <c r="CJ528" s="52"/>
      <c r="CK528" s="52"/>
      <c r="CL528" s="52"/>
      <c r="CM528" s="52"/>
      <c r="CN528" s="117">
        <f t="shared" si="187"/>
        <v>-125.50047762296623</v>
      </c>
      <c r="CO528" s="124">
        <v>-115</v>
      </c>
      <c r="CP528" s="52"/>
      <c r="CQ528" s="52"/>
      <c r="CR528" s="52"/>
      <c r="CS528" s="52"/>
      <c r="CT528" s="52"/>
      <c r="CU528" s="52"/>
      <c r="CV528" s="96"/>
    </row>
    <row r="529" spans="55:100" x14ac:dyDescent="0.3">
      <c r="BC529" s="95"/>
      <c r="BD529" s="196">
        <v>87</v>
      </c>
      <c r="BE529" s="199">
        <f t="shared" si="176"/>
        <v>-63.689992411824377</v>
      </c>
      <c r="BF529" s="198">
        <f t="shared" si="177"/>
        <v>82.452960748727605</v>
      </c>
      <c r="BG529" s="52"/>
      <c r="BH529" s="196">
        <f t="shared" si="181"/>
        <v>10028.677631519791</v>
      </c>
      <c r="BI529" s="198">
        <f t="shared" si="182"/>
        <v>22.105263297778407</v>
      </c>
      <c r="BJ529" s="52"/>
      <c r="BK529" s="52"/>
      <c r="BL529" s="52"/>
      <c r="BM529" s="199">
        <f t="shared" si="178"/>
        <v>51.087923076712464</v>
      </c>
      <c r="BN529" s="198">
        <f t="shared" si="183"/>
        <v>-151.89473670222159</v>
      </c>
      <c r="BO529" s="52"/>
      <c r="BP529" s="52"/>
      <c r="BQ529" s="52"/>
      <c r="BR529" s="52"/>
      <c r="BS529" s="117">
        <f t="shared" si="184"/>
        <v>-124.40916912189697</v>
      </c>
      <c r="BT529" s="124">
        <v>-114</v>
      </c>
      <c r="BU529" s="52"/>
      <c r="BV529" s="52"/>
      <c r="BW529" s="52"/>
      <c r="BX529" s="52"/>
      <c r="BY529" s="52"/>
      <c r="BZ529" s="52"/>
      <c r="CA529" s="96"/>
      <c r="CB529" s="95"/>
      <c r="CC529" s="223">
        <f t="shared" si="179"/>
        <v>-844.06447570212265</v>
      </c>
      <c r="CD529" s="224">
        <f t="shared" si="185"/>
        <v>22.105263297778407</v>
      </c>
      <c r="CE529" s="52"/>
      <c r="CF529" s="52"/>
      <c r="CG529" s="52"/>
      <c r="CH529" s="216">
        <f t="shared" si="180"/>
        <v>60.22430776769432</v>
      </c>
      <c r="CI529" s="224">
        <f t="shared" si="186"/>
        <v>-151.89473670222159</v>
      </c>
      <c r="CJ529" s="52"/>
      <c r="CK529" s="52"/>
      <c r="CL529" s="52"/>
      <c r="CM529" s="52"/>
      <c r="CN529" s="117">
        <f t="shared" si="187"/>
        <v>-124.40916912189697</v>
      </c>
      <c r="CO529" s="124">
        <v>-114</v>
      </c>
      <c r="CP529" s="52"/>
      <c r="CQ529" s="52"/>
      <c r="CR529" s="52"/>
      <c r="CS529" s="52"/>
      <c r="CT529" s="52"/>
      <c r="CU529" s="52"/>
      <c r="CV529" s="96"/>
    </row>
    <row r="530" spans="55:100" x14ac:dyDescent="0.3">
      <c r="BC530" s="95"/>
      <c r="BD530" s="196">
        <v>88</v>
      </c>
      <c r="BE530" s="199">
        <f t="shared" si="176"/>
        <v>-64.091369907987399</v>
      </c>
      <c r="BF530" s="198">
        <f t="shared" si="177"/>
        <v>82.470485268672348</v>
      </c>
      <c r="BG530" s="52"/>
      <c r="BH530" s="196">
        <f t="shared" si="181"/>
        <v>10143.266281649101</v>
      </c>
      <c r="BI530" s="198">
        <f t="shared" si="182"/>
        <v>23.105263297778407</v>
      </c>
      <c r="BJ530" s="52"/>
      <c r="BK530" s="52"/>
      <c r="BL530" s="52"/>
      <c r="BM530" s="199">
        <f t="shared" si="178"/>
        <v>50.991634028514923</v>
      </c>
      <c r="BN530" s="198">
        <f t="shared" si="183"/>
        <v>-152.89473670222159</v>
      </c>
      <c r="BO530" s="52"/>
      <c r="BP530" s="52"/>
      <c r="BQ530" s="52"/>
      <c r="BR530" s="52"/>
      <c r="BS530" s="117">
        <f t="shared" si="184"/>
        <v>-123.31786062082769</v>
      </c>
      <c r="BT530" s="124">
        <v>-113</v>
      </c>
      <c r="BU530" s="52"/>
      <c r="BV530" s="52"/>
      <c r="BW530" s="52"/>
      <c r="BX530" s="52"/>
      <c r="BY530" s="52"/>
      <c r="BZ530" s="52"/>
      <c r="CA530" s="96"/>
      <c r="CB530" s="95"/>
      <c r="CC530" s="223">
        <f t="shared" si="179"/>
        <v>-854.44987278226085</v>
      </c>
      <c r="CD530" s="224">
        <f t="shared" si="185"/>
        <v>23.105263297778407</v>
      </c>
      <c r="CE530" s="52"/>
      <c r="CF530" s="52"/>
      <c r="CG530" s="52"/>
      <c r="CH530" s="216">
        <f t="shared" si="180"/>
        <v>60.233034635485083</v>
      </c>
      <c r="CI530" s="224">
        <f t="shared" si="186"/>
        <v>-152.89473670222159</v>
      </c>
      <c r="CJ530" s="52"/>
      <c r="CK530" s="52"/>
      <c r="CL530" s="52"/>
      <c r="CM530" s="52"/>
      <c r="CN530" s="117">
        <f t="shared" si="187"/>
        <v>-123.31786062082769</v>
      </c>
      <c r="CO530" s="124">
        <v>-113</v>
      </c>
      <c r="CP530" s="52"/>
      <c r="CQ530" s="52"/>
      <c r="CR530" s="52"/>
      <c r="CS530" s="52"/>
      <c r="CT530" s="52"/>
      <c r="CU530" s="52"/>
      <c r="CV530" s="96"/>
    </row>
    <row r="531" spans="55:100" x14ac:dyDescent="0.3">
      <c r="BC531" s="95"/>
      <c r="BD531" s="196">
        <v>89</v>
      </c>
      <c r="BE531" s="199">
        <f t="shared" si="176"/>
        <v>-64.492992117458357</v>
      </c>
      <c r="BF531" s="198">
        <f t="shared" si="177"/>
        <v>82.481002116349998</v>
      </c>
      <c r="BG531" s="52"/>
      <c r="BH531" s="196">
        <f t="shared" si="181"/>
        <v>10257.854931778409</v>
      </c>
      <c r="BI531" s="198">
        <f t="shared" si="182"/>
        <v>24.105263297778407</v>
      </c>
      <c r="BJ531" s="52"/>
      <c r="BK531" s="52"/>
      <c r="BL531" s="52"/>
      <c r="BM531" s="199">
        <f t="shared" si="178"/>
        <v>50.89534498031739</v>
      </c>
      <c r="BN531" s="198">
        <f t="shared" si="183"/>
        <v>-153.89473670222159</v>
      </c>
      <c r="BO531" s="52"/>
      <c r="BP531" s="52"/>
      <c r="BQ531" s="52"/>
      <c r="BR531" s="52"/>
      <c r="BS531" s="117">
        <f t="shared" si="184"/>
        <v>-122.22655211975842</v>
      </c>
      <c r="BT531" s="124">
        <v>-112</v>
      </c>
      <c r="BU531" s="52"/>
      <c r="BV531" s="52"/>
      <c r="BW531" s="52"/>
      <c r="BX531" s="52"/>
      <c r="BY531" s="52"/>
      <c r="BZ531" s="52"/>
      <c r="CA531" s="96"/>
      <c r="CB531" s="95"/>
      <c r="CC531" s="223">
        <f t="shared" si="179"/>
        <v>-864.83526986239895</v>
      </c>
      <c r="CD531" s="224">
        <f t="shared" si="185"/>
        <v>24.105263297778407</v>
      </c>
      <c r="CE531" s="52"/>
      <c r="CF531" s="52"/>
      <c r="CG531" s="52"/>
      <c r="CH531" s="216">
        <f t="shared" si="180"/>
        <v>60.241761503275839</v>
      </c>
      <c r="CI531" s="224">
        <f t="shared" si="186"/>
        <v>-153.89473670222159</v>
      </c>
      <c r="CJ531" s="52"/>
      <c r="CK531" s="52"/>
      <c r="CL531" s="52"/>
      <c r="CM531" s="52"/>
      <c r="CN531" s="117">
        <f t="shared" si="187"/>
        <v>-122.22655211975842</v>
      </c>
      <c r="CO531" s="124">
        <v>-112</v>
      </c>
      <c r="CP531" s="52"/>
      <c r="CQ531" s="52"/>
      <c r="CR531" s="52"/>
      <c r="CS531" s="52"/>
      <c r="CT531" s="52"/>
      <c r="CU531" s="52"/>
      <c r="CV531" s="96"/>
    </row>
    <row r="532" spans="55:100" x14ac:dyDescent="0.3">
      <c r="BC532" s="95"/>
      <c r="BD532" s="196">
        <v>90</v>
      </c>
      <c r="BE532" s="199">
        <f t="shared" si="176"/>
        <v>-64.894736702221593</v>
      </c>
      <c r="BF532" s="198">
        <f t="shared" si="177"/>
        <v>82.484508088226875</v>
      </c>
      <c r="BG532" s="52"/>
      <c r="BH532" s="196">
        <f t="shared" si="181"/>
        <v>10372.443581907719</v>
      </c>
      <c r="BI532" s="198">
        <f t="shared" si="182"/>
        <v>25.105263297778407</v>
      </c>
      <c r="BJ532" s="52"/>
      <c r="BK532" s="52"/>
      <c r="BL532" s="52"/>
      <c r="BM532" s="199">
        <f t="shared" si="178"/>
        <v>50.799055932119849</v>
      </c>
      <c r="BN532" s="198">
        <f t="shared" si="183"/>
        <v>-154.89473670222159</v>
      </c>
      <c r="BO532" s="52"/>
      <c r="BP532" s="52"/>
      <c r="BQ532" s="52"/>
      <c r="BR532" s="52"/>
      <c r="BS532" s="117">
        <f t="shared" si="184"/>
        <v>-121.13524361868915</v>
      </c>
      <c r="BT532" s="124">
        <v>-111</v>
      </c>
      <c r="BU532" s="52"/>
      <c r="BV532" s="52"/>
      <c r="BW532" s="52"/>
      <c r="BX532" s="52"/>
      <c r="BY532" s="52"/>
      <c r="BZ532" s="52"/>
      <c r="CA532" s="96"/>
      <c r="CB532" s="95"/>
      <c r="CC532" s="223">
        <f t="shared" si="179"/>
        <v>-875.22066694253726</v>
      </c>
      <c r="CD532" s="224">
        <f t="shared" si="185"/>
        <v>25.105263297778407</v>
      </c>
      <c r="CE532" s="52"/>
      <c r="CF532" s="52"/>
      <c r="CG532" s="52"/>
      <c r="CH532" s="216">
        <f t="shared" si="180"/>
        <v>60.250488371066602</v>
      </c>
      <c r="CI532" s="224">
        <f t="shared" si="186"/>
        <v>-154.89473670222159</v>
      </c>
      <c r="CJ532" s="52"/>
      <c r="CK532" s="52"/>
      <c r="CL532" s="52"/>
      <c r="CM532" s="52"/>
      <c r="CN532" s="117">
        <f t="shared" si="187"/>
        <v>-121.13524361868915</v>
      </c>
      <c r="CO532" s="124">
        <v>-111</v>
      </c>
      <c r="CP532" s="52"/>
      <c r="CQ532" s="52"/>
      <c r="CR532" s="52"/>
      <c r="CS532" s="52"/>
      <c r="CT532" s="52"/>
      <c r="CU532" s="52"/>
      <c r="CV532" s="96"/>
    </row>
    <row r="533" spans="55:100" x14ac:dyDescent="0.3">
      <c r="BC533" s="95"/>
      <c r="BD533" s="196">
        <v>91</v>
      </c>
      <c r="BE533" s="199">
        <f t="shared" si="176"/>
        <v>-65.296481286984843</v>
      </c>
      <c r="BF533" s="198">
        <f t="shared" si="177"/>
        <v>82.481002116349998</v>
      </c>
      <c r="BG533" s="52"/>
      <c r="BH533" s="196">
        <f t="shared" si="181"/>
        <v>10487.032232037029</v>
      </c>
      <c r="BI533" s="198">
        <f t="shared" si="182"/>
        <v>26.105263297778407</v>
      </c>
      <c r="BJ533" s="52"/>
      <c r="BK533" s="52"/>
      <c r="BL533" s="52"/>
      <c r="BM533" s="199">
        <f t="shared" si="178"/>
        <v>50.702766883922308</v>
      </c>
      <c r="BN533" s="198">
        <f t="shared" si="183"/>
        <v>-155.89473670222159</v>
      </c>
      <c r="BO533" s="52"/>
      <c r="BP533" s="52"/>
      <c r="BQ533" s="52"/>
      <c r="BR533" s="52"/>
      <c r="BS533" s="117">
        <f t="shared" si="184"/>
        <v>-120.04393511761987</v>
      </c>
      <c r="BT533" s="124">
        <v>-110</v>
      </c>
      <c r="BU533" s="52"/>
      <c r="BV533" s="52"/>
      <c r="BW533" s="52"/>
      <c r="BX533" s="52"/>
      <c r="BY533" s="52"/>
      <c r="BZ533" s="52"/>
      <c r="CA533" s="96"/>
      <c r="CB533" s="95"/>
      <c r="CC533" s="223">
        <f t="shared" si="179"/>
        <v>-885.60606402267535</v>
      </c>
      <c r="CD533" s="224">
        <f t="shared" si="185"/>
        <v>26.105263297778407</v>
      </c>
      <c r="CE533" s="52"/>
      <c r="CF533" s="52"/>
      <c r="CG533" s="52"/>
      <c r="CH533" s="216">
        <f t="shared" si="180"/>
        <v>60.259215238857358</v>
      </c>
      <c r="CI533" s="224">
        <f t="shared" si="186"/>
        <v>-155.89473670222159</v>
      </c>
      <c r="CJ533" s="52"/>
      <c r="CK533" s="52"/>
      <c r="CL533" s="52"/>
      <c r="CM533" s="52"/>
      <c r="CN533" s="117">
        <f t="shared" si="187"/>
        <v>-120.04393511761987</v>
      </c>
      <c r="CO533" s="124">
        <v>-110</v>
      </c>
      <c r="CP533" s="52"/>
      <c r="CQ533" s="52"/>
      <c r="CR533" s="52"/>
      <c r="CS533" s="52"/>
      <c r="CT533" s="52"/>
      <c r="CU533" s="52"/>
      <c r="CV533" s="96"/>
    </row>
    <row r="534" spans="55:100" x14ac:dyDescent="0.3">
      <c r="BC534" s="95"/>
      <c r="BD534" s="196">
        <v>92</v>
      </c>
      <c r="BE534" s="199">
        <f t="shared" si="176"/>
        <v>-65.698103496455772</v>
      </c>
      <c r="BF534" s="198">
        <f t="shared" si="177"/>
        <v>82.470485268672348</v>
      </c>
      <c r="BG534" s="52"/>
      <c r="BH534" s="196">
        <f t="shared" si="181"/>
        <v>10601.620882166339</v>
      </c>
      <c r="BI534" s="198">
        <f t="shared" si="182"/>
        <v>27.105263297778407</v>
      </c>
      <c r="BJ534" s="52"/>
      <c r="BK534" s="52"/>
      <c r="BL534" s="52"/>
      <c r="BM534" s="199">
        <f t="shared" si="178"/>
        <v>50.606477835724775</v>
      </c>
      <c r="BN534" s="198">
        <f t="shared" si="183"/>
        <v>-156.89473670222159</v>
      </c>
      <c r="BO534" s="52"/>
      <c r="BP534" s="52"/>
      <c r="BQ534" s="52"/>
      <c r="BR534" s="52"/>
      <c r="BS534" s="117">
        <f t="shared" si="184"/>
        <v>-118.9526266165506</v>
      </c>
      <c r="BT534" s="124">
        <v>-109</v>
      </c>
      <c r="BU534" s="52"/>
      <c r="BV534" s="52"/>
      <c r="BW534" s="52"/>
      <c r="BX534" s="52"/>
      <c r="BY534" s="52"/>
      <c r="BZ534" s="52"/>
      <c r="CA534" s="96"/>
      <c r="CB534" s="95"/>
      <c r="CC534" s="223">
        <f t="shared" si="179"/>
        <v>-895.99146110281345</v>
      </c>
      <c r="CD534" s="224">
        <f t="shared" si="185"/>
        <v>27.105263297778407</v>
      </c>
      <c r="CE534" s="52"/>
      <c r="CF534" s="52"/>
      <c r="CG534" s="52"/>
      <c r="CH534" s="216">
        <f t="shared" si="180"/>
        <v>60.267942106648121</v>
      </c>
      <c r="CI534" s="224">
        <f t="shared" si="186"/>
        <v>-156.89473670222159</v>
      </c>
      <c r="CJ534" s="52"/>
      <c r="CK534" s="52"/>
      <c r="CL534" s="52"/>
      <c r="CM534" s="52"/>
      <c r="CN534" s="117">
        <f t="shared" si="187"/>
        <v>-118.9526266165506</v>
      </c>
      <c r="CO534" s="124">
        <v>-109</v>
      </c>
      <c r="CP534" s="52"/>
      <c r="CQ534" s="52"/>
      <c r="CR534" s="52"/>
      <c r="CS534" s="52"/>
      <c r="CT534" s="52"/>
      <c r="CU534" s="52"/>
      <c r="CV534" s="96"/>
    </row>
    <row r="535" spans="55:100" x14ac:dyDescent="0.3">
      <c r="BC535" s="95"/>
      <c r="BD535" s="196">
        <v>93</v>
      </c>
      <c r="BE535" s="199">
        <f t="shared" si="176"/>
        <v>-66.099480992618794</v>
      </c>
      <c r="BF535" s="198">
        <f t="shared" si="177"/>
        <v>82.452960748727605</v>
      </c>
      <c r="BG535" s="52"/>
      <c r="BH535" s="196">
        <f t="shared" si="181"/>
        <v>10716.209532295647</v>
      </c>
      <c r="BI535" s="198">
        <f t="shared" si="182"/>
        <v>28.105263297778407</v>
      </c>
      <c r="BJ535" s="52"/>
      <c r="BK535" s="52"/>
      <c r="BL535" s="52"/>
      <c r="BM535" s="199">
        <f t="shared" si="178"/>
        <v>50.510188787527234</v>
      </c>
      <c r="BN535" s="198">
        <f t="shared" si="183"/>
        <v>-157.89473670222159</v>
      </c>
      <c r="BO535" s="52"/>
      <c r="BP535" s="52"/>
      <c r="BQ535" s="52"/>
      <c r="BR535" s="52"/>
      <c r="BS535" s="117">
        <f t="shared" si="184"/>
        <v>-117.86131811548132</v>
      </c>
      <c r="BT535" s="124">
        <v>-108</v>
      </c>
      <c r="BU535" s="52"/>
      <c r="BV535" s="52"/>
      <c r="BW535" s="52"/>
      <c r="BX535" s="52"/>
      <c r="BY535" s="52"/>
      <c r="BZ535" s="52"/>
      <c r="CA535" s="96"/>
      <c r="CB535" s="95"/>
      <c r="CC535" s="223">
        <f t="shared" si="179"/>
        <v>-906.37685818295176</v>
      </c>
      <c r="CD535" s="224">
        <f t="shared" si="185"/>
        <v>28.105263297778407</v>
      </c>
      <c r="CE535" s="52"/>
      <c r="CF535" s="52"/>
      <c r="CG535" s="52"/>
      <c r="CH535" s="216">
        <f t="shared" si="180"/>
        <v>60.276668974438877</v>
      </c>
      <c r="CI535" s="224">
        <f t="shared" si="186"/>
        <v>-157.89473670222159</v>
      </c>
      <c r="CJ535" s="52"/>
      <c r="CK535" s="52"/>
      <c r="CL535" s="52"/>
      <c r="CM535" s="52"/>
      <c r="CN535" s="117">
        <f t="shared" si="187"/>
        <v>-117.86131811548132</v>
      </c>
      <c r="CO535" s="124">
        <v>-108</v>
      </c>
      <c r="CP535" s="52"/>
      <c r="CQ535" s="52"/>
      <c r="CR535" s="52"/>
      <c r="CS535" s="52"/>
      <c r="CT535" s="52"/>
      <c r="CU535" s="52"/>
      <c r="CV535" s="96"/>
    </row>
    <row r="536" spans="55:100" x14ac:dyDescent="0.3">
      <c r="BC536" s="95"/>
      <c r="BD536" s="196">
        <v>94</v>
      </c>
      <c r="BE536" s="199">
        <f t="shared" si="176"/>
        <v>-66.500491512000352</v>
      </c>
      <c r="BF536" s="198">
        <f t="shared" si="177"/>
        <v>82.428433894654319</v>
      </c>
      <c r="BG536" s="52"/>
      <c r="BH536" s="196">
        <f t="shared" si="181"/>
        <v>10830.798182424955</v>
      </c>
      <c r="BI536" s="198">
        <f t="shared" si="182"/>
        <v>29.105263297778407</v>
      </c>
      <c r="BJ536" s="52"/>
      <c r="BK536" s="52"/>
      <c r="BL536" s="52"/>
      <c r="BM536" s="199">
        <f t="shared" si="178"/>
        <v>50.413899739329693</v>
      </c>
      <c r="BN536" s="198">
        <f t="shared" si="183"/>
        <v>-158.89473670222159</v>
      </c>
      <c r="BO536" s="52"/>
      <c r="BP536" s="52"/>
      <c r="BQ536" s="52"/>
      <c r="BR536" s="52"/>
      <c r="BS536" s="117">
        <f t="shared" si="184"/>
        <v>-116.77000961441206</v>
      </c>
      <c r="BT536" s="124">
        <v>-107</v>
      </c>
      <c r="BU536" s="52"/>
      <c r="BV536" s="52"/>
      <c r="BW536" s="52"/>
      <c r="BX536" s="52"/>
      <c r="BY536" s="52"/>
      <c r="BZ536" s="52"/>
      <c r="CA536" s="96"/>
      <c r="CB536" s="95"/>
      <c r="CC536" s="223">
        <f t="shared" si="179"/>
        <v>-916.76225526308986</v>
      </c>
      <c r="CD536" s="224">
        <f t="shared" si="185"/>
        <v>29.105263297778407</v>
      </c>
      <c r="CE536" s="52"/>
      <c r="CF536" s="52"/>
      <c r="CG536" s="52"/>
      <c r="CH536" s="216">
        <f t="shared" si="180"/>
        <v>60.285395842229633</v>
      </c>
      <c r="CI536" s="224">
        <f t="shared" si="186"/>
        <v>-158.89473670222159</v>
      </c>
      <c r="CJ536" s="52"/>
      <c r="CK536" s="52"/>
      <c r="CL536" s="52"/>
      <c r="CM536" s="52"/>
      <c r="CN536" s="117">
        <f t="shared" si="187"/>
        <v>-116.77000961441206</v>
      </c>
      <c r="CO536" s="124">
        <v>-107</v>
      </c>
      <c r="CP536" s="52"/>
      <c r="CQ536" s="52"/>
      <c r="CR536" s="52"/>
      <c r="CS536" s="52"/>
      <c r="CT536" s="52"/>
      <c r="CU536" s="52"/>
      <c r="CV536" s="96"/>
    </row>
    <row r="537" spans="55:100" x14ac:dyDescent="0.3">
      <c r="BC537" s="95"/>
      <c r="BD537" s="196">
        <v>95</v>
      </c>
      <c r="BE537" s="199">
        <f t="shared" si="176"/>
        <v>-66.901012902911546</v>
      </c>
      <c r="BF537" s="198">
        <f t="shared" si="177"/>
        <v>82.396912177569845</v>
      </c>
      <c r="BG537" s="52"/>
      <c r="BH537" s="196">
        <f t="shared" si="181"/>
        <v>10945.386832554264</v>
      </c>
      <c r="BI537" s="198">
        <f t="shared" si="182"/>
        <v>30.105263297778407</v>
      </c>
      <c r="BJ537" s="52"/>
      <c r="BK537" s="52"/>
      <c r="BL537" s="52"/>
      <c r="BM537" s="199">
        <f t="shared" si="178"/>
        <v>50.317610691132153</v>
      </c>
      <c r="BN537" s="198">
        <f t="shared" si="183"/>
        <v>-159.89473670222159</v>
      </c>
      <c r="BO537" s="52"/>
      <c r="BP537" s="52"/>
      <c r="BQ537" s="52"/>
      <c r="BR537" s="52"/>
      <c r="BS537" s="117">
        <f t="shared" si="184"/>
        <v>-115.67870111334278</v>
      </c>
      <c r="BT537" s="124">
        <v>-106</v>
      </c>
      <c r="BU537" s="52"/>
      <c r="BV537" s="52"/>
      <c r="BW537" s="52"/>
      <c r="BX537" s="52"/>
      <c r="BY537" s="52"/>
      <c r="BZ537" s="52"/>
      <c r="CA537" s="96"/>
      <c r="CB537" s="95"/>
      <c r="CC537" s="223">
        <f t="shared" si="179"/>
        <v>-927.14765234322806</v>
      </c>
      <c r="CD537" s="224">
        <f t="shared" si="185"/>
        <v>30.105263297778407</v>
      </c>
      <c r="CE537" s="52"/>
      <c r="CF537" s="52"/>
      <c r="CG537" s="52"/>
      <c r="CH537" s="216">
        <f t="shared" si="180"/>
        <v>60.294122710020396</v>
      </c>
      <c r="CI537" s="224">
        <f t="shared" si="186"/>
        <v>-159.89473670222159</v>
      </c>
      <c r="CJ537" s="52"/>
      <c r="CK537" s="52"/>
      <c r="CL537" s="52"/>
      <c r="CM537" s="52"/>
      <c r="CN537" s="117">
        <f t="shared" si="187"/>
        <v>-115.67870111334278</v>
      </c>
      <c r="CO537" s="124">
        <v>-106</v>
      </c>
      <c r="CP537" s="52"/>
      <c r="CQ537" s="52"/>
      <c r="CR537" s="52"/>
      <c r="CS537" s="52"/>
      <c r="CT537" s="52"/>
      <c r="CU537" s="52"/>
      <c r="CV537" s="96"/>
    </row>
    <row r="538" spans="55:100" x14ac:dyDescent="0.3">
      <c r="BC538" s="95"/>
      <c r="BD538" s="196">
        <v>96</v>
      </c>
      <c r="BE538" s="199">
        <f t="shared" si="176"/>
        <v>-67.300923162656787</v>
      </c>
      <c r="BF538" s="198">
        <f t="shared" si="177"/>
        <v>82.358405199294538</v>
      </c>
      <c r="BG538" s="52"/>
      <c r="BH538" s="196">
        <f t="shared" si="181"/>
        <v>11059.975482683574</v>
      </c>
      <c r="BI538" s="198">
        <f t="shared" si="182"/>
        <v>31.105263297778407</v>
      </c>
      <c r="BJ538" s="52"/>
      <c r="BK538" s="52"/>
      <c r="BL538" s="52"/>
      <c r="BM538" s="199">
        <f t="shared" si="178"/>
        <v>50.221321642934612</v>
      </c>
      <c r="BN538" s="198">
        <f t="shared" si="183"/>
        <v>-160.89473670222159</v>
      </c>
      <c r="BO538" s="52"/>
      <c r="BP538" s="52"/>
      <c r="BQ538" s="52"/>
      <c r="BR538" s="52"/>
      <c r="BS538" s="117">
        <f t="shared" si="184"/>
        <v>-114.58739261227352</v>
      </c>
      <c r="BT538" s="124">
        <v>-105</v>
      </c>
      <c r="BU538" s="52"/>
      <c r="BV538" s="52"/>
      <c r="BW538" s="52"/>
      <c r="BX538" s="52"/>
      <c r="BY538" s="52"/>
      <c r="BZ538" s="52"/>
      <c r="CA538" s="96"/>
      <c r="CB538" s="95"/>
      <c r="CC538" s="223">
        <f t="shared" si="179"/>
        <v>-937.53304942336626</v>
      </c>
      <c r="CD538" s="224">
        <f t="shared" si="185"/>
        <v>31.105263297778407</v>
      </c>
      <c r="CE538" s="52"/>
      <c r="CF538" s="52"/>
      <c r="CG538" s="52"/>
      <c r="CH538" s="216">
        <f t="shared" si="180"/>
        <v>60.302849577811152</v>
      </c>
      <c r="CI538" s="224">
        <f t="shared" si="186"/>
        <v>-160.89473670222159</v>
      </c>
      <c r="CJ538" s="52"/>
      <c r="CK538" s="52"/>
      <c r="CL538" s="52"/>
      <c r="CM538" s="52"/>
      <c r="CN538" s="117">
        <f t="shared" si="187"/>
        <v>-114.58739261227352</v>
      </c>
      <c r="CO538" s="124">
        <v>-105</v>
      </c>
      <c r="CP538" s="52"/>
      <c r="CQ538" s="52"/>
      <c r="CR538" s="52"/>
      <c r="CS538" s="52"/>
      <c r="CT538" s="52"/>
      <c r="CU538" s="52"/>
      <c r="CV538" s="96"/>
    </row>
    <row r="539" spans="55:100" x14ac:dyDescent="0.3">
      <c r="BC539" s="95"/>
      <c r="BD539" s="196">
        <v>97</v>
      </c>
      <c r="BE539" s="199">
        <f t="shared" si="176"/>
        <v>-67.70010047469691</v>
      </c>
      <c r="BF539" s="198">
        <f t="shared" si="177"/>
        <v>82.312924689427035</v>
      </c>
      <c r="BG539" s="52"/>
      <c r="BH539" s="196">
        <f t="shared" si="181"/>
        <v>11174.564132812884</v>
      </c>
      <c r="BI539" s="198">
        <f t="shared" si="182"/>
        <v>32.105263297778407</v>
      </c>
      <c r="BJ539" s="52"/>
      <c r="BK539" s="52"/>
      <c r="BL539" s="52"/>
      <c r="BM539" s="199">
        <f t="shared" si="178"/>
        <v>50.125032594737078</v>
      </c>
      <c r="BN539" s="198">
        <f t="shared" si="183"/>
        <v>-161.89473670222159</v>
      </c>
      <c r="BO539" s="52"/>
      <c r="BP539" s="52"/>
      <c r="BQ539" s="52"/>
      <c r="BR539" s="52"/>
      <c r="BS539" s="117">
        <f t="shared" si="184"/>
        <v>-113.49608411120424</v>
      </c>
      <c r="BT539" s="124">
        <v>-104</v>
      </c>
      <c r="BU539" s="52"/>
      <c r="BV539" s="52"/>
      <c r="BW539" s="52"/>
      <c r="BX539" s="52"/>
      <c r="BY539" s="52"/>
      <c r="BZ539" s="52"/>
      <c r="CA539" s="96"/>
      <c r="CB539" s="95"/>
      <c r="CC539" s="223">
        <f t="shared" si="179"/>
        <v>-947.91844650350436</v>
      </c>
      <c r="CD539" s="224">
        <f t="shared" si="185"/>
        <v>32.105263297778407</v>
      </c>
      <c r="CE539" s="52"/>
      <c r="CF539" s="52"/>
      <c r="CG539" s="52"/>
      <c r="CH539" s="216">
        <f t="shared" si="180"/>
        <v>60.311576445601915</v>
      </c>
      <c r="CI539" s="224">
        <f t="shared" si="186"/>
        <v>-161.89473670222159</v>
      </c>
      <c r="CJ539" s="52"/>
      <c r="CK539" s="52"/>
      <c r="CL539" s="52"/>
      <c r="CM539" s="52"/>
      <c r="CN539" s="117">
        <f t="shared" si="187"/>
        <v>-113.49608411120424</v>
      </c>
      <c r="CO539" s="124">
        <v>-104</v>
      </c>
      <c r="CP539" s="52"/>
      <c r="CQ539" s="52"/>
      <c r="CR539" s="52"/>
      <c r="CS539" s="52"/>
      <c r="CT539" s="52"/>
      <c r="CU539" s="52"/>
      <c r="CV539" s="96"/>
    </row>
    <row r="540" spans="55:100" x14ac:dyDescent="0.3">
      <c r="BC540" s="95"/>
      <c r="BD540" s="196">
        <v>98</v>
      </c>
      <c r="BE540" s="199">
        <f t="shared" si="176"/>
        <v>-68.098423245755782</v>
      </c>
      <c r="BF540" s="198">
        <f t="shared" si="177"/>
        <v>82.260484501771202</v>
      </c>
      <c r="BG540" s="52"/>
      <c r="BH540" s="196">
        <f t="shared" si="181"/>
        <v>11289.152782942192</v>
      </c>
      <c r="BI540" s="198">
        <f t="shared" si="182"/>
        <v>33.105263297778407</v>
      </c>
      <c r="BJ540" s="52"/>
      <c r="BK540" s="52"/>
      <c r="BL540" s="52"/>
      <c r="BM540" s="199">
        <f t="shared" si="178"/>
        <v>50.028743546539538</v>
      </c>
      <c r="BN540" s="198">
        <f t="shared" si="183"/>
        <v>-162.89473670222159</v>
      </c>
      <c r="BO540" s="52"/>
      <c r="BP540" s="52"/>
      <c r="BQ540" s="52"/>
      <c r="BR540" s="52"/>
      <c r="BS540" s="117">
        <f t="shared" si="184"/>
        <v>-112.40477561013498</v>
      </c>
      <c r="BT540" s="124">
        <v>-103</v>
      </c>
      <c r="BU540" s="52"/>
      <c r="BV540" s="52"/>
      <c r="BW540" s="52"/>
      <c r="BX540" s="52"/>
      <c r="BY540" s="52"/>
      <c r="BZ540" s="52"/>
      <c r="CA540" s="96"/>
      <c r="CB540" s="95"/>
      <c r="CC540" s="223">
        <f t="shared" si="179"/>
        <v>-958.30384358364256</v>
      </c>
      <c r="CD540" s="224">
        <f t="shared" si="185"/>
        <v>33.105263297778407</v>
      </c>
      <c r="CE540" s="52"/>
      <c r="CF540" s="52"/>
      <c r="CG540" s="52"/>
      <c r="CH540" s="216">
        <f t="shared" si="180"/>
        <v>60.320303313392671</v>
      </c>
      <c r="CI540" s="224">
        <f t="shared" si="186"/>
        <v>-162.89473670222159</v>
      </c>
      <c r="CJ540" s="52"/>
      <c r="CK540" s="52"/>
      <c r="CL540" s="52"/>
      <c r="CM540" s="52"/>
      <c r="CN540" s="117">
        <f t="shared" si="187"/>
        <v>-112.40477561013498</v>
      </c>
      <c r="CO540" s="124">
        <v>-103</v>
      </c>
      <c r="CP540" s="52"/>
      <c r="CQ540" s="52"/>
      <c r="CR540" s="52"/>
      <c r="CS540" s="52"/>
      <c r="CT540" s="52"/>
      <c r="CU540" s="52"/>
      <c r="CV540" s="96"/>
    </row>
    <row r="541" spans="55:100" x14ac:dyDescent="0.3">
      <c r="BC541" s="95"/>
      <c r="BD541" s="196">
        <v>99</v>
      </c>
      <c r="BE541" s="199">
        <f t="shared" si="176"/>
        <v>-68.495770142858689</v>
      </c>
      <c r="BF541" s="198">
        <f t="shared" si="177"/>
        <v>82.201100610116214</v>
      </c>
      <c r="BG541" s="52"/>
      <c r="BH541" s="196">
        <f t="shared" si="181"/>
        <v>11403.741433071502</v>
      </c>
      <c r="BI541" s="198">
        <f t="shared" si="182"/>
        <v>34.105263297778407</v>
      </c>
      <c r="BJ541" s="52"/>
      <c r="BK541" s="52"/>
      <c r="BL541" s="52"/>
      <c r="BM541" s="199">
        <f t="shared" si="178"/>
        <v>49.932454498341997</v>
      </c>
      <c r="BN541" s="198">
        <f t="shared" si="183"/>
        <v>-163.89473670222159</v>
      </c>
      <c r="BO541" s="52"/>
      <c r="BP541" s="52"/>
      <c r="BQ541" s="52"/>
      <c r="BR541" s="52"/>
      <c r="BS541" s="117">
        <f t="shared" si="184"/>
        <v>-111.3134671090657</v>
      </c>
      <c r="BT541" s="124">
        <v>-102</v>
      </c>
      <c r="BU541" s="52"/>
      <c r="BV541" s="52"/>
      <c r="BW541" s="52"/>
      <c r="BX541" s="52"/>
      <c r="BY541" s="52"/>
      <c r="BZ541" s="52"/>
      <c r="CA541" s="96"/>
      <c r="CB541" s="95"/>
      <c r="CC541" s="223">
        <f t="shared" si="179"/>
        <v>-968.68924066378077</v>
      </c>
      <c r="CD541" s="224">
        <f t="shared" si="185"/>
        <v>34.105263297778407</v>
      </c>
      <c r="CE541" s="52"/>
      <c r="CF541" s="52"/>
      <c r="CG541" s="52"/>
      <c r="CH541" s="216">
        <f t="shared" si="180"/>
        <v>60.329030181183427</v>
      </c>
      <c r="CI541" s="224">
        <f t="shared" si="186"/>
        <v>-163.89473670222159</v>
      </c>
      <c r="CJ541" s="52"/>
      <c r="CK541" s="52"/>
      <c r="CL541" s="52"/>
      <c r="CM541" s="52"/>
      <c r="CN541" s="117">
        <f t="shared" si="187"/>
        <v>-111.3134671090657</v>
      </c>
      <c r="CO541" s="124">
        <v>-102</v>
      </c>
      <c r="CP541" s="52"/>
      <c r="CQ541" s="52"/>
      <c r="CR541" s="52"/>
      <c r="CS541" s="52"/>
      <c r="CT541" s="52"/>
      <c r="CU541" s="52"/>
      <c r="CV541" s="96"/>
    </row>
    <row r="542" spans="55:100" x14ac:dyDescent="0.3">
      <c r="BC542" s="95"/>
      <c r="BD542" s="196">
        <v>100</v>
      </c>
      <c r="BE542" s="199">
        <f t="shared" si="176"/>
        <v>-68.89202013029157</v>
      </c>
      <c r="BF542" s="198">
        <f t="shared" si="177"/>
        <v>82.134791103370702</v>
      </c>
      <c r="BG542" s="52"/>
      <c r="BH542" s="196">
        <f t="shared" si="181"/>
        <v>11518.33008320081</v>
      </c>
      <c r="BI542" s="198">
        <f t="shared" si="182"/>
        <v>35.105263297778407</v>
      </c>
      <c r="BJ542" s="52"/>
      <c r="BK542" s="52"/>
      <c r="BL542" s="52"/>
      <c r="BM542" s="199">
        <f t="shared" si="178"/>
        <v>49.836165450144463</v>
      </c>
      <c r="BN542" s="198">
        <f t="shared" si="183"/>
        <v>-164.89473670222159</v>
      </c>
      <c r="BO542" s="52"/>
      <c r="BP542" s="52"/>
      <c r="BQ542" s="52"/>
      <c r="BR542" s="52"/>
      <c r="BS542" s="117">
        <f t="shared" si="184"/>
        <v>-110.22215860799643</v>
      </c>
      <c r="BT542" s="124">
        <v>-101</v>
      </c>
      <c r="BU542" s="52"/>
      <c r="BV542" s="52"/>
      <c r="BW542" s="52"/>
      <c r="BX542" s="52"/>
      <c r="BY542" s="52"/>
      <c r="BZ542" s="52"/>
      <c r="CA542" s="96"/>
      <c r="CB542" s="95"/>
      <c r="CC542" s="223">
        <f t="shared" si="179"/>
        <v>-979.07463774391886</v>
      </c>
      <c r="CD542" s="224">
        <f t="shared" si="185"/>
        <v>35.105263297778407</v>
      </c>
      <c r="CE542" s="52"/>
      <c r="CF542" s="52"/>
      <c r="CG542" s="52"/>
      <c r="CH542" s="216">
        <f t="shared" si="180"/>
        <v>60.33775704897419</v>
      </c>
      <c r="CI542" s="224">
        <f t="shared" si="186"/>
        <v>-164.89473670222159</v>
      </c>
      <c r="CJ542" s="52"/>
      <c r="CK542" s="52"/>
      <c r="CL542" s="52"/>
      <c r="CM542" s="52"/>
      <c r="CN542" s="117">
        <f t="shared" si="187"/>
        <v>-110.22215860799643</v>
      </c>
      <c r="CO542" s="124">
        <v>-101</v>
      </c>
      <c r="CP542" s="52"/>
      <c r="CQ542" s="52"/>
      <c r="CR542" s="52"/>
      <c r="CS542" s="52"/>
      <c r="CT542" s="52"/>
      <c r="CU542" s="52"/>
      <c r="CV542" s="96"/>
    </row>
    <row r="543" spans="55:100" x14ac:dyDescent="0.3">
      <c r="BC543" s="95"/>
      <c r="BD543" s="196">
        <v>101</v>
      </c>
      <c r="BE543" s="199">
        <f t="shared" si="176"/>
        <v>-69.287052506469706</v>
      </c>
      <c r="BF543" s="198">
        <f t="shared" si="177"/>
        <v>82.061576180052811</v>
      </c>
      <c r="BG543" s="52"/>
      <c r="BH543" s="196">
        <f t="shared" si="181"/>
        <v>11632.91873333012</v>
      </c>
      <c r="BI543" s="198">
        <f t="shared" si="182"/>
        <v>36.105263297778407</v>
      </c>
      <c r="BJ543" s="52"/>
      <c r="BK543" s="52"/>
      <c r="BL543" s="52"/>
      <c r="BM543" s="199">
        <f t="shared" si="178"/>
        <v>49.739876401946923</v>
      </c>
      <c r="BN543" s="198">
        <f t="shared" si="183"/>
        <v>-165.89473670222159</v>
      </c>
      <c r="BO543" s="52"/>
      <c r="BP543" s="52"/>
      <c r="BQ543" s="52"/>
      <c r="BR543" s="52"/>
      <c r="BS543" s="117">
        <f t="shared" si="184"/>
        <v>-109.13085010692716</v>
      </c>
      <c r="BT543" s="124">
        <v>-100</v>
      </c>
      <c r="BU543" s="52"/>
      <c r="BV543" s="52"/>
      <c r="BW543" s="52"/>
      <c r="BX543" s="52"/>
      <c r="BY543" s="52"/>
      <c r="BZ543" s="52"/>
      <c r="CA543" s="96"/>
      <c r="CB543" s="95"/>
      <c r="CC543" s="223">
        <f t="shared" si="179"/>
        <v>-989.46003482405706</v>
      </c>
      <c r="CD543" s="224">
        <f t="shared" si="185"/>
        <v>36.105263297778407</v>
      </c>
      <c r="CE543" s="52"/>
      <c r="CF543" s="52"/>
      <c r="CG543" s="52"/>
      <c r="CH543" s="216">
        <f t="shared" si="180"/>
        <v>60.346483916764946</v>
      </c>
      <c r="CI543" s="224">
        <f t="shared" si="186"/>
        <v>-165.89473670222159</v>
      </c>
      <c r="CJ543" s="52"/>
      <c r="CK543" s="52"/>
      <c r="CL543" s="52"/>
      <c r="CM543" s="52"/>
      <c r="CN543" s="117">
        <f t="shared" si="187"/>
        <v>-109.13085010692716</v>
      </c>
      <c r="CO543" s="124">
        <v>-100</v>
      </c>
      <c r="CP543" s="52"/>
      <c r="CQ543" s="52"/>
      <c r="CR543" s="52"/>
      <c r="CS543" s="52"/>
      <c r="CT543" s="52"/>
      <c r="CU543" s="52"/>
      <c r="CV543" s="96"/>
    </row>
    <row r="544" spans="55:100" x14ac:dyDescent="0.3">
      <c r="BC544" s="95"/>
      <c r="BD544" s="196">
        <v>102</v>
      </c>
      <c r="BE544" s="199">
        <f t="shared" si="176"/>
        <v>-69.680746940704552</v>
      </c>
      <c r="BF544" s="198">
        <f t="shared" si="177"/>
        <v>81.981478142137433</v>
      </c>
      <c r="BG544" s="52"/>
      <c r="BH544" s="196">
        <f t="shared" si="181"/>
        <v>11747.50738345943</v>
      </c>
      <c r="BI544" s="198">
        <f t="shared" si="182"/>
        <v>37.105263297778407</v>
      </c>
      <c r="BJ544" s="52"/>
      <c r="BK544" s="52"/>
      <c r="BL544" s="52"/>
      <c r="BM544" s="199">
        <f t="shared" si="178"/>
        <v>49.643587353749382</v>
      </c>
      <c r="BN544" s="198">
        <f t="shared" si="183"/>
        <v>-166.89473670222159</v>
      </c>
      <c r="BO544" s="52"/>
      <c r="BP544" s="52"/>
      <c r="BQ544" s="52"/>
      <c r="BR544" s="52"/>
      <c r="BS544" s="117">
        <f t="shared" si="184"/>
        <v>-108.03954160585789</v>
      </c>
      <c r="BT544" s="124">
        <v>-99</v>
      </c>
      <c r="BU544" s="52"/>
      <c r="BV544" s="52"/>
      <c r="BW544" s="52"/>
      <c r="BX544" s="52"/>
      <c r="BY544" s="52"/>
      <c r="BZ544" s="52"/>
      <c r="CA544" s="96"/>
      <c r="CB544" s="95"/>
      <c r="CC544" s="223">
        <f t="shared" si="179"/>
        <v>-999.84543190419527</v>
      </c>
      <c r="CD544" s="224">
        <f t="shared" si="185"/>
        <v>37.105263297778407</v>
      </c>
      <c r="CE544" s="52"/>
      <c r="CF544" s="52"/>
      <c r="CG544" s="52"/>
      <c r="CH544" s="216">
        <f t="shared" si="180"/>
        <v>60.355210784555709</v>
      </c>
      <c r="CI544" s="224">
        <f t="shared" si="186"/>
        <v>-166.89473670222159</v>
      </c>
      <c r="CJ544" s="52"/>
      <c r="CK544" s="52"/>
      <c r="CL544" s="52"/>
      <c r="CM544" s="52"/>
      <c r="CN544" s="117">
        <f t="shared" si="187"/>
        <v>-108.03954160585789</v>
      </c>
      <c r="CO544" s="124">
        <v>-99</v>
      </c>
      <c r="CP544" s="52"/>
      <c r="CQ544" s="52"/>
      <c r="CR544" s="52"/>
      <c r="CS544" s="52"/>
      <c r="CT544" s="52"/>
      <c r="CU544" s="52"/>
      <c r="CV544" s="96"/>
    </row>
    <row r="545" spans="55:100" x14ac:dyDescent="0.3">
      <c r="BC545" s="95"/>
      <c r="BD545" s="196">
        <v>103</v>
      </c>
      <c r="BE545" s="199">
        <f t="shared" si="176"/>
        <v>-70.072983509857636</v>
      </c>
      <c r="BF545" s="198">
        <f t="shared" si="177"/>
        <v>81.894521388262802</v>
      </c>
      <c r="BG545" s="52"/>
      <c r="BH545" s="196">
        <f t="shared" si="181"/>
        <v>11862.096033588738</v>
      </c>
      <c r="BI545" s="198">
        <f t="shared" si="182"/>
        <v>38.105263297778407</v>
      </c>
      <c r="BJ545" s="52"/>
      <c r="BK545" s="52"/>
      <c r="BL545" s="52"/>
      <c r="BM545" s="199">
        <f t="shared" si="178"/>
        <v>49.547298305551848</v>
      </c>
      <c r="BN545" s="198">
        <f t="shared" si="183"/>
        <v>-167.89473670222159</v>
      </c>
      <c r="BO545" s="52"/>
      <c r="BP545" s="52"/>
      <c r="BQ545" s="52"/>
      <c r="BR545" s="52"/>
      <c r="BS545" s="117">
        <f t="shared" si="184"/>
        <v>-106.94823310478861</v>
      </c>
      <c r="BT545" s="124">
        <v>-98</v>
      </c>
      <c r="BU545" s="52"/>
      <c r="BV545" s="52"/>
      <c r="BW545" s="52"/>
      <c r="BX545" s="52"/>
      <c r="BY545" s="52"/>
      <c r="BZ545" s="52"/>
      <c r="CA545" s="96"/>
      <c r="CB545" s="95"/>
      <c r="CC545" s="223">
        <f t="shared" si="179"/>
        <v>-1010.2308289843334</v>
      </c>
      <c r="CD545" s="224">
        <f t="shared" si="185"/>
        <v>38.105263297778407</v>
      </c>
      <c r="CE545" s="52"/>
      <c r="CF545" s="52"/>
      <c r="CG545" s="52"/>
      <c r="CH545" s="216">
        <f t="shared" si="180"/>
        <v>60.363937652346465</v>
      </c>
      <c r="CI545" s="224">
        <f t="shared" si="186"/>
        <v>-167.89473670222159</v>
      </c>
      <c r="CJ545" s="52"/>
      <c r="CK545" s="52"/>
      <c r="CL545" s="52"/>
      <c r="CM545" s="52"/>
      <c r="CN545" s="117">
        <f t="shared" si="187"/>
        <v>-106.94823310478861</v>
      </c>
      <c r="CO545" s="124">
        <v>-98</v>
      </c>
      <c r="CP545" s="52"/>
      <c r="CQ545" s="52"/>
      <c r="CR545" s="52"/>
      <c r="CS545" s="52"/>
      <c r="CT545" s="52"/>
      <c r="CU545" s="52"/>
      <c r="CV545" s="96"/>
    </row>
    <row r="546" spans="55:100" x14ac:dyDescent="0.3">
      <c r="BC546" s="95"/>
      <c r="BD546" s="196">
        <v>104</v>
      </c>
      <c r="BE546" s="199">
        <f t="shared" si="176"/>
        <v>-70.463642734870319</v>
      </c>
      <c r="BF546" s="198">
        <f t="shared" si="177"/>
        <v>81.800732406298565</v>
      </c>
      <c r="BG546" s="52"/>
      <c r="BH546" s="196">
        <f t="shared" si="181"/>
        <v>11976.684683718046</v>
      </c>
      <c r="BI546" s="198">
        <f t="shared" si="182"/>
        <v>39.105263297778407</v>
      </c>
      <c r="BJ546" s="52"/>
      <c r="BK546" s="52"/>
      <c r="BL546" s="52"/>
      <c r="BM546" s="199">
        <f t="shared" si="178"/>
        <v>49.451009257354308</v>
      </c>
      <c r="BN546" s="198">
        <f t="shared" si="183"/>
        <v>-168.89473670222159</v>
      </c>
      <c r="BO546" s="52"/>
      <c r="BP546" s="52"/>
      <c r="BQ546" s="52"/>
      <c r="BR546" s="52"/>
      <c r="BS546" s="117">
        <f t="shared" si="184"/>
        <v>-105.85692460371935</v>
      </c>
      <c r="BT546" s="124">
        <v>-97</v>
      </c>
      <c r="BU546" s="52"/>
      <c r="BV546" s="52"/>
      <c r="BW546" s="52"/>
      <c r="BX546" s="52"/>
      <c r="BY546" s="52"/>
      <c r="BZ546" s="52"/>
      <c r="CA546" s="96"/>
      <c r="CB546" s="95"/>
      <c r="CC546" s="223">
        <f t="shared" si="179"/>
        <v>-1020.6162260644717</v>
      </c>
      <c r="CD546" s="224">
        <f t="shared" si="185"/>
        <v>39.105263297778407</v>
      </c>
      <c r="CE546" s="52"/>
      <c r="CF546" s="52"/>
      <c r="CG546" s="52"/>
      <c r="CH546" s="216">
        <f t="shared" si="180"/>
        <v>60.372664520137221</v>
      </c>
      <c r="CI546" s="224">
        <f t="shared" si="186"/>
        <v>-168.89473670222159</v>
      </c>
      <c r="CJ546" s="52"/>
      <c r="CK546" s="52"/>
      <c r="CL546" s="52"/>
      <c r="CM546" s="52"/>
      <c r="CN546" s="117">
        <f t="shared" si="187"/>
        <v>-105.85692460371935</v>
      </c>
      <c r="CO546" s="124">
        <v>-97</v>
      </c>
      <c r="CP546" s="52"/>
      <c r="CQ546" s="52"/>
      <c r="CR546" s="52"/>
      <c r="CS546" s="52"/>
      <c r="CT546" s="52"/>
      <c r="CU546" s="52"/>
      <c r="CV546" s="96"/>
    </row>
    <row r="547" spans="55:100" x14ac:dyDescent="0.3">
      <c r="BC547" s="95"/>
      <c r="BD547" s="196">
        <v>105</v>
      </c>
      <c r="BE547" s="199">
        <f t="shared" si="176"/>
        <v>-70.852605617158247</v>
      </c>
      <c r="BF547" s="198">
        <f t="shared" si="177"/>
        <v>81.700139765277157</v>
      </c>
      <c r="BG547" s="52"/>
      <c r="BH547" s="196">
        <f t="shared" si="181"/>
        <v>12091.273333847355</v>
      </c>
      <c r="BI547" s="198">
        <f t="shared" si="182"/>
        <v>40.105263297778407</v>
      </c>
      <c r="BJ547" s="52"/>
      <c r="BK547" s="52"/>
      <c r="BL547" s="52"/>
      <c r="BM547" s="199">
        <f t="shared" si="178"/>
        <v>49.354720209156767</v>
      </c>
      <c r="BN547" s="198">
        <f t="shared" si="183"/>
        <v>-169.89473670222159</v>
      </c>
      <c r="BO547" s="52"/>
      <c r="BP547" s="52"/>
      <c r="BQ547" s="52"/>
      <c r="BR547" s="52"/>
      <c r="BS547" s="117">
        <f t="shared" si="184"/>
        <v>-104.76561610265007</v>
      </c>
      <c r="BT547" s="124">
        <v>-96</v>
      </c>
      <c r="BU547" s="52"/>
      <c r="BV547" s="52"/>
      <c r="BW547" s="52"/>
      <c r="BX547" s="52"/>
      <c r="BY547" s="52"/>
      <c r="BZ547" s="52"/>
      <c r="CA547" s="96"/>
      <c r="CB547" s="95"/>
      <c r="CC547" s="223">
        <f t="shared" si="179"/>
        <v>-1031.0016231446098</v>
      </c>
      <c r="CD547" s="224">
        <f t="shared" si="185"/>
        <v>40.105263297778407</v>
      </c>
      <c r="CE547" s="52"/>
      <c r="CF547" s="52"/>
      <c r="CG547" s="52"/>
      <c r="CH547" s="216">
        <f t="shared" si="180"/>
        <v>60.381391387927984</v>
      </c>
      <c r="CI547" s="224">
        <f t="shared" si="186"/>
        <v>-169.89473670222159</v>
      </c>
      <c r="CJ547" s="52"/>
      <c r="CK547" s="52"/>
      <c r="CL547" s="52"/>
      <c r="CM547" s="52"/>
      <c r="CN547" s="117">
        <f t="shared" si="187"/>
        <v>-104.76561610265007</v>
      </c>
      <c r="CO547" s="124">
        <v>-96</v>
      </c>
      <c r="CP547" s="52"/>
      <c r="CQ547" s="52"/>
      <c r="CR547" s="52"/>
      <c r="CS547" s="52"/>
      <c r="CT547" s="52"/>
      <c r="CU547" s="52"/>
      <c r="CV547" s="96"/>
    </row>
    <row r="548" spans="55:100" x14ac:dyDescent="0.3">
      <c r="BC548" s="95"/>
      <c r="BD548" s="196">
        <v>106</v>
      </c>
      <c r="BE548" s="199">
        <f t="shared" si="176"/>
        <v>-71.239753674859514</v>
      </c>
      <c r="BF548" s="198">
        <f t="shared" si="177"/>
        <v>81.592774106691508</v>
      </c>
      <c r="BG548" s="52"/>
      <c r="BH548" s="196">
        <f t="shared" si="181"/>
        <v>12205.861983976665</v>
      </c>
      <c r="BI548" s="198">
        <f t="shared" si="182"/>
        <v>41.105263297778407</v>
      </c>
      <c r="BJ548" s="52"/>
      <c r="BK548" s="52"/>
      <c r="BL548" s="52"/>
      <c r="BM548" s="199">
        <f t="shared" si="178"/>
        <v>49.258431160959233</v>
      </c>
      <c r="BN548" s="198">
        <f t="shared" si="183"/>
        <v>-170.89473670222159</v>
      </c>
      <c r="BO548" s="52"/>
      <c r="BP548" s="52"/>
      <c r="BQ548" s="52"/>
      <c r="BR548" s="52"/>
      <c r="BS548" s="117">
        <f t="shared" si="184"/>
        <v>-103.67430760158079</v>
      </c>
      <c r="BT548" s="124">
        <v>-95</v>
      </c>
      <c r="BU548" s="52"/>
      <c r="BV548" s="52"/>
      <c r="BW548" s="52"/>
      <c r="BX548" s="52"/>
      <c r="BY548" s="52"/>
      <c r="BZ548" s="52"/>
      <c r="CA548" s="96"/>
      <c r="CB548" s="95"/>
      <c r="CC548" s="223">
        <f t="shared" si="179"/>
        <v>-1041.3870202247481</v>
      </c>
      <c r="CD548" s="224">
        <f t="shared" si="185"/>
        <v>41.105263297778407</v>
      </c>
      <c r="CE548" s="52"/>
      <c r="CF548" s="52"/>
      <c r="CG548" s="52"/>
      <c r="CH548" s="216">
        <f t="shared" si="180"/>
        <v>60.39011825571874</v>
      </c>
      <c r="CI548" s="224">
        <f t="shared" si="186"/>
        <v>-170.89473670222159</v>
      </c>
      <c r="CJ548" s="52"/>
      <c r="CK548" s="52"/>
      <c r="CL548" s="52"/>
      <c r="CM548" s="52"/>
      <c r="CN548" s="117">
        <f t="shared" si="187"/>
        <v>-103.67430760158079</v>
      </c>
      <c r="CO548" s="124">
        <v>-95</v>
      </c>
      <c r="CP548" s="52"/>
      <c r="CQ548" s="52"/>
      <c r="CR548" s="52"/>
      <c r="CS548" s="52"/>
      <c r="CT548" s="52"/>
      <c r="CU548" s="52"/>
      <c r="CV548" s="96"/>
    </row>
    <row r="549" spans="55:100" x14ac:dyDescent="0.3">
      <c r="BC549" s="95"/>
      <c r="BD549" s="196">
        <v>107</v>
      </c>
      <c r="BE549" s="199">
        <f t="shared" si="176"/>
        <v>-71.624968978925352</v>
      </c>
      <c r="BF549" s="198">
        <f t="shared" si="177"/>
        <v>81.478668135161286</v>
      </c>
      <c r="BG549" s="52"/>
      <c r="BH549" s="196">
        <f t="shared" si="181"/>
        <v>12320.450634105975</v>
      </c>
      <c r="BI549" s="198">
        <f t="shared" si="182"/>
        <v>42.105263297778407</v>
      </c>
      <c r="BJ549" s="52"/>
      <c r="BK549" s="52"/>
      <c r="BL549" s="52"/>
      <c r="BM549" s="199">
        <f t="shared" si="178"/>
        <v>49.162142112761693</v>
      </c>
      <c r="BN549" s="198">
        <f t="shared" si="183"/>
        <v>-171.89473670222159</v>
      </c>
      <c r="BO549" s="52"/>
      <c r="BP549" s="52"/>
      <c r="BQ549" s="52"/>
      <c r="BR549" s="52"/>
      <c r="BS549" s="117">
        <f t="shared" si="184"/>
        <v>-102.58299910051153</v>
      </c>
      <c r="BT549" s="124">
        <v>-94</v>
      </c>
      <c r="BU549" s="52"/>
      <c r="BV549" s="52"/>
      <c r="BW549" s="52"/>
      <c r="BX549" s="52"/>
      <c r="BY549" s="52"/>
      <c r="BZ549" s="52"/>
      <c r="CA549" s="96"/>
      <c r="CB549" s="95"/>
      <c r="CC549" s="223">
        <f t="shared" si="179"/>
        <v>-1051.7724173048862</v>
      </c>
      <c r="CD549" s="224">
        <f t="shared" si="185"/>
        <v>42.105263297778407</v>
      </c>
      <c r="CE549" s="52"/>
      <c r="CF549" s="52"/>
      <c r="CG549" s="52"/>
      <c r="CH549" s="216">
        <f t="shared" si="180"/>
        <v>60.398845123509503</v>
      </c>
      <c r="CI549" s="224">
        <f t="shared" si="186"/>
        <v>-171.89473670222159</v>
      </c>
      <c r="CJ549" s="52"/>
      <c r="CK549" s="52"/>
      <c r="CL549" s="52"/>
      <c r="CM549" s="52"/>
      <c r="CN549" s="117">
        <f t="shared" si="187"/>
        <v>-102.58299910051153</v>
      </c>
      <c r="CO549" s="124">
        <v>-94</v>
      </c>
      <c r="CP549" s="52"/>
      <c r="CQ549" s="52"/>
      <c r="CR549" s="52"/>
      <c r="CS549" s="52"/>
      <c r="CT549" s="52"/>
      <c r="CU549" s="52"/>
      <c r="CV549" s="96"/>
    </row>
    <row r="550" spans="55:100" x14ac:dyDescent="0.3">
      <c r="BC550" s="95"/>
      <c r="BD550" s="196">
        <v>108</v>
      </c>
      <c r="BE550" s="199">
        <f t="shared" si="176"/>
        <v>-72.00813418904248</v>
      </c>
      <c r="BF550" s="198">
        <f t="shared" si="177"/>
        <v>81.357856608470783</v>
      </c>
      <c r="BG550" s="52"/>
      <c r="BH550" s="196">
        <f t="shared" si="181"/>
        <v>12435.039284235283</v>
      </c>
      <c r="BI550" s="198">
        <f t="shared" si="182"/>
        <v>43.105263297778407</v>
      </c>
      <c r="BJ550" s="52"/>
      <c r="BK550" s="52"/>
      <c r="BL550" s="52"/>
      <c r="BM550" s="199">
        <f t="shared" si="178"/>
        <v>49.065853064564152</v>
      </c>
      <c r="BN550" s="198">
        <f t="shared" si="183"/>
        <v>-172.89473670222159</v>
      </c>
      <c r="BO550" s="52"/>
      <c r="BP550" s="52"/>
      <c r="BQ550" s="52"/>
      <c r="BR550" s="52"/>
      <c r="BS550" s="117">
        <f t="shared" si="184"/>
        <v>-101.49169059944225</v>
      </c>
      <c r="BT550" s="124">
        <v>-93</v>
      </c>
      <c r="BU550" s="52"/>
      <c r="BV550" s="52"/>
      <c r="BW550" s="52"/>
      <c r="BX550" s="52"/>
      <c r="BY550" s="52"/>
      <c r="BZ550" s="52"/>
      <c r="CA550" s="96"/>
      <c r="CB550" s="95"/>
      <c r="CC550" s="223">
        <f t="shared" si="179"/>
        <v>-1062.1578143850243</v>
      </c>
      <c r="CD550" s="224">
        <f t="shared" si="185"/>
        <v>43.105263297778407</v>
      </c>
      <c r="CE550" s="52"/>
      <c r="CF550" s="52"/>
      <c r="CG550" s="52"/>
      <c r="CH550" s="216">
        <f t="shared" si="180"/>
        <v>60.407571991300259</v>
      </c>
      <c r="CI550" s="224">
        <f t="shared" si="186"/>
        <v>-172.89473670222159</v>
      </c>
      <c r="CJ550" s="52"/>
      <c r="CK550" s="52"/>
      <c r="CL550" s="52"/>
      <c r="CM550" s="52"/>
      <c r="CN550" s="117">
        <f t="shared" si="187"/>
        <v>-101.49169059944225</v>
      </c>
      <c r="CO550" s="124">
        <v>-93</v>
      </c>
      <c r="CP550" s="52"/>
      <c r="CQ550" s="52"/>
      <c r="CR550" s="52"/>
      <c r="CS550" s="52"/>
      <c r="CT550" s="52"/>
      <c r="CU550" s="52"/>
      <c r="CV550" s="96"/>
    </row>
    <row r="551" spans="55:100" x14ac:dyDescent="0.3">
      <c r="BC551" s="95"/>
      <c r="BD551" s="196">
        <v>109</v>
      </c>
      <c r="BE551" s="199">
        <f t="shared" si="176"/>
        <v>-72.389132589376089</v>
      </c>
      <c r="BF551" s="198">
        <f t="shared" si="177"/>
        <v>81.230376326981371</v>
      </c>
      <c r="BG551" s="52"/>
      <c r="BH551" s="196">
        <f t="shared" si="181"/>
        <v>12549.627934364591</v>
      </c>
      <c r="BI551" s="198">
        <f t="shared" si="182"/>
        <v>44.105263297778407</v>
      </c>
      <c r="BJ551" s="52"/>
      <c r="BK551" s="52"/>
      <c r="BL551" s="52"/>
      <c r="BM551" s="199">
        <f t="shared" si="178"/>
        <v>48.969564016366618</v>
      </c>
      <c r="BN551" s="198">
        <f t="shared" si="183"/>
        <v>-173.89473670222159</v>
      </c>
      <c r="BO551" s="52"/>
      <c r="BP551" s="52"/>
      <c r="BQ551" s="52"/>
      <c r="BR551" s="52"/>
      <c r="BS551" s="117">
        <f t="shared" si="184"/>
        <v>-100.40038209837299</v>
      </c>
      <c r="BT551" s="124">
        <v>-92</v>
      </c>
      <c r="BU551" s="52"/>
      <c r="BV551" s="52"/>
      <c r="BW551" s="52"/>
      <c r="BX551" s="52"/>
      <c r="BY551" s="52"/>
      <c r="BZ551" s="52"/>
      <c r="CA551" s="96"/>
      <c r="CB551" s="95"/>
      <c r="CC551" s="223">
        <f t="shared" si="179"/>
        <v>-1072.5432114651626</v>
      </c>
      <c r="CD551" s="224">
        <f t="shared" si="185"/>
        <v>44.105263297778407</v>
      </c>
      <c r="CE551" s="52"/>
      <c r="CF551" s="52"/>
      <c r="CG551" s="52"/>
      <c r="CH551" s="216">
        <f t="shared" si="180"/>
        <v>60.416298859091015</v>
      </c>
      <c r="CI551" s="224">
        <f t="shared" si="186"/>
        <v>-173.89473670222159</v>
      </c>
      <c r="CJ551" s="52"/>
      <c r="CK551" s="52"/>
      <c r="CL551" s="52"/>
      <c r="CM551" s="52"/>
      <c r="CN551" s="117">
        <f t="shared" si="187"/>
        <v>-100.40038209837299</v>
      </c>
      <c r="CO551" s="124">
        <v>-92</v>
      </c>
      <c r="CP551" s="52"/>
      <c r="CQ551" s="52"/>
      <c r="CR551" s="52"/>
      <c r="CS551" s="52"/>
      <c r="CT551" s="52"/>
      <c r="CU551" s="52"/>
      <c r="CV551" s="96"/>
    </row>
    <row r="552" spans="55:100" x14ac:dyDescent="0.3">
      <c r="BC552" s="95"/>
      <c r="BD552" s="196">
        <v>110</v>
      </c>
      <c r="BE552" s="199">
        <f t="shared" si="176"/>
        <v>-72.767848124122651</v>
      </c>
      <c r="BF552" s="198">
        <f t="shared" si="177"/>
        <v>81.096266122421724</v>
      </c>
      <c r="BG552" s="52"/>
      <c r="BH552" s="196">
        <f t="shared" si="181"/>
        <v>12664.216584493901</v>
      </c>
      <c r="BI552" s="198">
        <f t="shared" si="182"/>
        <v>45.105263297778407</v>
      </c>
      <c r="BJ552" s="52"/>
      <c r="BK552" s="52"/>
      <c r="BL552" s="52"/>
      <c r="BM552" s="199">
        <f t="shared" si="178"/>
        <v>48.873274968169078</v>
      </c>
      <c r="BN552" s="198">
        <f t="shared" si="183"/>
        <v>-174.89473670222159</v>
      </c>
      <c r="BO552" s="52"/>
      <c r="BP552" s="52"/>
      <c r="BQ552" s="52"/>
      <c r="BR552" s="52"/>
      <c r="BS552" s="117">
        <f t="shared" si="184"/>
        <v>-99.309073597303708</v>
      </c>
      <c r="BT552" s="124">
        <v>-91</v>
      </c>
      <c r="BU552" s="52"/>
      <c r="BV552" s="52"/>
      <c r="BW552" s="52"/>
      <c r="BX552" s="52"/>
      <c r="BY552" s="52"/>
      <c r="BZ552" s="52"/>
      <c r="CA552" s="96"/>
      <c r="CB552" s="95"/>
      <c r="CC552" s="223">
        <f t="shared" si="179"/>
        <v>-1082.9286085453007</v>
      </c>
      <c r="CD552" s="224">
        <f t="shared" si="185"/>
        <v>45.105263297778407</v>
      </c>
      <c r="CE552" s="52"/>
      <c r="CF552" s="52"/>
      <c r="CG552" s="52"/>
      <c r="CH552" s="216">
        <f t="shared" si="180"/>
        <v>60.425025726881778</v>
      </c>
      <c r="CI552" s="224">
        <f t="shared" si="186"/>
        <v>-174.89473670222159</v>
      </c>
      <c r="CJ552" s="52"/>
      <c r="CK552" s="52"/>
      <c r="CL552" s="52"/>
      <c r="CM552" s="52"/>
      <c r="CN552" s="117">
        <f t="shared" si="187"/>
        <v>-99.309073597303708</v>
      </c>
      <c r="CO552" s="124">
        <v>-91</v>
      </c>
      <c r="CP552" s="52"/>
      <c r="CQ552" s="52"/>
      <c r="CR552" s="52"/>
      <c r="CS552" s="52"/>
      <c r="CT552" s="52"/>
      <c r="CU552" s="52"/>
      <c r="CV552" s="96"/>
    </row>
    <row r="553" spans="55:100" x14ac:dyDescent="0.3">
      <c r="BC553" s="95"/>
      <c r="BD553" s="196">
        <v>111</v>
      </c>
      <c r="BE553" s="199">
        <f t="shared" si="176"/>
        <v>-73.144165432861541</v>
      </c>
      <c r="BF553" s="198">
        <f t="shared" si="177"/>
        <v>80.955566846059298</v>
      </c>
      <c r="BG553" s="52"/>
      <c r="BH553" s="196">
        <f t="shared" si="181"/>
        <v>12778.805234623211</v>
      </c>
      <c r="BI553" s="198">
        <f t="shared" si="182"/>
        <v>46.105263297778407</v>
      </c>
      <c r="BJ553" s="52"/>
      <c r="BK553" s="52"/>
      <c r="BL553" s="52"/>
      <c r="BM553" s="199">
        <f t="shared" si="178"/>
        <v>48.776985919971537</v>
      </c>
      <c r="BN553" s="198">
        <f t="shared" si="183"/>
        <v>-175.89473670222159</v>
      </c>
      <c r="BO553" s="52"/>
      <c r="BP553" s="52"/>
      <c r="BQ553" s="52"/>
      <c r="BR553" s="52"/>
      <c r="BS553" s="117">
        <f t="shared" si="184"/>
        <v>-98.217765096234444</v>
      </c>
      <c r="BT553" s="124">
        <v>-90</v>
      </c>
      <c r="BU553" s="52"/>
      <c r="BV553" s="52"/>
      <c r="BW553" s="52"/>
      <c r="BX553" s="52"/>
      <c r="BY553" s="52"/>
      <c r="BZ553" s="52"/>
      <c r="CA553" s="96"/>
      <c r="CB553" s="95"/>
      <c r="CC553" s="223">
        <f t="shared" si="179"/>
        <v>-1093.3140056254388</v>
      </c>
      <c r="CD553" s="224">
        <f t="shared" si="185"/>
        <v>46.105263297778407</v>
      </c>
      <c r="CE553" s="52"/>
      <c r="CF553" s="52"/>
      <c r="CG553" s="52"/>
      <c r="CH553" s="216">
        <f t="shared" si="180"/>
        <v>60.433752594672534</v>
      </c>
      <c r="CI553" s="224">
        <f t="shared" si="186"/>
        <v>-175.89473670222159</v>
      </c>
      <c r="CJ553" s="52"/>
      <c r="CK553" s="52"/>
      <c r="CL553" s="52"/>
      <c r="CM553" s="52"/>
      <c r="CN553" s="117">
        <f t="shared" si="187"/>
        <v>-98.217765096234444</v>
      </c>
      <c r="CO553" s="124">
        <v>-90</v>
      </c>
      <c r="CP553" s="52"/>
      <c r="CQ553" s="52"/>
      <c r="CR553" s="52"/>
      <c r="CS553" s="52"/>
      <c r="CT553" s="52"/>
      <c r="CU553" s="52"/>
      <c r="CV553" s="96"/>
    </row>
    <row r="554" spans="55:100" x14ac:dyDescent="0.3">
      <c r="BC554" s="95"/>
      <c r="BD554" s="196">
        <v>112</v>
      </c>
      <c r="BE554" s="199">
        <f t="shared" si="176"/>
        <v>-73.517969885695067</v>
      </c>
      <c r="BF554" s="198">
        <f t="shared" si="177"/>
        <v>80.80832135625667</v>
      </c>
      <c r="BG554" s="52"/>
      <c r="BH554" s="196">
        <f t="shared" si="181"/>
        <v>12893.393884752521</v>
      </c>
      <c r="BI554" s="198">
        <f t="shared" si="182"/>
        <v>47.105263297778407</v>
      </c>
      <c r="BJ554" s="52"/>
      <c r="BK554" s="52"/>
      <c r="BL554" s="52"/>
      <c r="BM554" s="199">
        <f t="shared" si="178"/>
        <v>48.680696871774003</v>
      </c>
      <c r="BN554" s="198">
        <f t="shared" si="183"/>
        <v>-176.89473670222159</v>
      </c>
      <c r="BO554" s="52"/>
      <c r="BP554" s="52"/>
      <c r="BQ554" s="52"/>
      <c r="BR554" s="52"/>
      <c r="BS554" s="117">
        <f t="shared" si="184"/>
        <v>-97.126456595165166</v>
      </c>
      <c r="BT554" s="124">
        <v>-89</v>
      </c>
      <c r="BU554" s="52"/>
      <c r="BV554" s="52"/>
      <c r="BW554" s="52"/>
      <c r="BX554" s="52"/>
      <c r="BY554" s="52"/>
      <c r="BZ554" s="52"/>
      <c r="CA554" s="96"/>
      <c r="CB554" s="95"/>
      <c r="CC554" s="223">
        <f t="shared" si="179"/>
        <v>-1103.6994027055771</v>
      </c>
      <c r="CD554" s="224">
        <f t="shared" si="185"/>
        <v>47.105263297778407</v>
      </c>
      <c r="CE554" s="52"/>
      <c r="CF554" s="52"/>
      <c r="CG554" s="52"/>
      <c r="CH554" s="216">
        <f t="shared" si="180"/>
        <v>60.442479462463297</v>
      </c>
      <c r="CI554" s="224">
        <f t="shared" si="186"/>
        <v>-176.89473670222159</v>
      </c>
      <c r="CJ554" s="52"/>
      <c r="CK554" s="52"/>
      <c r="CL554" s="52"/>
      <c r="CM554" s="52"/>
      <c r="CN554" s="117">
        <f t="shared" si="187"/>
        <v>-97.126456595165166</v>
      </c>
      <c r="CO554" s="124">
        <v>-89</v>
      </c>
      <c r="CP554" s="52"/>
      <c r="CQ554" s="52"/>
      <c r="CR554" s="52"/>
      <c r="CS554" s="52"/>
      <c r="CT554" s="52"/>
      <c r="CU554" s="52"/>
      <c r="CV554" s="96"/>
    </row>
    <row r="555" spans="55:100" x14ac:dyDescent="0.3">
      <c r="BC555" s="95"/>
      <c r="BD555" s="196">
        <v>113</v>
      </c>
      <c r="BE555" s="199">
        <f t="shared" si="176"/>
        <v>-73.889147618165779</v>
      </c>
      <c r="BF555" s="198">
        <f t="shared" si="177"/>
        <v>80.654574505416406</v>
      </c>
      <c r="BG555" s="52"/>
      <c r="BH555" s="196">
        <f t="shared" si="181"/>
        <v>13007.982534881829</v>
      </c>
      <c r="BI555" s="198">
        <f t="shared" si="182"/>
        <v>48.105263297778407</v>
      </c>
      <c r="BJ555" s="52"/>
      <c r="BK555" s="52"/>
      <c r="BL555" s="52"/>
      <c r="BM555" s="199">
        <f t="shared" si="178"/>
        <v>48.584407823576463</v>
      </c>
      <c r="BN555" s="198">
        <f t="shared" si="183"/>
        <v>-177.89473670222159</v>
      </c>
      <c r="BO555" s="52"/>
      <c r="BP555" s="52"/>
      <c r="BQ555" s="52"/>
      <c r="BR555" s="52"/>
      <c r="BS555" s="117">
        <f t="shared" si="184"/>
        <v>-96.035148094095902</v>
      </c>
      <c r="BT555" s="124">
        <v>-88</v>
      </c>
      <c r="BU555" s="52"/>
      <c r="BV555" s="52"/>
      <c r="BW555" s="52"/>
      <c r="BX555" s="52"/>
      <c r="BY555" s="52"/>
      <c r="BZ555" s="52"/>
      <c r="CA555" s="96"/>
      <c r="CB555" s="95"/>
      <c r="CC555" s="223">
        <f t="shared" si="179"/>
        <v>-1114.0847997857152</v>
      </c>
      <c r="CD555" s="224">
        <f t="shared" si="185"/>
        <v>48.105263297778407</v>
      </c>
      <c r="CE555" s="52"/>
      <c r="CF555" s="52"/>
      <c r="CG555" s="52"/>
      <c r="CH555" s="216">
        <f t="shared" si="180"/>
        <v>60.451206330254053</v>
      </c>
      <c r="CI555" s="224">
        <f t="shared" si="186"/>
        <v>-177.89473670222159</v>
      </c>
      <c r="CJ555" s="52"/>
      <c r="CK555" s="52"/>
      <c r="CL555" s="52"/>
      <c r="CM555" s="52"/>
      <c r="CN555" s="117">
        <f t="shared" si="187"/>
        <v>-96.035148094095902</v>
      </c>
      <c r="CO555" s="124">
        <v>-88</v>
      </c>
      <c r="CP555" s="52"/>
      <c r="CQ555" s="52"/>
      <c r="CR555" s="52"/>
      <c r="CS555" s="52"/>
      <c r="CT555" s="52"/>
      <c r="CU555" s="52"/>
      <c r="CV555" s="96"/>
    </row>
    <row r="556" spans="55:100" x14ac:dyDescent="0.3">
      <c r="BC556" s="95"/>
      <c r="BD556" s="196">
        <v>114</v>
      </c>
      <c r="BE556" s="199">
        <f t="shared" si="176"/>
        <v>-74.257585565940673</v>
      </c>
      <c r="BF556" s="198">
        <f t="shared" si="177"/>
        <v>80.494373126318678</v>
      </c>
      <c r="BG556" s="52"/>
      <c r="BH556" s="196">
        <f t="shared" si="181"/>
        <v>13122.571185011138</v>
      </c>
      <c r="BI556" s="198">
        <f t="shared" si="182"/>
        <v>49.105263297778407</v>
      </c>
      <c r="BJ556" s="52"/>
      <c r="BK556" s="52"/>
      <c r="BL556" s="52"/>
      <c r="BM556" s="199">
        <f t="shared" si="178"/>
        <v>48.488118775378922</v>
      </c>
      <c r="BN556" s="198">
        <f t="shared" si="183"/>
        <v>-178.89473670222159</v>
      </c>
      <c r="BO556" s="52"/>
      <c r="BP556" s="52"/>
      <c r="BQ556" s="52"/>
      <c r="BR556" s="52"/>
      <c r="BS556" s="117">
        <f t="shared" si="184"/>
        <v>-94.943839593026624</v>
      </c>
      <c r="BT556" s="124">
        <v>-87</v>
      </c>
      <c r="BU556" s="52"/>
      <c r="BV556" s="52"/>
      <c r="BW556" s="52"/>
      <c r="BX556" s="52"/>
      <c r="BY556" s="52"/>
      <c r="BZ556" s="52"/>
      <c r="CA556" s="96"/>
      <c r="CB556" s="95"/>
      <c r="CC556" s="223">
        <f t="shared" si="179"/>
        <v>-1124.4701968658533</v>
      </c>
      <c r="CD556" s="224">
        <f t="shared" si="185"/>
        <v>49.105263297778407</v>
      </c>
      <c r="CE556" s="52"/>
      <c r="CF556" s="52"/>
      <c r="CG556" s="52"/>
      <c r="CH556" s="216">
        <f t="shared" si="180"/>
        <v>60.459933198044808</v>
      </c>
      <c r="CI556" s="224">
        <f t="shared" si="186"/>
        <v>-178.89473670222159</v>
      </c>
      <c r="CJ556" s="52"/>
      <c r="CK556" s="52"/>
      <c r="CL556" s="52"/>
      <c r="CM556" s="52"/>
      <c r="CN556" s="117">
        <f t="shared" si="187"/>
        <v>-94.943839593026624</v>
      </c>
      <c r="CO556" s="124">
        <v>-87</v>
      </c>
      <c r="CP556" s="52"/>
      <c r="CQ556" s="52"/>
      <c r="CR556" s="52"/>
      <c r="CS556" s="52"/>
      <c r="CT556" s="52"/>
      <c r="CU556" s="52"/>
      <c r="CV556" s="96"/>
    </row>
    <row r="557" spans="55:100" x14ac:dyDescent="0.3">
      <c r="BC557" s="95"/>
      <c r="BD557" s="196">
        <v>115</v>
      </c>
      <c r="BE557" s="199">
        <f t="shared" si="176"/>
        <v>-74.623171499251725</v>
      </c>
      <c r="BF557" s="198">
        <f t="shared" si="177"/>
        <v>80.327766017855438</v>
      </c>
      <c r="BG557" s="52"/>
      <c r="BH557" s="196">
        <f t="shared" si="181"/>
        <v>13237.159835140446</v>
      </c>
      <c r="BI557" s="198">
        <f t="shared" si="182"/>
        <v>50.105263297778407</v>
      </c>
      <c r="BJ557" s="52"/>
      <c r="BK557" s="52"/>
      <c r="BL557" s="52"/>
      <c r="BM557" s="199">
        <f t="shared" si="178"/>
        <v>48.391829727181388</v>
      </c>
      <c r="BN557" s="198">
        <f t="shared" si="183"/>
        <v>-179.89473670222159</v>
      </c>
      <c r="BO557" s="52"/>
      <c r="BP557" s="52"/>
      <c r="BQ557" s="52"/>
      <c r="BR557" s="52"/>
      <c r="BS557" s="117">
        <f t="shared" si="184"/>
        <v>-93.85253109195736</v>
      </c>
      <c r="BT557" s="124">
        <v>-86</v>
      </c>
      <c r="BU557" s="52"/>
      <c r="BV557" s="52"/>
      <c r="BW557" s="52"/>
      <c r="BX557" s="52"/>
      <c r="BY557" s="52"/>
      <c r="BZ557" s="52"/>
      <c r="CA557" s="96"/>
      <c r="CB557" s="95"/>
      <c r="CC557" s="223">
        <f t="shared" si="179"/>
        <v>-1134.8555939459916</v>
      </c>
      <c r="CD557" s="224">
        <f t="shared" si="185"/>
        <v>50.105263297778407</v>
      </c>
      <c r="CE557" s="52"/>
      <c r="CF557" s="52"/>
      <c r="CG557" s="52"/>
      <c r="CH557" s="216">
        <f t="shared" si="180"/>
        <v>60.468660065835572</v>
      </c>
      <c r="CI557" s="224">
        <f t="shared" si="186"/>
        <v>-179.89473670222159</v>
      </c>
      <c r="CJ557" s="52"/>
      <c r="CK557" s="52"/>
      <c r="CL557" s="52"/>
      <c r="CM557" s="52"/>
      <c r="CN557" s="117">
        <f t="shared" si="187"/>
        <v>-93.85253109195736</v>
      </c>
      <c r="CO557" s="124">
        <v>-86</v>
      </c>
      <c r="CP557" s="52"/>
      <c r="CQ557" s="52"/>
      <c r="CR557" s="52"/>
      <c r="CS557" s="52"/>
      <c r="CT557" s="52"/>
      <c r="CU557" s="52"/>
      <c r="CV557" s="96"/>
    </row>
    <row r="558" spans="55:100" x14ac:dyDescent="0.3">
      <c r="BC558" s="95"/>
      <c r="BD558" s="196">
        <v>116</v>
      </c>
      <c r="BE558" s="199">
        <f t="shared" si="176"/>
        <v>-74.985794057082146</v>
      </c>
      <c r="BF558" s="198">
        <f t="shared" si="177"/>
        <v>80.154803930165912</v>
      </c>
      <c r="BG558" s="52"/>
      <c r="BH558" s="196">
        <f t="shared" si="181"/>
        <v>13351.748485269756</v>
      </c>
      <c r="BI558" s="198">
        <f t="shared" si="182"/>
        <v>51.105263297778407</v>
      </c>
      <c r="BJ558" s="52"/>
      <c r="BK558" s="52"/>
      <c r="BL558" s="52"/>
      <c r="BM558" s="199">
        <f t="shared" si="178"/>
        <v>48.295540678983848</v>
      </c>
      <c r="BN558" s="198">
        <f t="shared" si="183"/>
        <v>-180.89473670222159</v>
      </c>
      <c r="BO558" s="52"/>
      <c r="BP558" s="52"/>
      <c r="BQ558" s="52"/>
      <c r="BR558" s="52"/>
      <c r="BS558" s="117">
        <f t="shared" si="184"/>
        <v>-92.761222590888082</v>
      </c>
      <c r="BT558" s="124">
        <v>-85</v>
      </c>
      <c r="BU558" s="52"/>
      <c r="BV558" s="52"/>
      <c r="BW558" s="52"/>
      <c r="BX558" s="52"/>
      <c r="BY558" s="52"/>
      <c r="BZ558" s="52"/>
      <c r="CA558" s="96"/>
      <c r="CB558" s="95"/>
      <c r="CC558" s="223">
        <f t="shared" si="179"/>
        <v>-1145.2409910261297</v>
      </c>
      <c r="CD558" s="224">
        <f t="shared" si="185"/>
        <v>51.105263297778407</v>
      </c>
      <c r="CE558" s="52"/>
      <c r="CF558" s="52"/>
      <c r="CG558" s="52"/>
      <c r="CH558" s="216">
        <f t="shared" si="180"/>
        <v>60.477386933626327</v>
      </c>
      <c r="CI558" s="224">
        <f t="shared" si="186"/>
        <v>-180.89473670222159</v>
      </c>
      <c r="CJ558" s="52"/>
      <c r="CK558" s="52"/>
      <c r="CL558" s="52"/>
      <c r="CM558" s="52"/>
      <c r="CN558" s="117">
        <f t="shared" si="187"/>
        <v>-92.761222590888082</v>
      </c>
      <c r="CO558" s="124">
        <v>-85</v>
      </c>
      <c r="CP558" s="52"/>
      <c r="CQ558" s="52"/>
      <c r="CR558" s="52"/>
      <c r="CS558" s="52"/>
      <c r="CT558" s="52"/>
      <c r="CU558" s="52"/>
      <c r="CV558" s="96"/>
    </row>
    <row r="559" spans="55:100" x14ac:dyDescent="0.3">
      <c r="BC559" s="95"/>
      <c r="BD559" s="196">
        <v>117</v>
      </c>
      <c r="BE559" s="199">
        <f t="shared" si="176"/>
        <v>-75.345342781087993</v>
      </c>
      <c r="BF559" s="198">
        <f t="shared" si="177"/>
        <v>79.975539549177512</v>
      </c>
      <c r="BG559" s="52"/>
      <c r="BH559" s="196">
        <f t="shared" si="181"/>
        <v>13466.337135399066</v>
      </c>
      <c r="BI559" s="198">
        <f t="shared" si="182"/>
        <v>52.105263297778407</v>
      </c>
      <c r="BJ559" s="52"/>
      <c r="BK559" s="52"/>
      <c r="BL559" s="52"/>
      <c r="BM559" s="199">
        <f t="shared" si="178"/>
        <v>48.199251630786307</v>
      </c>
      <c r="BN559" s="198">
        <f t="shared" si="183"/>
        <v>-181.89473670222159</v>
      </c>
      <c r="BO559" s="52"/>
      <c r="BP559" s="52"/>
      <c r="BQ559" s="52"/>
      <c r="BR559" s="52"/>
      <c r="BS559" s="117">
        <f t="shared" si="184"/>
        <v>-91.669914089818818</v>
      </c>
      <c r="BT559" s="124">
        <v>-84</v>
      </c>
      <c r="BU559" s="52"/>
      <c r="BV559" s="52"/>
      <c r="BW559" s="52"/>
      <c r="BX559" s="52"/>
      <c r="BY559" s="52"/>
      <c r="BZ559" s="52"/>
      <c r="CA559" s="96"/>
      <c r="CB559" s="95"/>
      <c r="CC559" s="223">
        <f t="shared" si="179"/>
        <v>-1155.6263881062678</v>
      </c>
      <c r="CD559" s="224">
        <f t="shared" si="185"/>
        <v>52.105263297778407</v>
      </c>
      <c r="CE559" s="52"/>
      <c r="CF559" s="52"/>
      <c r="CG559" s="52"/>
      <c r="CH559" s="216">
        <f t="shared" si="180"/>
        <v>60.48611380141709</v>
      </c>
      <c r="CI559" s="224">
        <f t="shared" si="186"/>
        <v>-181.89473670222159</v>
      </c>
      <c r="CJ559" s="52"/>
      <c r="CK559" s="52"/>
      <c r="CL559" s="52"/>
      <c r="CM559" s="52"/>
      <c r="CN559" s="117">
        <f t="shared" si="187"/>
        <v>-91.669914089818818</v>
      </c>
      <c r="CO559" s="124">
        <v>-84</v>
      </c>
      <c r="CP559" s="52"/>
      <c r="CQ559" s="52"/>
      <c r="CR559" s="52"/>
      <c r="CS559" s="52"/>
      <c r="CT559" s="52"/>
      <c r="CU559" s="52"/>
      <c r="CV559" s="96"/>
    </row>
    <row r="560" spans="55:100" x14ac:dyDescent="0.3">
      <c r="BC560" s="95"/>
      <c r="BD560" s="196">
        <v>118</v>
      </c>
      <c r="BE560" s="199">
        <f t="shared" si="176"/>
        <v>-75.701708149244936</v>
      </c>
      <c r="BF560" s="198">
        <f t="shared" si="177"/>
        <v>79.790027480557271</v>
      </c>
      <c r="BG560" s="52"/>
      <c r="BH560" s="196">
        <f t="shared" si="181"/>
        <v>13580.925785528374</v>
      </c>
      <c r="BI560" s="198">
        <f t="shared" si="182"/>
        <v>53.105263297778407</v>
      </c>
      <c r="BJ560" s="52"/>
      <c r="BK560" s="52"/>
      <c r="BL560" s="52"/>
      <c r="BM560" s="199">
        <f t="shared" si="178"/>
        <v>48.102962582588773</v>
      </c>
      <c r="BN560" s="198">
        <f t="shared" si="183"/>
        <v>-182.89473670222159</v>
      </c>
      <c r="BO560" s="52"/>
      <c r="BP560" s="52"/>
      <c r="BQ560" s="52"/>
      <c r="BR560" s="52"/>
      <c r="BS560" s="117">
        <f t="shared" si="184"/>
        <v>-90.578605588749539</v>
      </c>
      <c r="BT560" s="124">
        <v>-83</v>
      </c>
      <c r="BU560" s="52"/>
      <c r="BV560" s="52"/>
      <c r="BW560" s="52"/>
      <c r="BX560" s="52"/>
      <c r="BY560" s="52"/>
      <c r="BZ560" s="52"/>
      <c r="CA560" s="96"/>
      <c r="CB560" s="95"/>
      <c r="CC560" s="223">
        <f t="shared" si="179"/>
        <v>-1166.0117851864061</v>
      </c>
      <c r="CD560" s="224">
        <f t="shared" si="185"/>
        <v>53.105263297778407</v>
      </c>
      <c r="CE560" s="52"/>
      <c r="CF560" s="52"/>
      <c r="CG560" s="52"/>
      <c r="CH560" s="216">
        <f t="shared" si="180"/>
        <v>60.494840669207846</v>
      </c>
      <c r="CI560" s="224">
        <f t="shared" si="186"/>
        <v>-182.89473670222159</v>
      </c>
      <c r="CJ560" s="52"/>
      <c r="CK560" s="52"/>
      <c r="CL560" s="52"/>
      <c r="CM560" s="52"/>
      <c r="CN560" s="117">
        <f t="shared" si="187"/>
        <v>-90.578605588749539</v>
      </c>
      <c r="CO560" s="124">
        <v>-83</v>
      </c>
      <c r="CP560" s="52"/>
      <c r="CQ560" s="52"/>
      <c r="CR560" s="52"/>
      <c r="CS560" s="52"/>
      <c r="CT560" s="52"/>
      <c r="CU560" s="52"/>
      <c r="CV560" s="96"/>
    </row>
    <row r="561" spans="55:100" x14ac:dyDescent="0.3">
      <c r="BC561" s="95"/>
      <c r="BD561" s="196">
        <v>119</v>
      </c>
      <c r="BE561" s="199">
        <f t="shared" si="176"/>
        <v>-76.054781609209641</v>
      </c>
      <c r="BF561" s="198">
        <f t="shared" si="177"/>
        <v>79.598324233078372</v>
      </c>
      <c r="BG561" s="52"/>
      <c r="BH561" s="196">
        <f t="shared" si="181"/>
        <v>13695.514435657684</v>
      </c>
      <c r="BI561" s="198">
        <f t="shared" si="182"/>
        <v>54.105263297778407</v>
      </c>
      <c r="BJ561" s="52"/>
      <c r="BK561" s="52"/>
      <c r="BL561" s="52"/>
      <c r="BM561" s="199">
        <f t="shared" si="178"/>
        <v>48.006673534391226</v>
      </c>
      <c r="BN561" s="198">
        <f t="shared" si="183"/>
        <v>-183.89473670222159</v>
      </c>
      <c r="BO561" s="52"/>
      <c r="BP561" s="52"/>
      <c r="BQ561" s="52"/>
      <c r="BR561" s="52"/>
      <c r="BS561" s="117">
        <f t="shared" si="184"/>
        <v>-89.487297087680275</v>
      </c>
      <c r="BT561" s="124">
        <v>-82</v>
      </c>
      <c r="BU561" s="52"/>
      <c r="BV561" s="52"/>
      <c r="BW561" s="52"/>
      <c r="BX561" s="52"/>
      <c r="BY561" s="52"/>
      <c r="BZ561" s="52"/>
      <c r="CA561" s="96"/>
      <c r="CB561" s="95"/>
      <c r="CC561" s="223">
        <f t="shared" si="179"/>
        <v>-1176.3971822665442</v>
      </c>
      <c r="CD561" s="224">
        <f t="shared" si="185"/>
        <v>54.105263297778407</v>
      </c>
      <c r="CE561" s="52"/>
      <c r="CF561" s="52"/>
      <c r="CG561" s="52"/>
      <c r="CH561" s="216">
        <f t="shared" si="180"/>
        <v>60.503567536998609</v>
      </c>
      <c r="CI561" s="224">
        <f t="shared" si="186"/>
        <v>-183.89473670222159</v>
      </c>
      <c r="CJ561" s="52"/>
      <c r="CK561" s="52"/>
      <c r="CL561" s="52"/>
      <c r="CM561" s="52"/>
      <c r="CN561" s="117">
        <f t="shared" si="187"/>
        <v>-89.487297087680275</v>
      </c>
      <c r="CO561" s="124">
        <v>-82</v>
      </c>
      <c r="CP561" s="52"/>
      <c r="CQ561" s="52"/>
      <c r="CR561" s="52"/>
      <c r="CS561" s="52"/>
      <c r="CT561" s="52"/>
      <c r="CU561" s="52"/>
      <c r="CV561" s="96"/>
    </row>
    <row r="562" spans="55:100" x14ac:dyDescent="0.3">
      <c r="BC562" s="95"/>
      <c r="BD562" s="196">
        <v>120</v>
      </c>
      <c r="BE562" s="199">
        <f t="shared" si="176"/>
        <v>-76.40445561138587</v>
      </c>
      <c r="BF562" s="198">
        <f t="shared" si="177"/>
        <v>79.400488201407086</v>
      </c>
      <c r="BG562" s="52"/>
      <c r="BH562" s="196">
        <f t="shared" si="181"/>
        <v>13810.103085786992</v>
      </c>
      <c r="BI562" s="198">
        <f t="shared" si="182"/>
        <v>55.105263297778407</v>
      </c>
      <c r="BJ562" s="52"/>
      <c r="BK562" s="52"/>
      <c r="BL562" s="52"/>
      <c r="BM562" s="199">
        <f t="shared" si="178"/>
        <v>47.910384486193692</v>
      </c>
      <c r="BN562" s="198">
        <f t="shared" si="183"/>
        <v>-184.89473670222159</v>
      </c>
      <c r="BO562" s="52"/>
      <c r="BP562" s="52"/>
      <c r="BQ562" s="52"/>
      <c r="BR562" s="52"/>
      <c r="BS562" s="117">
        <f t="shared" si="184"/>
        <v>-88.395988586610997</v>
      </c>
      <c r="BT562" s="124">
        <v>-81</v>
      </c>
      <c r="BU562" s="52"/>
      <c r="BV562" s="52"/>
      <c r="BW562" s="52"/>
      <c r="BX562" s="52"/>
      <c r="BY562" s="52"/>
      <c r="BZ562" s="52"/>
      <c r="CA562" s="96"/>
      <c r="CB562" s="95"/>
      <c r="CC562" s="223">
        <f t="shared" si="179"/>
        <v>-1186.7825793466823</v>
      </c>
      <c r="CD562" s="224">
        <f t="shared" si="185"/>
        <v>55.105263297778407</v>
      </c>
      <c r="CE562" s="52"/>
      <c r="CF562" s="52"/>
      <c r="CG562" s="52"/>
      <c r="CH562" s="216">
        <f t="shared" si="180"/>
        <v>60.512294404789365</v>
      </c>
      <c r="CI562" s="224">
        <f t="shared" si="186"/>
        <v>-184.89473670222159</v>
      </c>
      <c r="CJ562" s="52"/>
      <c r="CK562" s="52"/>
      <c r="CL562" s="52"/>
      <c r="CM562" s="52"/>
      <c r="CN562" s="117">
        <f t="shared" si="187"/>
        <v>-88.395988586610997</v>
      </c>
      <c r="CO562" s="124">
        <v>-81</v>
      </c>
      <c r="CP562" s="52"/>
      <c r="CQ562" s="52"/>
      <c r="CR562" s="52"/>
      <c r="CS562" s="52"/>
      <c r="CT562" s="52"/>
      <c r="CU562" s="52"/>
      <c r="CV562" s="96"/>
    </row>
    <row r="563" spans="55:100" x14ac:dyDescent="0.3">
      <c r="BC563" s="95"/>
      <c r="BD563" s="196">
        <v>121</v>
      </c>
      <c r="BE563" s="199">
        <f t="shared" si="176"/>
        <v>-76.750623641685237</v>
      </c>
      <c r="BF563" s="198">
        <f t="shared" si="177"/>
        <v>79.196579648315122</v>
      </c>
      <c r="BG563" s="52"/>
      <c r="BH563" s="196">
        <f t="shared" si="181"/>
        <v>13924.691735916302</v>
      </c>
      <c r="BI563" s="198">
        <f t="shared" si="182"/>
        <v>56.105263297778407</v>
      </c>
      <c r="BJ563" s="52"/>
      <c r="BK563" s="52"/>
      <c r="BL563" s="52"/>
      <c r="BM563" s="199">
        <f t="shared" si="178"/>
        <v>47.814095437996158</v>
      </c>
      <c r="BN563" s="198">
        <f t="shared" si="183"/>
        <v>-185.89473670222159</v>
      </c>
      <c r="BO563" s="52"/>
      <c r="BP563" s="52"/>
      <c r="BQ563" s="52"/>
      <c r="BR563" s="52"/>
      <c r="BS563" s="117">
        <f t="shared" si="184"/>
        <v>-87.304680085541719</v>
      </c>
      <c r="BT563" s="124">
        <v>-80</v>
      </c>
      <c r="BU563" s="52"/>
      <c r="BV563" s="52"/>
      <c r="BW563" s="52"/>
      <c r="BX563" s="52"/>
      <c r="BY563" s="52"/>
      <c r="BZ563" s="52"/>
      <c r="CA563" s="96"/>
      <c r="CB563" s="95"/>
      <c r="CC563" s="223">
        <f t="shared" si="179"/>
        <v>-1197.1679764268206</v>
      </c>
      <c r="CD563" s="224">
        <f t="shared" si="185"/>
        <v>56.105263297778407</v>
      </c>
      <c r="CE563" s="52"/>
      <c r="CF563" s="52"/>
      <c r="CG563" s="52"/>
      <c r="CH563" s="216">
        <f t="shared" si="180"/>
        <v>60.521021272580121</v>
      </c>
      <c r="CI563" s="224">
        <f t="shared" si="186"/>
        <v>-185.89473670222159</v>
      </c>
      <c r="CJ563" s="52"/>
      <c r="CK563" s="52"/>
      <c r="CL563" s="52"/>
      <c r="CM563" s="52"/>
      <c r="CN563" s="117">
        <f t="shared" si="187"/>
        <v>-87.304680085541719</v>
      </c>
      <c r="CO563" s="124">
        <v>-80</v>
      </c>
      <c r="CP563" s="52"/>
      <c r="CQ563" s="52"/>
      <c r="CR563" s="52"/>
      <c r="CS563" s="52"/>
      <c r="CT563" s="52"/>
      <c r="CU563" s="52"/>
      <c r="CV563" s="96"/>
    </row>
    <row r="564" spans="55:100" x14ac:dyDescent="0.3">
      <c r="BC564" s="95"/>
      <c r="BD564" s="196">
        <v>122</v>
      </c>
      <c r="BE564" s="199">
        <f t="shared" si="176"/>
        <v>-77.093180253972278</v>
      </c>
      <c r="BF564" s="198">
        <f t="shared" si="177"/>
        <v>78.986660686323091</v>
      </c>
      <c r="BG564" s="52"/>
      <c r="BH564" s="196">
        <f t="shared" si="181"/>
        <v>14039.280386045612</v>
      </c>
      <c r="BI564" s="198">
        <f t="shared" si="182"/>
        <v>57.105263297778407</v>
      </c>
      <c r="BJ564" s="52"/>
      <c r="BK564" s="52"/>
      <c r="BL564" s="52"/>
      <c r="BM564" s="199">
        <f t="shared" si="178"/>
        <v>47.717806389798611</v>
      </c>
      <c r="BN564" s="198">
        <f t="shared" si="183"/>
        <v>-186.89473670222159</v>
      </c>
      <c r="BO564" s="52"/>
      <c r="BP564" s="52"/>
      <c r="BQ564" s="52"/>
      <c r="BR564" s="52"/>
      <c r="BS564" s="117">
        <f t="shared" si="184"/>
        <v>-86.213371584472455</v>
      </c>
      <c r="BT564" s="124">
        <v>-79</v>
      </c>
      <c r="BU564" s="52"/>
      <c r="BV564" s="52"/>
      <c r="BW564" s="52"/>
      <c r="BX564" s="52"/>
      <c r="BY564" s="52"/>
      <c r="BZ564" s="52"/>
      <c r="CA564" s="96"/>
      <c r="CB564" s="95"/>
      <c r="CC564" s="223">
        <f t="shared" si="179"/>
        <v>-1207.5533735069587</v>
      </c>
      <c r="CD564" s="224">
        <f t="shared" si="185"/>
        <v>57.105263297778407</v>
      </c>
      <c r="CE564" s="52"/>
      <c r="CF564" s="52"/>
      <c r="CG564" s="52"/>
      <c r="CH564" s="216">
        <f t="shared" si="180"/>
        <v>60.529748140370884</v>
      </c>
      <c r="CI564" s="224">
        <f t="shared" si="186"/>
        <v>-186.89473670222159</v>
      </c>
      <c r="CJ564" s="52"/>
      <c r="CK564" s="52"/>
      <c r="CL564" s="52"/>
      <c r="CM564" s="52"/>
      <c r="CN564" s="117">
        <f t="shared" si="187"/>
        <v>-86.213371584472455</v>
      </c>
      <c r="CO564" s="124">
        <v>-79</v>
      </c>
      <c r="CP564" s="52"/>
      <c r="CQ564" s="52"/>
      <c r="CR564" s="52"/>
      <c r="CS564" s="52"/>
      <c r="CT564" s="52"/>
      <c r="CU564" s="52"/>
      <c r="CV564" s="96"/>
    </row>
    <row r="565" spans="55:100" x14ac:dyDescent="0.3">
      <c r="BC565" s="95"/>
      <c r="BD565" s="196">
        <v>123</v>
      </c>
      <c r="BE565" s="199">
        <f t="shared" si="176"/>
        <v>-77.432021102184478</v>
      </c>
      <c r="BF565" s="198">
        <f t="shared" si="177"/>
        <v>78.770795258780296</v>
      </c>
      <c r="BG565" s="52"/>
      <c r="BH565" s="196">
        <f t="shared" si="181"/>
        <v>14153.869036174921</v>
      </c>
      <c r="BI565" s="198">
        <f t="shared" si="182"/>
        <v>58.105263297778407</v>
      </c>
      <c r="BJ565" s="52"/>
      <c r="BK565" s="52"/>
      <c r="BL565" s="52"/>
      <c r="BM565" s="199">
        <f t="shared" si="178"/>
        <v>47.621517341601077</v>
      </c>
      <c r="BN565" s="198">
        <f t="shared" si="183"/>
        <v>-187.89473670222159</v>
      </c>
      <c r="BO565" s="52"/>
      <c r="BP565" s="52"/>
      <c r="BQ565" s="52"/>
      <c r="BR565" s="52"/>
      <c r="BS565" s="117">
        <f t="shared" si="184"/>
        <v>-85.122063083403177</v>
      </c>
      <c r="BT565" s="124">
        <v>-78</v>
      </c>
      <c r="BU565" s="52"/>
      <c r="BV565" s="52"/>
      <c r="BW565" s="52"/>
      <c r="BX565" s="52"/>
      <c r="BY565" s="52"/>
      <c r="BZ565" s="52"/>
      <c r="CA565" s="96"/>
      <c r="CB565" s="95"/>
      <c r="CC565" s="223">
        <f t="shared" si="179"/>
        <v>-1217.9387705870968</v>
      </c>
      <c r="CD565" s="224">
        <f t="shared" si="185"/>
        <v>58.105263297778407</v>
      </c>
      <c r="CE565" s="52"/>
      <c r="CF565" s="52"/>
      <c r="CG565" s="52"/>
      <c r="CH565" s="216">
        <f t="shared" si="180"/>
        <v>60.53847500816164</v>
      </c>
      <c r="CI565" s="224">
        <f t="shared" si="186"/>
        <v>-187.89473670222159</v>
      </c>
      <c r="CJ565" s="52"/>
      <c r="CK565" s="52"/>
      <c r="CL565" s="52"/>
      <c r="CM565" s="52"/>
      <c r="CN565" s="117">
        <f t="shared" si="187"/>
        <v>-85.122063083403177</v>
      </c>
      <c r="CO565" s="124">
        <v>-78</v>
      </c>
      <c r="CP565" s="52"/>
      <c r="CQ565" s="52"/>
      <c r="CR565" s="52"/>
      <c r="CS565" s="52"/>
      <c r="CT565" s="52"/>
      <c r="CU565" s="52"/>
      <c r="CV565" s="96"/>
    </row>
    <row r="566" spans="55:100" x14ac:dyDescent="0.3">
      <c r="BC566" s="95"/>
      <c r="BD566" s="196">
        <v>124</v>
      </c>
      <c r="BE566" s="199">
        <f t="shared" si="176"/>
        <v>-77.767042972117054</v>
      </c>
      <c r="BF566" s="198">
        <f t="shared" si="177"/>
        <v>78.549049120387153</v>
      </c>
      <c r="BG566" s="52"/>
      <c r="BH566" s="196">
        <f t="shared" si="181"/>
        <v>14268.457686304229</v>
      </c>
      <c r="BI566" s="198">
        <f t="shared" si="182"/>
        <v>59.105263297778407</v>
      </c>
      <c r="BJ566" s="52"/>
      <c r="BK566" s="52"/>
      <c r="BL566" s="52"/>
      <c r="BM566" s="199">
        <f t="shared" si="178"/>
        <v>47.525228293403543</v>
      </c>
      <c r="BN566" s="198">
        <f t="shared" si="183"/>
        <v>-188.89473670222159</v>
      </c>
      <c r="BO566" s="52"/>
      <c r="BP566" s="52"/>
      <c r="BQ566" s="52"/>
      <c r="BR566" s="52"/>
      <c r="BS566" s="117">
        <f t="shared" si="184"/>
        <v>-84.030754582333913</v>
      </c>
      <c r="BT566" s="124">
        <v>-77</v>
      </c>
      <c r="BU566" s="52"/>
      <c r="BV566" s="52"/>
      <c r="BW566" s="52"/>
      <c r="BX566" s="52"/>
      <c r="BY566" s="52"/>
      <c r="BZ566" s="52"/>
      <c r="CA566" s="96"/>
      <c r="CB566" s="95"/>
      <c r="CC566" s="223">
        <f t="shared" si="179"/>
        <v>-1228.3241676672351</v>
      </c>
      <c r="CD566" s="224">
        <f t="shared" si="185"/>
        <v>59.105263297778407</v>
      </c>
      <c r="CE566" s="52"/>
      <c r="CF566" s="52"/>
      <c r="CG566" s="52"/>
      <c r="CH566" s="216">
        <f t="shared" si="180"/>
        <v>60.547201875952403</v>
      </c>
      <c r="CI566" s="224">
        <f t="shared" si="186"/>
        <v>-188.89473670222159</v>
      </c>
      <c r="CJ566" s="52"/>
      <c r="CK566" s="52"/>
      <c r="CL566" s="52"/>
      <c r="CM566" s="52"/>
      <c r="CN566" s="117">
        <f t="shared" si="187"/>
        <v>-84.030754582333913</v>
      </c>
      <c r="CO566" s="124">
        <v>-77</v>
      </c>
      <c r="CP566" s="52"/>
      <c r="CQ566" s="52"/>
      <c r="CR566" s="52"/>
      <c r="CS566" s="52"/>
      <c r="CT566" s="52"/>
      <c r="CU566" s="52"/>
      <c r="CV566" s="96"/>
    </row>
    <row r="567" spans="55:100" x14ac:dyDescent="0.3">
      <c r="BC567" s="95"/>
      <c r="BD567" s="196">
        <v>125</v>
      </c>
      <c r="BE567" s="199">
        <f t="shared" si="176"/>
        <v>-78.098143812862986</v>
      </c>
      <c r="BF567" s="198">
        <f t="shared" si="177"/>
        <v>78.321489817165485</v>
      </c>
      <c r="BG567" s="52"/>
      <c r="BH567" s="196">
        <f t="shared" si="181"/>
        <v>14383.046336433537</v>
      </c>
      <c r="BI567" s="198">
        <f t="shared" si="182"/>
        <v>60.105263297778407</v>
      </c>
      <c r="BJ567" s="52"/>
      <c r="BK567" s="52"/>
      <c r="BL567" s="52"/>
      <c r="BM567" s="199">
        <f t="shared" si="178"/>
        <v>47.428939245205996</v>
      </c>
      <c r="BN567" s="198">
        <f t="shared" si="183"/>
        <v>-189.89473670222159</v>
      </c>
      <c r="BO567" s="52"/>
      <c r="BP567" s="52"/>
      <c r="BQ567" s="52"/>
      <c r="BR567" s="52"/>
      <c r="BS567" s="117">
        <f t="shared" si="184"/>
        <v>-82.939446081264634</v>
      </c>
      <c r="BT567" s="124">
        <v>-76</v>
      </c>
      <c r="BU567" s="52"/>
      <c r="BV567" s="52"/>
      <c r="BW567" s="52"/>
      <c r="BX567" s="52"/>
      <c r="BY567" s="52"/>
      <c r="BZ567" s="52"/>
      <c r="CA567" s="96"/>
      <c r="CB567" s="95"/>
      <c r="CC567" s="223">
        <f t="shared" si="179"/>
        <v>-1238.7095647473732</v>
      </c>
      <c r="CD567" s="224">
        <f t="shared" si="185"/>
        <v>60.105263297778407</v>
      </c>
      <c r="CE567" s="52"/>
      <c r="CF567" s="52"/>
      <c r="CG567" s="52"/>
      <c r="CH567" s="216">
        <f t="shared" si="180"/>
        <v>60.555928743743159</v>
      </c>
      <c r="CI567" s="224">
        <f t="shared" si="186"/>
        <v>-189.89473670222159</v>
      </c>
      <c r="CJ567" s="52"/>
      <c r="CK567" s="52"/>
      <c r="CL567" s="52"/>
      <c r="CM567" s="52"/>
      <c r="CN567" s="117">
        <f t="shared" si="187"/>
        <v>-82.939446081264634</v>
      </c>
      <c r="CO567" s="124">
        <v>-76</v>
      </c>
      <c r="CP567" s="52"/>
      <c r="CQ567" s="52"/>
      <c r="CR567" s="52"/>
      <c r="CS567" s="52"/>
      <c r="CT567" s="52"/>
      <c r="CU567" s="52"/>
      <c r="CV567" s="96"/>
    </row>
    <row r="568" spans="55:100" x14ac:dyDescent="0.3">
      <c r="BC568" s="95"/>
      <c r="BD568" s="196">
        <v>126</v>
      </c>
      <c r="BE568" s="199">
        <f t="shared" si="176"/>
        <v>-78.425222767898745</v>
      </c>
      <c r="BF568" s="198">
        <f t="shared" si="177"/>
        <v>78.088186665883484</v>
      </c>
      <c r="BG568" s="52"/>
      <c r="BH568" s="196">
        <f t="shared" si="181"/>
        <v>14497.634986562847</v>
      </c>
      <c r="BI568" s="198">
        <f t="shared" si="182"/>
        <v>61.105263297778407</v>
      </c>
      <c r="BJ568" s="52"/>
      <c r="BK568" s="52"/>
      <c r="BL568" s="52"/>
      <c r="BM568" s="199">
        <f t="shared" si="178"/>
        <v>47.332650197008462</v>
      </c>
      <c r="BN568" s="198">
        <f t="shared" si="183"/>
        <v>-190.89473670222159</v>
      </c>
      <c r="BO568" s="52"/>
      <c r="BP568" s="52"/>
      <c r="BQ568" s="52"/>
      <c r="BR568" s="52"/>
      <c r="BS568" s="117">
        <f t="shared" si="184"/>
        <v>-81.84813758019537</v>
      </c>
      <c r="BT568" s="124">
        <v>-75</v>
      </c>
      <c r="BU568" s="52"/>
      <c r="BV568" s="52"/>
      <c r="BW568" s="52"/>
      <c r="BX568" s="52"/>
      <c r="BY568" s="52"/>
      <c r="BZ568" s="52"/>
      <c r="CA568" s="96"/>
      <c r="CB568" s="95"/>
      <c r="CC568" s="223">
        <f t="shared" si="179"/>
        <v>-1249.0949618275113</v>
      </c>
      <c r="CD568" s="224">
        <f t="shared" si="185"/>
        <v>61.105263297778407</v>
      </c>
      <c r="CE568" s="52"/>
      <c r="CF568" s="52"/>
      <c r="CG568" s="52"/>
      <c r="CH568" s="216">
        <f t="shared" si="180"/>
        <v>60.564655611533915</v>
      </c>
      <c r="CI568" s="224">
        <f t="shared" si="186"/>
        <v>-190.89473670222159</v>
      </c>
      <c r="CJ568" s="52"/>
      <c r="CK568" s="52"/>
      <c r="CL568" s="52"/>
      <c r="CM568" s="52"/>
      <c r="CN568" s="117">
        <f t="shared" si="187"/>
        <v>-81.84813758019537</v>
      </c>
      <c r="CO568" s="124">
        <v>-75</v>
      </c>
      <c r="CP568" s="52"/>
      <c r="CQ568" s="52"/>
      <c r="CR568" s="52"/>
      <c r="CS568" s="52"/>
      <c r="CT568" s="52"/>
      <c r="CU568" s="52"/>
      <c r="CV568" s="96"/>
    </row>
    <row r="569" spans="55:100" x14ac:dyDescent="0.3">
      <c r="BC569" s="95"/>
      <c r="BD569" s="196">
        <v>127</v>
      </c>
      <c r="BE569" s="199">
        <f t="shared" si="176"/>
        <v>-78.748180205806136</v>
      </c>
      <c r="BF569" s="198">
        <f t="shared" si="177"/>
        <v>77.849210732941089</v>
      </c>
      <c r="BG569" s="52"/>
      <c r="BH569" s="196">
        <f t="shared" si="181"/>
        <v>14612.223636692157</v>
      </c>
      <c r="BI569" s="198">
        <f t="shared" si="182"/>
        <v>62.105263297778407</v>
      </c>
      <c r="BJ569" s="52"/>
      <c r="BK569" s="52"/>
      <c r="BL569" s="52"/>
      <c r="BM569" s="199">
        <f t="shared" si="178"/>
        <v>47.236361148810921</v>
      </c>
      <c r="BN569" s="198">
        <f t="shared" si="183"/>
        <v>-191.89473670222159</v>
      </c>
      <c r="BO569" s="52"/>
      <c r="BP569" s="52"/>
      <c r="BQ569" s="52"/>
      <c r="BR569" s="52"/>
      <c r="BS569" s="117">
        <f t="shared" si="184"/>
        <v>-80.756829079126092</v>
      </c>
      <c r="BT569" s="124">
        <v>-74</v>
      </c>
      <c r="BU569" s="52"/>
      <c r="BV569" s="52"/>
      <c r="BW569" s="52"/>
      <c r="BX569" s="52"/>
      <c r="BY569" s="52"/>
      <c r="BZ569" s="52"/>
      <c r="CA569" s="96"/>
      <c r="CB569" s="95"/>
      <c r="CC569" s="223">
        <f t="shared" si="179"/>
        <v>-1259.4803589076496</v>
      </c>
      <c r="CD569" s="224">
        <f t="shared" si="185"/>
        <v>62.105263297778407</v>
      </c>
      <c r="CE569" s="52"/>
      <c r="CF569" s="52"/>
      <c r="CG569" s="52"/>
      <c r="CH569" s="216">
        <f t="shared" si="180"/>
        <v>60.573382479324678</v>
      </c>
      <c r="CI569" s="224">
        <f t="shared" si="186"/>
        <v>-191.89473670222159</v>
      </c>
      <c r="CJ569" s="52"/>
      <c r="CK569" s="52"/>
      <c r="CL569" s="52"/>
      <c r="CM569" s="52"/>
      <c r="CN569" s="117">
        <f t="shared" si="187"/>
        <v>-80.756829079126092</v>
      </c>
      <c r="CO569" s="124">
        <v>-74</v>
      </c>
      <c r="CP569" s="52"/>
      <c r="CQ569" s="52"/>
      <c r="CR569" s="52"/>
      <c r="CS569" s="52"/>
      <c r="CT569" s="52"/>
      <c r="CU569" s="52"/>
      <c r="CV569" s="96"/>
    </row>
    <row r="570" spans="55:100" x14ac:dyDescent="0.3">
      <c r="BC570" s="95"/>
      <c r="BD570" s="196">
        <v>128</v>
      </c>
      <c r="BE570" s="199">
        <f t="shared" si="176"/>
        <v>-79.066917750621016</v>
      </c>
      <c r="BF570" s="198">
        <f t="shared" si="177"/>
        <v>77.60463481272248</v>
      </c>
      <c r="BG570" s="52"/>
      <c r="BH570" s="196">
        <f t="shared" si="181"/>
        <v>14726.812286821467</v>
      </c>
      <c r="BI570" s="198">
        <f t="shared" si="182"/>
        <v>63.105263297778407</v>
      </c>
      <c r="BJ570" s="52"/>
      <c r="BK570" s="52"/>
      <c r="BL570" s="52"/>
      <c r="BM570" s="199">
        <f t="shared" si="178"/>
        <v>47.140072100613381</v>
      </c>
      <c r="BN570" s="198">
        <f t="shared" si="183"/>
        <v>-192.89473670222159</v>
      </c>
      <c r="BO570" s="52"/>
      <c r="BP570" s="52"/>
      <c r="BQ570" s="52"/>
      <c r="BR570" s="52"/>
      <c r="BS570" s="117">
        <f t="shared" si="184"/>
        <v>-79.665520578056828</v>
      </c>
      <c r="BT570" s="124">
        <v>-73</v>
      </c>
      <c r="BU570" s="52"/>
      <c r="BV570" s="52"/>
      <c r="BW570" s="52"/>
      <c r="BX570" s="52"/>
      <c r="BY570" s="52"/>
      <c r="BZ570" s="52"/>
      <c r="CA570" s="96"/>
      <c r="CB570" s="95"/>
      <c r="CC570" s="223">
        <f t="shared" si="179"/>
        <v>-1269.8657559877879</v>
      </c>
      <c r="CD570" s="224">
        <f t="shared" si="185"/>
        <v>63.105263297778407</v>
      </c>
      <c r="CE570" s="52"/>
      <c r="CF570" s="52"/>
      <c r="CG570" s="52"/>
      <c r="CH570" s="216">
        <f t="shared" si="180"/>
        <v>60.582109347115434</v>
      </c>
      <c r="CI570" s="224">
        <f t="shared" si="186"/>
        <v>-192.89473670222159</v>
      </c>
      <c r="CJ570" s="52"/>
      <c r="CK570" s="52"/>
      <c r="CL570" s="52"/>
      <c r="CM570" s="52"/>
      <c r="CN570" s="117">
        <f t="shared" si="187"/>
        <v>-79.665520578056828</v>
      </c>
      <c r="CO570" s="124">
        <v>-73</v>
      </c>
      <c r="CP570" s="52"/>
      <c r="CQ570" s="52"/>
      <c r="CR570" s="52"/>
      <c r="CS570" s="52"/>
      <c r="CT570" s="52"/>
      <c r="CU570" s="52"/>
      <c r="CV570" s="96"/>
    </row>
    <row r="571" spans="55:100" x14ac:dyDescent="0.3">
      <c r="BC571" s="95"/>
      <c r="BD571" s="196">
        <v>129</v>
      </c>
      <c r="BE571" s="199">
        <f t="shared" ref="BE571:BE634" si="188">$BF$436*COS($BD571*PI()/180)+$BF$437</f>
        <v>-79.381338311799539</v>
      </c>
      <c r="BF571" s="198">
        <f t="shared" ref="BF571:BF634" si="189">$BF$436*SIN($BD571*PI()/180)+$BF$438</f>
        <v>77.354533405422217</v>
      </c>
      <c r="BG571" s="52"/>
      <c r="BH571" s="196">
        <f t="shared" si="181"/>
        <v>14841.400936950775</v>
      </c>
      <c r="BI571" s="198">
        <f t="shared" si="182"/>
        <v>64.105263297778407</v>
      </c>
      <c r="BJ571" s="52"/>
      <c r="BK571" s="52"/>
      <c r="BL571" s="52"/>
      <c r="BM571" s="199">
        <f t="shared" ref="BM571:BM603" si="190">$BN$436*BN571+$BQ$436</f>
        <v>47.043783052415847</v>
      </c>
      <c r="BN571" s="198">
        <f t="shared" si="183"/>
        <v>-193.89473670222159</v>
      </c>
      <c r="BO571" s="52"/>
      <c r="BP571" s="52"/>
      <c r="BQ571" s="52"/>
      <c r="BR571" s="52"/>
      <c r="BS571" s="117">
        <f t="shared" si="184"/>
        <v>-78.57421207698755</v>
      </c>
      <c r="BT571" s="124">
        <v>-72</v>
      </c>
      <c r="BU571" s="52"/>
      <c r="BV571" s="52"/>
      <c r="BW571" s="52"/>
      <c r="BX571" s="52"/>
      <c r="BY571" s="52"/>
      <c r="BZ571" s="52"/>
      <c r="CA571" s="96"/>
      <c r="CB571" s="95"/>
      <c r="CC571" s="223">
        <f t="shared" ref="CC571:CC603" si="191">$CD$436*CD571+$CF$436</f>
        <v>-1280.2511530679258</v>
      </c>
      <c r="CD571" s="224">
        <f t="shared" si="185"/>
        <v>64.105263297778407</v>
      </c>
      <c r="CE571" s="52"/>
      <c r="CF571" s="52"/>
      <c r="CG571" s="52"/>
      <c r="CH571" s="216">
        <f t="shared" ref="CH571:CH603" si="192">$CI$436*CI571+$CL$436</f>
        <v>60.590836214906197</v>
      </c>
      <c r="CI571" s="224">
        <f t="shared" si="186"/>
        <v>-193.89473670222159</v>
      </c>
      <c r="CJ571" s="52"/>
      <c r="CK571" s="52"/>
      <c r="CL571" s="52"/>
      <c r="CM571" s="52"/>
      <c r="CN571" s="117">
        <f t="shared" si="187"/>
        <v>-78.57421207698755</v>
      </c>
      <c r="CO571" s="124">
        <v>-72</v>
      </c>
      <c r="CP571" s="52"/>
      <c r="CQ571" s="52"/>
      <c r="CR571" s="52"/>
      <c r="CS571" s="52"/>
      <c r="CT571" s="52"/>
      <c r="CU571" s="52"/>
      <c r="CV571" s="96"/>
    </row>
    <row r="572" spans="55:100" x14ac:dyDescent="0.3">
      <c r="BC572" s="95"/>
      <c r="BD572" s="196">
        <v>130</v>
      </c>
      <c r="BE572" s="199">
        <f t="shared" si="188"/>
        <v>-79.691346113792946</v>
      </c>
      <c r="BF572" s="198">
        <f t="shared" si="189"/>
        <v>77.098982694351761</v>
      </c>
      <c r="BG572" s="52"/>
      <c r="BH572" s="196">
        <f t="shared" ref="BH572:BH603" si="193">$BI$436*BI572+$BK$436</f>
        <v>14955.989587080083</v>
      </c>
      <c r="BI572" s="198">
        <f t="shared" si="182"/>
        <v>65.105263297778407</v>
      </c>
      <c r="BJ572" s="52"/>
      <c r="BK572" s="52"/>
      <c r="BL572" s="52"/>
      <c r="BM572" s="199">
        <f t="shared" si="190"/>
        <v>46.947494004218306</v>
      </c>
      <c r="BN572" s="198">
        <f t="shared" si="183"/>
        <v>-194.89473670222159</v>
      </c>
      <c r="BO572" s="52"/>
      <c r="BP572" s="52"/>
      <c r="BQ572" s="52"/>
      <c r="BR572" s="52"/>
      <c r="BS572" s="117">
        <f t="shared" si="184"/>
        <v>-77.482903575918286</v>
      </c>
      <c r="BT572" s="124">
        <v>-71</v>
      </c>
      <c r="BU572" s="52"/>
      <c r="BV572" s="52"/>
      <c r="BW572" s="52"/>
      <c r="BX572" s="52"/>
      <c r="BY572" s="52"/>
      <c r="BZ572" s="52"/>
      <c r="CA572" s="96"/>
      <c r="CB572" s="95"/>
      <c r="CC572" s="223">
        <f t="shared" si="191"/>
        <v>-1290.6365501480641</v>
      </c>
      <c r="CD572" s="224">
        <f t="shared" si="185"/>
        <v>65.105263297778407</v>
      </c>
      <c r="CE572" s="52"/>
      <c r="CF572" s="52"/>
      <c r="CG572" s="52"/>
      <c r="CH572" s="216">
        <f t="shared" si="192"/>
        <v>60.599563082696953</v>
      </c>
      <c r="CI572" s="224">
        <f t="shared" si="186"/>
        <v>-194.89473670222159</v>
      </c>
      <c r="CJ572" s="52"/>
      <c r="CK572" s="52"/>
      <c r="CL572" s="52"/>
      <c r="CM572" s="52"/>
      <c r="CN572" s="117">
        <f t="shared" si="187"/>
        <v>-77.482903575918286</v>
      </c>
      <c r="CO572" s="124">
        <v>-71</v>
      </c>
      <c r="CP572" s="52"/>
      <c r="CQ572" s="52"/>
      <c r="CR572" s="52"/>
      <c r="CS572" s="52"/>
      <c r="CT572" s="52"/>
      <c r="CU572" s="52"/>
      <c r="CV572" s="96"/>
    </row>
    <row r="573" spans="55:100" x14ac:dyDescent="0.3">
      <c r="BC573" s="95"/>
      <c r="BD573" s="196">
        <v>131</v>
      </c>
      <c r="BE573" s="199">
        <f t="shared" si="188"/>
        <v>-79.996846725221602</v>
      </c>
      <c r="BF573" s="198">
        <f t="shared" si="189"/>
        <v>76.838060522733258</v>
      </c>
      <c r="BG573" s="52"/>
      <c r="BH573" s="196">
        <f t="shared" si="193"/>
        <v>15070.578237209393</v>
      </c>
      <c r="BI573" s="198">
        <f t="shared" ref="BI573:BI603" si="194">IF($BI572=$BI571-$A$11,$BI572-$A$11,$BI572+$A$11)</f>
        <v>66.105263297778407</v>
      </c>
      <c r="BJ573" s="52"/>
      <c r="BK573" s="52"/>
      <c r="BL573" s="52"/>
      <c r="BM573" s="199">
        <f t="shared" si="190"/>
        <v>46.851204956020766</v>
      </c>
      <c r="BN573" s="198">
        <f t="shared" ref="BN573:BN603" si="195">IF($BN572=$BN571-$A$11,$BN572-$A$11,$BN572+$A$11)</f>
        <v>-195.89473670222159</v>
      </c>
      <c r="BO573" s="52"/>
      <c r="BP573" s="52"/>
      <c r="BQ573" s="52"/>
      <c r="BR573" s="52"/>
      <c r="BS573" s="117">
        <f t="shared" ref="BS573:BS636" si="196">$BT$436*$BT573+$BV$436</f>
        <v>-76.391595074849008</v>
      </c>
      <c r="BT573" s="124">
        <v>-70</v>
      </c>
      <c r="BU573" s="52"/>
      <c r="BV573" s="52"/>
      <c r="BW573" s="52"/>
      <c r="BX573" s="52"/>
      <c r="BY573" s="52"/>
      <c r="BZ573" s="52"/>
      <c r="CA573" s="96"/>
      <c r="CB573" s="95"/>
      <c r="CC573" s="223">
        <f t="shared" si="191"/>
        <v>-1301.0219472282024</v>
      </c>
      <c r="CD573" s="224">
        <f t="shared" si="185"/>
        <v>66.105263297778407</v>
      </c>
      <c r="CE573" s="52"/>
      <c r="CF573" s="52"/>
      <c r="CG573" s="52"/>
      <c r="CH573" s="216">
        <f t="shared" si="192"/>
        <v>60.608289950487709</v>
      </c>
      <c r="CI573" s="224">
        <f t="shared" si="186"/>
        <v>-195.89473670222159</v>
      </c>
      <c r="CJ573" s="52"/>
      <c r="CK573" s="52"/>
      <c r="CL573" s="52"/>
      <c r="CM573" s="52"/>
      <c r="CN573" s="117">
        <f t="shared" si="187"/>
        <v>-76.391595074849008</v>
      </c>
      <c r="CO573" s="124">
        <v>-70</v>
      </c>
      <c r="CP573" s="52"/>
      <c r="CQ573" s="52"/>
      <c r="CR573" s="52"/>
      <c r="CS573" s="52"/>
      <c r="CT573" s="52"/>
      <c r="CU573" s="52"/>
      <c r="CV573" s="96"/>
    </row>
    <row r="574" spans="55:100" x14ac:dyDescent="0.3">
      <c r="BC574" s="95"/>
      <c r="BD574" s="196">
        <v>132</v>
      </c>
      <c r="BE574" s="199">
        <f t="shared" si="188"/>
        <v>-80.29774708763982</v>
      </c>
      <c r="BF574" s="198">
        <f t="shared" si="189"/>
        <v>76.57184636998781</v>
      </c>
      <c r="BG574" s="52"/>
      <c r="BH574" s="196">
        <f t="shared" si="193"/>
        <v>15185.166887338703</v>
      </c>
      <c r="BI574" s="198">
        <f t="shared" si="194"/>
        <v>67.105263297778407</v>
      </c>
      <c r="BJ574" s="52"/>
      <c r="BK574" s="52"/>
      <c r="BL574" s="52"/>
      <c r="BM574" s="199">
        <f t="shared" si="190"/>
        <v>46.754915907823232</v>
      </c>
      <c r="BN574" s="198">
        <f t="shared" si="195"/>
        <v>-196.89473670222159</v>
      </c>
      <c r="BO574" s="52"/>
      <c r="BP574" s="52"/>
      <c r="BQ574" s="52"/>
      <c r="BR574" s="52"/>
      <c r="BS574" s="117">
        <f t="shared" si="196"/>
        <v>-75.300286573779744</v>
      </c>
      <c r="BT574" s="124">
        <v>-69</v>
      </c>
      <c r="BU574" s="52"/>
      <c r="BV574" s="52"/>
      <c r="BW574" s="52"/>
      <c r="BX574" s="52"/>
      <c r="BY574" s="52"/>
      <c r="BZ574" s="52"/>
      <c r="CA574" s="96"/>
      <c r="CB574" s="95"/>
      <c r="CC574" s="223">
        <f t="shared" si="191"/>
        <v>-1311.4073443083403</v>
      </c>
      <c r="CD574" s="224">
        <f t="shared" ref="CD574:CD603" si="197">IF($CD573=$CD572-$A$11,$CD573-$A$11,$CD573+$A$11)</f>
        <v>67.105263297778407</v>
      </c>
      <c r="CE574" s="52"/>
      <c r="CF574" s="52"/>
      <c r="CG574" s="52"/>
      <c r="CH574" s="216">
        <f t="shared" si="192"/>
        <v>60.617016818278472</v>
      </c>
      <c r="CI574" s="224">
        <f t="shared" ref="CI574:CI603" si="198">IF($CI573=$CI572-$A$11,$CI573-$A$11,$CI573+$A$11)</f>
        <v>-196.89473670222159</v>
      </c>
      <c r="CJ574" s="52"/>
      <c r="CK574" s="52"/>
      <c r="CL574" s="52"/>
      <c r="CM574" s="52"/>
      <c r="CN574" s="117">
        <f t="shared" ref="CN574:CN637" si="199">$CO$436*$CO574+$CQ$436</f>
        <v>-75.300286573779744</v>
      </c>
      <c r="CO574" s="124">
        <v>-69</v>
      </c>
      <c r="CP574" s="52"/>
      <c r="CQ574" s="52"/>
      <c r="CR574" s="52"/>
      <c r="CS574" s="52"/>
      <c r="CT574" s="52"/>
      <c r="CU574" s="52"/>
      <c r="CV574" s="96"/>
    </row>
    <row r="575" spans="55:100" x14ac:dyDescent="0.3">
      <c r="BC575" s="95"/>
      <c r="BD575" s="196">
        <v>133</v>
      </c>
      <c r="BE575" s="199">
        <f t="shared" si="188"/>
        <v>-80.593955543882331</v>
      </c>
      <c r="BF575" s="198">
        <f t="shared" si="189"/>
        <v>76.300421327525228</v>
      </c>
      <c r="BG575" s="52"/>
      <c r="BH575" s="196">
        <f t="shared" si="193"/>
        <v>15299.755537468012</v>
      </c>
      <c r="BI575" s="198">
        <f t="shared" si="194"/>
        <v>68.105263297778407</v>
      </c>
      <c r="BJ575" s="52"/>
      <c r="BK575" s="52"/>
      <c r="BL575" s="52"/>
      <c r="BM575" s="199">
        <f t="shared" si="190"/>
        <v>46.658626859625691</v>
      </c>
      <c r="BN575" s="198">
        <f t="shared" si="195"/>
        <v>-197.89473670222159</v>
      </c>
      <c r="BO575" s="52"/>
      <c r="BP575" s="52"/>
      <c r="BQ575" s="52"/>
      <c r="BR575" s="52"/>
      <c r="BS575" s="117">
        <f t="shared" si="196"/>
        <v>-74.208978072710465</v>
      </c>
      <c r="BT575" s="124">
        <v>-68</v>
      </c>
      <c r="BU575" s="52"/>
      <c r="BV575" s="52"/>
      <c r="BW575" s="52"/>
      <c r="BX575" s="52"/>
      <c r="BY575" s="52"/>
      <c r="BZ575" s="52"/>
      <c r="CA575" s="96"/>
      <c r="CB575" s="95"/>
      <c r="CC575" s="223">
        <f t="shared" si="191"/>
        <v>-1321.7927413884786</v>
      </c>
      <c r="CD575" s="224">
        <f t="shared" si="197"/>
        <v>68.105263297778407</v>
      </c>
      <c r="CE575" s="52"/>
      <c r="CF575" s="52"/>
      <c r="CG575" s="52"/>
      <c r="CH575" s="216">
        <f t="shared" si="192"/>
        <v>60.625743686069228</v>
      </c>
      <c r="CI575" s="224">
        <f t="shared" si="198"/>
        <v>-197.89473670222159</v>
      </c>
      <c r="CJ575" s="52"/>
      <c r="CK575" s="52"/>
      <c r="CL575" s="52"/>
      <c r="CM575" s="52"/>
      <c r="CN575" s="117">
        <f t="shared" si="199"/>
        <v>-74.208978072710465</v>
      </c>
      <c r="CO575" s="124">
        <v>-68</v>
      </c>
      <c r="CP575" s="52"/>
      <c r="CQ575" s="52"/>
      <c r="CR575" s="52"/>
      <c r="CS575" s="52"/>
      <c r="CT575" s="52"/>
      <c r="CU575" s="52"/>
      <c r="CV575" s="96"/>
    </row>
    <row r="576" spans="55:100" x14ac:dyDescent="0.3">
      <c r="BC576" s="95"/>
      <c r="BD576" s="196">
        <v>134</v>
      </c>
      <c r="BE576" s="199">
        <f t="shared" si="188"/>
        <v>-80.885381865983931</v>
      </c>
      <c r="BF576" s="198">
        <f t="shared" si="189"/>
        <v>76.023868074042781</v>
      </c>
      <c r="BG576" s="52"/>
      <c r="BH576" s="196">
        <f t="shared" si="193"/>
        <v>15414.34418759732</v>
      </c>
      <c r="BI576" s="198">
        <f t="shared" si="194"/>
        <v>69.105263297778407</v>
      </c>
      <c r="BJ576" s="52"/>
      <c r="BK576" s="52"/>
      <c r="BL576" s="52"/>
      <c r="BM576" s="199">
        <f t="shared" si="190"/>
        <v>46.562337811428151</v>
      </c>
      <c r="BN576" s="198">
        <f t="shared" si="195"/>
        <v>-198.89473670222159</v>
      </c>
      <c r="BO576" s="52"/>
      <c r="BP576" s="52"/>
      <c r="BQ576" s="52"/>
      <c r="BR576" s="52"/>
      <c r="BS576" s="117">
        <f t="shared" si="196"/>
        <v>-73.117669571641201</v>
      </c>
      <c r="BT576" s="124">
        <v>-67</v>
      </c>
      <c r="BU576" s="52"/>
      <c r="BV576" s="52"/>
      <c r="BW576" s="52"/>
      <c r="BX576" s="52"/>
      <c r="BY576" s="52"/>
      <c r="BZ576" s="52"/>
      <c r="CA576" s="96"/>
      <c r="CB576" s="95"/>
      <c r="CC576" s="223">
        <f t="shared" si="191"/>
        <v>-1332.1781384686169</v>
      </c>
      <c r="CD576" s="224">
        <f t="shared" si="197"/>
        <v>69.105263297778407</v>
      </c>
      <c r="CE576" s="52"/>
      <c r="CF576" s="52"/>
      <c r="CG576" s="52"/>
      <c r="CH576" s="216">
        <f t="shared" si="192"/>
        <v>60.634470553859991</v>
      </c>
      <c r="CI576" s="224">
        <f t="shared" si="198"/>
        <v>-198.89473670222159</v>
      </c>
      <c r="CJ576" s="52"/>
      <c r="CK576" s="52"/>
      <c r="CL576" s="52"/>
      <c r="CM576" s="52"/>
      <c r="CN576" s="117">
        <f t="shared" si="199"/>
        <v>-73.117669571641201</v>
      </c>
      <c r="CO576" s="124">
        <v>-67</v>
      </c>
      <c r="CP576" s="52"/>
      <c r="CQ576" s="52"/>
      <c r="CR576" s="52"/>
      <c r="CS576" s="52"/>
      <c r="CT576" s="52"/>
      <c r="CU576" s="52"/>
      <c r="CV576" s="96"/>
    </row>
    <row r="577" spans="55:100" x14ac:dyDescent="0.3">
      <c r="BC577" s="95"/>
      <c r="BD577" s="196">
        <v>135</v>
      </c>
      <c r="BE577" s="199">
        <f t="shared" si="188"/>
        <v>-81.171937282663791</v>
      </c>
      <c r="BF577" s="198">
        <f t="shared" si="189"/>
        <v>75.742270850340503</v>
      </c>
      <c r="BG577" s="52"/>
      <c r="BH577" s="196">
        <f t="shared" si="193"/>
        <v>15528.932837726628</v>
      </c>
      <c r="BI577" s="198">
        <f t="shared" si="194"/>
        <v>70.105263297778407</v>
      </c>
      <c r="BJ577" s="52"/>
      <c r="BK577" s="52"/>
      <c r="BL577" s="52"/>
      <c r="BM577" s="199">
        <f t="shared" si="190"/>
        <v>46.466048763230617</v>
      </c>
      <c r="BN577" s="198">
        <f t="shared" si="195"/>
        <v>-199.89473670222159</v>
      </c>
      <c r="BO577" s="52"/>
      <c r="BP577" s="52"/>
      <c r="BQ577" s="52"/>
      <c r="BR577" s="52"/>
      <c r="BS577" s="117">
        <f t="shared" si="196"/>
        <v>-72.026361070571923</v>
      </c>
      <c r="BT577" s="124">
        <v>-66</v>
      </c>
      <c r="BU577" s="52"/>
      <c r="BV577" s="52"/>
      <c r="BW577" s="52"/>
      <c r="BX577" s="52"/>
      <c r="BY577" s="52"/>
      <c r="BZ577" s="52"/>
      <c r="CA577" s="96"/>
      <c r="CB577" s="95"/>
      <c r="CC577" s="223">
        <f t="shared" si="191"/>
        <v>-1342.563535548755</v>
      </c>
      <c r="CD577" s="224">
        <f t="shared" si="197"/>
        <v>70.105263297778407</v>
      </c>
      <c r="CE577" s="52"/>
      <c r="CF577" s="52"/>
      <c r="CG577" s="52"/>
      <c r="CH577" s="216">
        <f t="shared" si="192"/>
        <v>60.643197421650747</v>
      </c>
      <c r="CI577" s="224">
        <f t="shared" si="198"/>
        <v>-199.89473670222159</v>
      </c>
      <c r="CJ577" s="52"/>
      <c r="CK577" s="52"/>
      <c r="CL577" s="52"/>
      <c r="CM577" s="52"/>
      <c r="CN577" s="117">
        <f t="shared" si="199"/>
        <v>-72.026361070571923</v>
      </c>
      <c r="CO577" s="124">
        <v>-66</v>
      </c>
      <c r="CP577" s="52"/>
      <c r="CQ577" s="52"/>
      <c r="CR577" s="52"/>
      <c r="CS577" s="52"/>
      <c r="CT577" s="52"/>
      <c r="CU577" s="52"/>
      <c r="CV577" s="96"/>
    </row>
    <row r="578" spans="55:100" x14ac:dyDescent="0.3">
      <c r="BC578" s="95"/>
      <c r="BD578" s="196">
        <v>136</v>
      </c>
      <c r="BE578" s="199">
        <f t="shared" si="188"/>
        <v>-81.453534506366054</v>
      </c>
      <c r="BF578" s="198">
        <f t="shared" si="189"/>
        <v>75.455715433660643</v>
      </c>
      <c r="BG578" s="52"/>
      <c r="BH578" s="196">
        <f t="shared" si="193"/>
        <v>15643.521487855938</v>
      </c>
      <c r="BI578" s="198">
        <f t="shared" si="194"/>
        <v>71.105263297778407</v>
      </c>
      <c r="BJ578" s="52"/>
      <c r="BK578" s="52"/>
      <c r="BL578" s="52"/>
      <c r="BM578" s="199">
        <f t="shared" si="190"/>
        <v>46.369759715033076</v>
      </c>
      <c r="BN578" s="198">
        <f t="shared" si="195"/>
        <v>-200.89473670222159</v>
      </c>
      <c r="BO578" s="52"/>
      <c r="BP578" s="52"/>
      <c r="BQ578" s="52"/>
      <c r="BR578" s="52"/>
      <c r="BS578" s="117">
        <f t="shared" si="196"/>
        <v>-70.935052569502659</v>
      </c>
      <c r="BT578" s="124">
        <v>-65</v>
      </c>
      <c r="BU578" s="52"/>
      <c r="BV578" s="52"/>
      <c r="BW578" s="52"/>
      <c r="BX578" s="52"/>
      <c r="BY578" s="52"/>
      <c r="BZ578" s="52"/>
      <c r="CA578" s="96"/>
      <c r="CB578" s="95"/>
      <c r="CC578" s="223">
        <f t="shared" si="191"/>
        <v>-1352.9489326288931</v>
      </c>
      <c r="CD578" s="224">
        <f t="shared" si="197"/>
        <v>71.105263297778407</v>
      </c>
      <c r="CE578" s="52"/>
      <c r="CF578" s="52"/>
      <c r="CG578" s="52"/>
      <c r="CH578" s="216">
        <f t="shared" si="192"/>
        <v>60.651924289441503</v>
      </c>
      <c r="CI578" s="224">
        <f t="shared" si="198"/>
        <v>-200.89473670222159</v>
      </c>
      <c r="CJ578" s="52"/>
      <c r="CK578" s="52"/>
      <c r="CL578" s="52"/>
      <c r="CM578" s="52"/>
      <c r="CN578" s="117">
        <f t="shared" si="199"/>
        <v>-70.935052569502659</v>
      </c>
      <c r="CO578" s="124">
        <v>-65</v>
      </c>
      <c r="CP578" s="52"/>
      <c r="CQ578" s="52"/>
      <c r="CR578" s="52"/>
      <c r="CS578" s="52"/>
      <c r="CT578" s="52"/>
      <c r="CU578" s="52"/>
      <c r="CV578" s="96"/>
    </row>
    <row r="579" spans="55:100" x14ac:dyDescent="0.3">
      <c r="BC579" s="95"/>
      <c r="BD579" s="196">
        <v>137</v>
      </c>
      <c r="BE579" s="199">
        <f t="shared" si="188"/>
        <v>-81.730087759848516</v>
      </c>
      <c r="BF579" s="198">
        <f t="shared" si="189"/>
        <v>75.164289111559043</v>
      </c>
      <c r="BG579" s="52"/>
      <c r="BH579" s="196">
        <f t="shared" si="193"/>
        <v>15758.110137985248</v>
      </c>
      <c r="BI579" s="198">
        <f t="shared" si="194"/>
        <v>72.105263297778407</v>
      </c>
      <c r="BJ579" s="52"/>
      <c r="BK579" s="52"/>
      <c r="BL579" s="52"/>
      <c r="BM579" s="199">
        <f t="shared" si="190"/>
        <v>46.273470666835536</v>
      </c>
      <c r="BN579" s="198">
        <f t="shared" si="195"/>
        <v>-201.89473670222159</v>
      </c>
      <c r="BO579" s="52"/>
      <c r="BP579" s="52"/>
      <c r="BQ579" s="52"/>
      <c r="BR579" s="52"/>
      <c r="BS579" s="117">
        <f t="shared" si="196"/>
        <v>-69.843744068433381</v>
      </c>
      <c r="BT579" s="124">
        <v>-64</v>
      </c>
      <c r="BU579" s="52"/>
      <c r="BV579" s="52"/>
      <c r="BW579" s="52"/>
      <c r="BX579" s="52"/>
      <c r="BY579" s="52"/>
      <c r="BZ579" s="52"/>
      <c r="CA579" s="96"/>
      <c r="CB579" s="95"/>
      <c r="CC579" s="223">
        <f t="shared" si="191"/>
        <v>-1363.3343297090314</v>
      </c>
      <c r="CD579" s="224">
        <f t="shared" si="197"/>
        <v>72.105263297778407</v>
      </c>
      <c r="CE579" s="52"/>
      <c r="CF579" s="52"/>
      <c r="CG579" s="52"/>
      <c r="CH579" s="216">
        <f t="shared" si="192"/>
        <v>60.660651157232266</v>
      </c>
      <c r="CI579" s="224">
        <f t="shared" si="198"/>
        <v>-201.89473670222159</v>
      </c>
      <c r="CJ579" s="52"/>
      <c r="CK579" s="52"/>
      <c r="CL579" s="52"/>
      <c r="CM579" s="52"/>
      <c r="CN579" s="117">
        <f t="shared" si="199"/>
        <v>-69.843744068433381</v>
      </c>
      <c r="CO579" s="124">
        <v>-64</v>
      </c>
      <c r="CP579" s="52"/>
      <c r="CQ579" s="52"/>
      <c r="CR579" s="52"/>
      <c r="CS579" s="52"/>
      <c r="CT579" s="52"/>
      <c r="CU579" s="52"/>
      <c r="CV579" s="96"/>
    </row>
    <row r="580" spans="55:100" x14ac:dyDescent="0.3">
      <c r="BC580" s="95"/>
      <c r="BD580" s="196">
        <v>138</v>
      </c>
      <c r="BE580" s="199">
        <f t="shared" si="188"/>
        <v>-82.001512802311098</v>
      </c>
      <c r="BF580" s="198">
        <f t="shared" si="189"/>
        <v>74.868080655316533</v>
      </c>
      <c r="BG580" s="52"/>
      <c r="BH580" s="196">
        <f t="shared" si="193"/>
        <v>15872.698788114556</v>
      </c>
      <c r="BI580" s="198">
        <f t="shared" si="194"/>
        <v>73.105263297778407</v>
      </c>
      <c r="BJ580" s="52"/>
      <c r="BK580" s="52"/>
      <c r="BL580" s="52"/>
      <c r="BM580" s="199">
        <f t="shared" si="190"/>
        <v>46.177181618638002</v>
      </c>
      <c r="BN580" s="198">
        <f t="shared" si="195"/>
        <v>-202.89473670222159</v>
      </c>
      <c r="BO580" s="52"/>
      <c r="BP580" s="52"/>
      <c r="BQ580" s="52"/>
      <c r="BR580" s="52"/>
      <c r="BS580" s="117">
        <f t="shared" si="196"/>
        <v>-68.752435567364103</v>
      </c>
      <c r="BT580" s="124">
        <v>-63</v>
      </c>
      <c r="BU580" s="52"/>
      <c r="BV580" s="52"/>
      <c r="BW580" s="52"/>
      <c r="BX580" s="52"/>
      <c r="BY580" s="52"/>
      <c r="BZ580" s="52"/>
      <c r="CA580" s="96"/>
      <c r="CB580" s="95"/>
      <c r="CC580" s="223">
        <f t="shared" si="191"/>
        <v>-1373.7197267891695</v>
      </c>
      <c r="CD580" s="224">
        <f t="shared" si="197"/>
        <v>73.105263297778407</v>
      </c>
      <c r="CE580" s="52"/>
      <c r="CF580" s="52"/>
      <c r="CG580" s="52"/>
      <c r="CH580" s="216">
        <f t="shared" si="192"/>
        <v>60.669378025023022</v>
      </c>
      <c r="CI580" s="224">
        <f t="shared" si="198"/>
        <v>-202.89473670222159</v>
      </c>
      <c r="CJ580" s="52"/>
      <c r="CK580" s="52"/>
      <c r="CL580" s="52"/>
      <c r="CM580" s="52"/>
      <c r="CN580" s="117">
        <f t="shared" si="199"/>
        <v>-68.752435567364103</v>
      </c>
      <c r="CO580" s="124">
        <v>-63</v>
      </c>
      <c r="CP580" s="52"/>
      <c r="CQ580" s="52"/>
      <c r="CR580" s="52"/>
      <c r="CS580" s="52"/>
      <c r="CT580" s="52"/>
      <c r="CU580" s="52"/>
      <c r="CV580" s="96"/>
    </row>
    <row r="581" spans="55:100" x14ac:dyDescent="0.3">
      <c r="BC581" s="95"/>
      <c r="BD581" s="196">
        <v>139</v>
      </c>
      <c r="BE581" s="199">
        <f t="shared" si="188"/>
        <v>-82.267726955056546</v>
      </c>
      <c r="BF581" s="198">
        <f t="shared" si="189"/>
        <v>74.567180292898314</v>
      </c>
      <c r="BG581" s="52"/>
      <c r="BH581" s="196">
        <f t="shared" si="193"/>
        <v>15987.287438243866</v>
      </c>
      <c r="BI581" s="198">
        <f t="shared" si="194"/>
        <v>74.105263297778407</v>
      </c>
      <c r="BJ581" s="52"/>
      <c r="BK581" s="52"/>
      <c r="BL581" s="52"/>
      <c r="BM581" s="199">
        <f t="shared" si="190"/>
        <v>46.080892570440461</v>
      </c>
      <c r="BN581" s="198">
        <f t="shared" si="195"/>
        <v>-203.89473670222159</v>
      </c>
      <c r="BO581" s="52"/>
      <c r="BP581" s="52"/>
      <c r="BQ581" s="52"/>
      <c r="BR581" s="52"/>
      <c r="BS581" s="117">
        <f t="shared" si="196"/>
        <v>-67.661127066294839</v>
      </c>
      <c r="BT581" s="124">
        <v>-62</v>
      </c>
      <c r="BU581" s="52"/>
      <c r="BV581" s="52"/>
      <c r="BW581" s="52"/>
      <c r="BX581" s="52"/>
      <c r="BY581" s="52"/>
      <c r="BZ581" s="52"/>
      <c r="CA581" s="96"/>
      <c r="CB581" s="95"/>
      <c r="CC581" s="223">
        <f t="shared" si="191"/>
        <v>-1384.1051238693076</v>
      </c>
      <c r="CD581" s="224">
        <f t="shared" si="197"/>
        <v>74.105263297778407</v>
      </c>
      <c r="CE581" s="52"/>
      <c r="CF581" s="52"/>
      <c r="CG581" s="52"/>
      <c r="CH581" s="216">
        <f t="shared" si="192"/>
        <v>60.678104892813785</v>
      </c>
      <c r="CI581" s="224">
        <f t="shared" si="198"/>
        <v>-203.89473670222159</v>
      </c>
      <c r="CJ581" s="52"/>
      <c r="CK581" s="52"/>
      <c r="CL581" s="52"/>
      <c r="CM581" s="52"/>
      <c r="CN581" s="117">
        <f t="shared" si="199"/>
        <v>-67.661127066294839</v>
      </c>
      <c r="CO581" s="124">
        <v>-62</v>
      </c>
      <c r="CP581" s="52"/>
      <c r="CQ581" s="52"/>
      <c r="CR581" s="52"/>
      <c r="CS581" s="52"/>
      <c r="CT581" s="52"/>
      <c r="CU581" s="52"/>
      <c r="CV581" s="96"/>
    </row>
    <row r="582" spans="55:100" x14ac:dyDescent="0.3">
      <c r="BC582" s="95"/>
      <c r="BD582" s="196">
        <v>140</v>
      </c>
      <c r="BE582" s="199">
        <f t="shared" si="188"/>
        <v>-82.528649126675049</v>
      </c>
      <c r="BF582" s="198">
        <f t="shared" si="189"/>
        <v>74.261679681469658</v>
      </c>
      <c r="BG582" s="52"/>
      <c r="BH582" s="196">
        <f t="shared" si="193"/>
        <v>16101.876088373176</v>
      </c>
      <c r="BI582" s="198">
        <f t="shared" si="194"/>
        <v>75.105263297778407</v>
      </c>
      <c r="BJ582" s="52"/>
      <c r="BK582" s="52"/>
      <c r="BL582" s="52"/>
      <c r="BM582" s="199">
        <f t="shared" si="190"/>
        <v>45.984603522242921</v>
      </c>
      <c r="BN582" s="198">
        <f t="shared" si="195"/>
        <v>-204.89473670222159</v>
      </c>
      <c r="BO582" s="52"/>
      <c r="BP582" s="52"/>
      <c r="BQ582" s="52"/>
      <c r="BR582" s="52"/>
      <c r="BS582" s="117">
        <f t="shared" si="196"/>
        <v>-66.56981856522556</v>
      </c>
      <c r="BT582" s="124">
        <v>-61</v>
      </c>
      <c r="BU582" s="52"/>
      <c r="BV582" s="52"/>
      <c r="BW582" s="52"/>
      <c r="BX582" s="52"/>
      <c r="BY582" s="52"/>
      <c r="BZ582" s="52"/>
      <c r="CA582" s="96"/>
      <c r="CB582" s="95"/>
      <c r="CC582" s="223">
        <f t="shared" si="191"/>
        <v>-1394.4905209494459</v>
      </c>
      <c r="CD582" s="224">
        <f t="shared" si="197"/>
        <v>75.105263297778407</v>
      </c>
      <c r="CE582" s="52"/>
      <c r="CF582" s="52"/>
      <c r="CG582" s="52"/>
      <c r="CH582" s="216">
        <f t="shared" si="192"/>
        <v>60.686831760604541</v>
      </c>
      <c r="CI582" s="224">
        <f t="shared" si="198"/>
        <v>-204.89473670222159</v>
      </c>
      <c r="CJ582" s="52"/>
      <c r="CK582" s="52"/>
      <c r="CL582" s="52"/>
      <c r="CM582" s="52"/>
      <c r="CN582" s="117">
        <f t="shared" si="199"/>
        <v>-66.56981856522556</v>
      </c>
      <c r="CO582" s="124">
        <v>-61</v>
      </c>
      <c r="CP582" s="52"/>
      <c r="CQ582" s="52"/>
      <c r="CR582" s="52"/>
      <c r="CS582" s="52"/>
      <c r="CT582" s="52"/>
      <c r="CU582" s="52"/>
      <c r="CV582" s="96"/>
    </row>
    <row r="583" spans="55:100" x14ac:dyDescent="0.3">
      <c r="BC583" s="95"/>
      <c r="BD583" s="196">
        <v>141</v>
      </c>
      <c r="BE583" s="199">
        <f t="shared" si="188"/>
        <v>-82.784199837745504</v>
      </c>
      <c r="BF583" s="198">
        <f t="shared" si="189"/>
        <v>73.951671879476265</v>
      </c>
      <c r="BG583" s="52"/>
      <c r="BH583" s="196">
        <f t="shared" si="193"/>
        <v>16216.464738502484</v>
      </c>
      <c r="BI583" s="198">
        <f t="shared" si="194"/>
        <v>76.105263297778407</v>
      </c>
      <c r="BJ583" s="52"/>
      <c r="BK583" s="52"/>
      <c r="BL583" s="52"/>
      <c r="BM583" s="199">
        <f t="shared" si="190"/>
        <v>45.888314474045387</v>
      </c>
      <c r="BN583" s="198">
        <f t="shared" si="195"/>
        <v>-205.89473670222159</v>
      </c>
      <c r="BO583" s="52"/>
      <c r="BP583" s="52"/>
      <c r="BQ583" s="52"/>
      <c r="BR583" s="52"/>
      <c r="BS583" s="117">
        <f t="shared" si="196"/>
        <v>-65.478510064156296</v>
      </c>
      <c r="BT583" s="124">
        <v>-60</v>
      </c>
      <c r="BU583" s="52"/>
      <c r="BV583" s="52"/>
      <c r="BW583" s="52"/>
      <c r="BX583" s="52"/>
      <c r="BY583" s="52"/>
      <c r="BZ583" s="52"/>
      <c r="CA583" s="96"/>
      <c r="CB583" s="95"/>
      <c r="CC583" s="223">
        <f t="shared" si="191"/>
        <v>-1404.875918029584</v>
      </c>
      <c r="CD583" s="224">
        <f t="shared" si="197"/>
        <v>76.105263297778407</v>
      </c>
      <c r="CE583" s="52"/>
      <c r="CF583" s="52"/>
      <c r="CG583" s="52"/>
      <c r="CH583" s="216">
        <f t="shared" si="192"/>
        <v>60.695558628395304</v>
      </c>
      <c r="CI583" s="224">
        <f t="shared" si="198"/>
        <v>-205.89473670222159</v>
      </c>
      <c r="CJ583" s="52"/>
      <c r="CK583" s="52"/>
      <c r="CL583" s="52"/>
      <c r="CM583" s="52"/>
      <c r="CN583" s="117">
        <f t="shared" si="199"/>
        <v>-65.478510064156296</v>
      </c>
      <c r="CO583" s="124">
        <v>-60</v>
      </c>
      <c r="CP583" s="52"/>
      <c r="CQ583" s="52"/>
      <c r="CR583" s="52"/>
      <c r="CS583" s="52"/>
      <c r="CT583" s="52"/>
      <c r="CU583" s="52"/>
      <c r="CV583" s="96"/>
    </row>
    <row r="584" spans="55:100" x14ac:dyDescent="0.3">
      <c r="BC584" s="95"/>
      <c r="BD584" s="196">
        <v>142</v>
      </c>
      <c r="BE584" s="199">
        <f t="shared" si="188"/>
        <v>-83.034301245045768</v>
      </c>
      <c r="BF584" s="198">
        <f t="shared" si="189"/>
        <v>73.637251318297729</v>
      </c>
      <c r="BG584" s="52"/>
      <c r="BH584" s="196">
        <f t="shared" si="193"/>
        <v>16331.053388631793</v>
      </c>
      <c r="BI584" s="198">
        <f t="shared" si="194"/>
        <v>77.105263297778407</v>
      </c>
      <c r="BJ584" s="52"/>
      <c r="BK584" s="52"/>
      <c r="BL584" s="52"/>
      <c r="BM584" s="199">
        <f t="shared" si="190"/>
        <v>45.792025425847847</v>
      </c>
      <c r="BN584" s="198">
        <f t="shared" si="195"/>
        <v>-206.89473670222159</v>
      </c>
      <c r="BO584" s="52"/>
      <c r="BP584" s="52"/>
      <c r="BQ584" s="52"/>
      <c r="BR584" s="52"/>
      <c r="BS584" s="117">
        <f t="shared" si="196"/>
        <v>-64.387201563087018</v>
      </c>
      <c r="BT584" s="124">
        <v>-59</v>
      </c>
      <c r="BU584" s="52"/>
      <c r="BV584" s="52"/>
      <c r="BW584" s="52"/>
      <c r="BX584" s="52"/>
      <c r="BY584" s="52"/>
      <c r="BZ584" s="52"/>
      <c r="CA584" s="96"/>
      <c r="CB584" s="95"/>
      <c r="CC584" s="223">
        <f t="shared" si="191"/>
        <v>-1415.2613151097221</v>
      </c>
      <c r="CD584" s="224">
        <f t="shared" si="197"/>
        <v>77.105263297778407</v>
      </c>
      <c r="CE584" s="52"/>
      <c r="CF584" s="52"/>
      <c r="CG584" s="52"/>
      <c r="CH584" s="216">
        <f t="shared" si="192"/>
        <v>60.70428549618606</v>
      </c>
      <c r="CI584" s="224">
        <f t="shared" si="198"/>
        <v>-206.89473670222159</v>
      </c>
      <c r="CJ584" s="52"/>
      <c r="CK584" s="52"/>
      <c r="CL584" s="52"/>
      <c r="CM584" s="52"/>
      <c r="CN584" s="117">
        <f t="shared" si="199"/>
        <v>-64.387201563087018</v>
      </c>
      <c r="CO584" s="124">
        <v>-59</v>
      </c>
      <c r="CP584" s="52"/>
      <c r="CQ584" s="52"/>
      <c r="CR584" s="52"/>
      <c r="CS584" s="52"/>
      <c r="CT584" s="52"/>
      <c r="CU584" s="52"/>
      <c r="CV584" s="96"/>
    </row>
    <row r="585" spans="55:100" x14ac:dyDescent="0.3">
      <c r="BC585" s="95"/>
      <c r="BD585" s="196">
        <v>143</v>
      </c>
      <c r="BE585" s="199">
        <f t="shared" si="188"/>
        <v>-83.278877165264376</v>
      </c>
      <c r="BF585" s="198">
        <f t="shared" si="189"/>
        <v>73.318513773482849</v>
      </c>
      <c r="BG585" s="52"/>
      <c r="BH585" s="196">
        <f t="shared" si="193"/>
        <v>16445.6420387611</v>
      </c>
      <c r="BI585" s="198">
        <f t="shared" si="194"/>
        <v>78.105263297778407</v>
      </c>
      <c r="BJ585" s="52"/>
      <c r="BK585" s="52"/>
      <c r="BL585" s="52"/>
      <c r="BM585" s="199">
        <f t="shared" si="190"/>
        <v>45.695736377650306</v>
      </c>
      <c r="BN585" s="198">
        <f t="shared" si="195"/>
        <v>-207.89473670222159</v>
      </c>
      <c r="BO585" s="52"/>
      <c r="BP585" s="52"/>
      <c r="BQ585" s="52"/>
      <c r="BR585" s="52"/>
      <c r="BS585" s="117">
        <f t="shared" si="196"/>
        <v>-63.295893062017754</v>
      </c>
      <c r="BT585" s="124">
        <v>-58</v>
      </c>
      <c r="BU585" s="52"/>
      <c r="BV585" s="52"/>
      <c r="BW585" s="52"/>
      <c r="BX585" s="52"/>
      <c r="BY585" s="52"/>
      <c r="BZ585" s="52"/>
      <c r="CA585" s="96"/>
      <c r="CB585" s="95"/>
      <c r="CC585" s="223">
        <f t="shared" si="191"/>
        <v>-1425.6467121898604</v>
      </c>
      <c r="CD585" s="224">
        <f t="shared" si="197"/>
        <v>78.105263297778407</v>
      </c>
      <c r="CE585" s="52"/>
      <c r="CF585" s="52"/>
      <c r="CG585" s="52"/>
      <c r="CH585" s="216">
        <f t="shared" si="192"/>
        <v>60.713012363976816</v>
      </c>
      <c r="CI585" s="224">
        <f t="shared" si="198"/>
        <v>-207.89473670222159</v>
      </c>
      <c r="CJ585" s="52"/>
      <c r="CK585" s="52"/>
      <c r="CL585" s="52"/>
      <c r="CM585" s="52"/>
      <c r="CN585" s="117">
        <f t="shared" si="199"/>
        <v>-63.295893062017754</v>
      </c>
      <c r="CO585" s="124">
        <v>-58</v>
      </c>
      <c r="CP585" s="52"/>
      <c r="CQ585" s="52"/>
      <c r="CR585" s="52"/>
      <c r="CS585" s="52"/>
      <c r="CT585" s="52"/>
      <c r="CU585" s="52"/>
      <c r="CV585" s="96"/>
    </row>
    <row r="586" spans="55:100" x14ac:dyDescent="0.3">
      <c r="BC586" s="95"/>
      <c r="BD586" s="196">
        <v>144</v>
      </c>
      <c r="BE586" s="199">
        <f t="shared" si="188"/>
        <v>-83.517853098206771</v>
      </c>
      <c r="BF586" s="198">
        <f t="shared" si="189"/>
        <v>72.995556335575458</v>
      </c>
      <c r="BG586" s="52"/>
      <c r="BH586" s="196">
        <f t="shared" si="193"/>
        <v>16560.230688890413</v>
      </c>
      <c r="BI586" s="198">
        <f t="shared" si="194"/>
        <v>79.105263297778407</v>
      </c>
      <c r="BJ586" s="52"/>
      <c r="BK586" s="52"/>
      <c r="BL586" s="52"/>
      <c r="BM586" s="199">
        <f t="shared" si="190"/>
        <v>45.599447329452772</v>
      </c>
      <c r="BN586" s="198">
        <f t="shared" si="195"/>
        <v>-208.89473670222159</v>
      </c>
      <c r="BO586" s="52"/>
      <c r="BP586" s="52"/>
      <c r="BQ586" s="52"/>
      <c r="BR586" s="52"/>
      <c r="BS586" s="117">
        <f t="shared" si="196"/>
        <v>-62.204584560948483</v>
      </c>
      <c r="BT586" s="124">
        <v>-57</v>
      </c>
      <c r="BU586" s="52"/>
      <c r="BV586" s="52"/>
      <c r="BW586" s="52"/>
      <c r="BX586" s="52"/>
      <c r="BY586" s="52"/>
      <c r="BZ586" s="52"/>
      <c r="CA586" s="96"/>
      <c r="CB586" s="95"/>
      <c r="CC586" s="223">
        <f t="shared" si="191"/>
        <v>-1436.0321092699985</v>
      </c>
      <c r="CD586" s="224">
        <f t="shared" si="197"/>
        <v>79.105263297778407</v>
      </c>
      <c r="CE586" s="52"/>
      <c r="CF586" s="52"/>
      <c r="CG586" s="52"/>
      <c r="CH586" s="216">
        <f t="shared" si="192"/>
        <v>60.721739231767579</v>
      </c>
      <c r="CI586" s="224">
        <f t="shared" si="198"/>
        <v>-208.89473670222159</v>
      </c>
      <c r="CJ586" s="52"/>
      <c r="CK586" s="52"/>
      <c r="CL586" s="52"/>
      <c r="CM586" s="52"/>
      <c r="CN586" s="117">
        <f t="shared" si="199"/>
        <v>-62.204584560948483</v>
      </c>
      <c r="CO586" s="124">
        <v>-57</v>
      </c>
      <c r="CP586" s="52"/>
      <c r="CQ586" s="52"/>
      <c r="CR586" s="52"/>
      <c r="CS586" s="52"/>
      <c r="CT586" s="52"/>
      <c r="CU586" s="52"/>
      <c r="CV586" s="96"/>
    </row>
    <row r="587" spans="55:100" x14ac:dyDescent="0.3">
      <c r="BC587" s="95"/>
      <c r="BD587" s="196">
        <v>145</v>
      </c>
      <c r="BE587" s="199">
        <f t="shared" si="188"/>
        <v>-83.751156249488758</v>
      </c>
      <c r="BF587" s="198">
        <f t="shared" si="189"/>
        <v>72.668477380539713</v>
      </c>
      <c r="BG587" s="52"/>
      <c r="BH587" s="196">
        <f t="shared" si="193"/>
        <v>16674.819339019719</v>
      </c>
      <c r="BI587" s="198">
        <f t="shared" si="194"/>
        <v>80.105263297778407</v>
      </c>
      <c r="BJ587" s="52"/>
      <c r="BK587" s="52"/>
      <c r="BL587" s="52"/>
      <c r="BM587" s="199">
        <f t="shared" si="190"/>
        <v>45.503158281255224</v>
      </c>
      <c r="BN587" s="198">
        <f t="shared" si="195"/>
        <v>-209.89473670222159</v>
      </c>
      <c r="BO587" s="52"/>
      <c r="BP587" s="52"/>
      <c r="BQ587" s="52"/>
      <c r="BR587" s="52"/>
      <c r="BS587" s="117">
        <f t="shared" si="196"/>
        <v>-61.113276059879212</v>
      </c>
      <c r="BT587" s="124">
        <v>-56</v>
      </c>
      <c r="BU587" s="52"/>
      <c r="BV587" s="52"/>
      <c r="BW587" s="52"/>
      <c r="BX587" s="52"/>
      <c r="BY587" s="52"/>
      <c r="BZ587" s="52"/>
      <c r="CA587" s="96"/>
      <c r="CB587" s="95"/>
      <c r="CC587" s="223">
        <f t="shared" si="191"/>
        <v>-1446.4175063501366</v>
      </c>
      <c r="CD587" s="224">
        <f t="shared" si="197"/>
        <v>80.105263297778407</v>
      </c>
      <c r="CE587" s="52"/>
      <c r="CF587" s="52"/>
      <c r="CG587" s="52"/>
      <c r="CH587" s="216">
        <f t="shared" si="192"/>
        <v>60.730466099558335</v>
      </c>
      <c r="CI587" s="224">
        <f t="shared" si="198"/>
        <v>-209.89473670222159</v>
      </c>
      <c r="CJ587" s="52"/>
      <c r="CK587" s="52"/>
      <c r="CL587" s="52"/>
      <c r="CM587" s="52"/>
      <c r="CN587" s="117">
        <f t="shared" si="199"/>
        <v>-61.113276059879212</v>
      </c>
      <c r="CO587" s="124">
        <v>-56</v>
      </c>
      <c r="CP587" s="52"/>
      <c r="CQ587" s="52"/>
      <c r="CR587" s="52"/>
      <c r="CS587" s="52"/>
      <c r="CT587" s="52"/>
      <c r="CU587" s="52"/>
      <c r="CV587" s="96"/>
    </row>
    <row r="588" spans="55:100" x14ac:dyDescent="0.3">
      <c r="BC588" s="95"/>
      <c r="BD588" s="196">
        <v>146</v>
      </c>
      <c r="BE588" s="199">
        <f t="shared" si="188"/>
        <v>-83.97871555271044</v>
      </c>
      <c r="BF588" s="198">
        <f t="shared" si="189"/>
        <v>72.33737653979378</v>
      </c>
      <c r="BG588" s="52"/>
      <c r="BH588" s="196">
        <f t="shared" si="193"/>
        <v>16789.407989149029</v>
      </c>
      <c r="BI588" s="198">
        <f t="shared" si="194"/>
        <v>81.105263297778407</v>
      </c>
      <c r="BJ588" s="52"/>
      <c r="BK588" s="52"/>
      <c r="BL588" s="52"/>
      <c r="BM588" s="199">
        <f t="shared" si="190"/>
        <v>45.406869233057691</v>
      </c>
      <c r="BN588" s="198">
        <f t="shared" si="195"/>
        <v>-210.89473670222159</v>
      </c>
      <c r="BO588" s="52"/>
      <c r="BP588" s="52"/>
      <c r="BQ588" s="52"/>
      <c r="BR588" s="52"/>
      <c r="BS588" s="117">
        <f t="shared" si="196"/>
        <v>-60.021967558809934</v>
      </c>
      <c r="BT588" s="124">
        <v>-55</v>
      </c>
      <c r="BU588" s="52"/>
      <c r="BV588" s="52"/>
      <c r="BW588" s="52"/>
      <c r="BX588" s="52"/>
      <c r="BY588" s="52"/>
      <c r="BZ588" s="52"/>
      <c r="CA588" s="96"/>
      <c r="CB588" s="95"/>
      <c r="CC588" s="223">
        <f t="shared" si="191"/>
        <v>-1456.8029034302749</v>
      </c>
      <c r="CD588" s="224">
        <f t="shared" si="197"/>
        <v>81.105263297778407</v>
      </c>
      <c r="CE588" s="52"/>
      <c r="CF588" s="52"/>
      <c r="CG588" s="52"/>
      <c r="CH588" s="216">
        <f t="shared" si="192"/>
        <v>60.739192967349098</v>
      </c>
      <c r="CI588" s="224">
        <f t="shared" si="198"/>
        <v>-210.89473670222159</v>
      </c>
      <c r="CJ588" s="52"/>
      <c r="CK588" s="52"/>
      <c r="CL588" s="52"/>
      <c r="CM588" s="52"/>
      <c r="CN588" s="117">
        <f t="shared" si="199"/>
        <v>-60.021967558809934</v>
      </c>
      <c r="CO588" s="124">
        <v>-55</v>
      </c>
      <c r="CP588" s="52"/>
      <c r="CQ588" s="52"/>
      <c r="CR588" s="52"/>
      <c r="CS588" s="52"/>
      <c r="CT588" s="52"/>
      <c r="CU588" s="52"/>
      <c r="CV588" s="96"/>
    </row>
    <row r="589" spans="55:100" x14ac:dyDescent="0.3">
      <c r="BC589" s="95"/>
      <c r="BD589" s="196">
        <v>147</v>
      </c>
      <c r="BE589" s="199">
        <f t="shared" si="188"/>
        <v>-84.200461691103584</v>
      </c>
      <c r="BF589" s="198">
        <f t="shared" si="189"/>
        <v>72.002354669861191</v>
      </c>
      <c r="BG589" s="52"/>
      <c r="BH589" s="196">
        <f t="shared" si="193"/>
        <v>16903.996639278339</v>
      </c>
      <c r="BI589" s="198">
        <f t="shared" si="194"/>
        <v>82.105263297778407</v>
      </c>
      <c r="BJ589" s="52"/>
      <c r="BK589" s="52"/>
      <c r="BL589" s="52"/>
      <c r="BM589" s="199">
        <f t="shared" si="190"/>
        <v>45.310580184860157</v>
      </c>
      <c r="BN589" s="198">
        <f t="shared" si="195"/>
        <v>-211.89473670222159</v>
      </c>
      <c r="BO589" s="52"/>
      <c r="BP589" s="52"/>
      <c r="BQ589" s="52"/>
      <c r="BR589" s="52"/>
      <c r="BS589" s="117">
        <f t="shared" si="196"/>
        <v>-58.930659057740662</v>
      </c>
      <c r="BT589" s="124">
        <v>-54</v>
      </c>
      <c r="BU589" s="52"/>
      <c r="BV589" s="52"/>
      <c r="BW589" s="52"/>
      <c r="BX589" s="52"/>
      <c r="BY589" s="52"/>
      <c r="BZ589" s="52"/>
      <c r="CA589" s="96"/>
      <c r="CB589" s="95"/>
      <c r="CC589" s="223">
        <f t="shared" si="191"/>
        <v>-1467.188300510413</v>
      </c>
      <c r="CD589" s="224">
        <f t="shared" si="197"/>
        <v>82.105263297778407</v>
      </c>
      <c r="CE589" s="52"/>
      <c r="CF589" s="52"/>
      <c r="CG589" s="52"/>
      <c r="CH589" s="216">
        <f t="shared" si="192"/>
        <v>60.747919835139854</v>
      </c>
      <c r="CI589" s="224">
        <f t="shared" si="198"/>
        <v>-211.89473670222159</v>
      </c>
      <c r="CJ589" s="52"/>
      <c r="CK589" s="52"/>
      <c r="CL589" s="52"/>
      <c r="CM589" s="52"/>
      <c r="CN589" s="117">
        <f t="shared" si="199"/>
        <v>-58.930659057740662</v>
      </c>
      <c r="CO589" s="124">
        <v>-54</v>
      </c>
      <c r="CP589" s="52"/>
      <c r="CQ589" s="52"/>
      <c r="CR589" s="52"/>
      <c r="CS589" s="52"/>
      <c r="CT589" s="52"/>
      <c r="CU589" s="52"/>
      <c r="CV589" s="96"/>
    </row>
    <row r="590" spans="55:100" x14ac:dyDescent="0.3">
      <c r="BC590" s="95"/>
      <c r="BD590" s="196">
        <v>148</v>
      </c>
      <c r="BE590" s="199">
        <f t="shared" si="188"/>
        <v>-84.416327118646365</v>
      </c>
      <c r="BF590" s="198">
        <f t="shared" si="189"/>
        <v>71.663513821648991</v>
      </c>
      <c r="BG590" s="52"/>
      <c r="BH590" s="196">
        <f t="shared" si="193"/>
        <v>17018.585289407649</v>
      </c>
      <c r="BI590" s="198">
        <f t="shared" si="194"/>
        <v>83.105263297778407</v>
      </c>
      <c r="BJ590" s="52"/>
      <c r="BK590" s="52"/>
      <c r="BL590" s="52"/>
      <c r="BM590" s="199">
        <f t="shared" si="190"/>
        <v>45.214291136662609</v>
      </c>
      <c r="BN590" s="198">
        <f t="shared" si="195"/>
        <v>-212.89473670222159</v>
      </c>
      <c r="BO590" s="52"/>
      <c r="BP590" s="52"/>
      <c r="BQ590" s="52"/>
      <c r="BR590" s="52"/>
      <c r="BS590" s="117">
        <f t="shared" si="196"/>
        <v>-57.839350556671391</v>
      </c>
      <c r="BT590" s="124">
        <v>-53</v>
      </c>
      <c r="BU590" s="52"/>
      <c r="BV590" s="52"/>
      <c r="BW590" s="52"/>
      <c r="BX590" s="52"/>
      <c r="BY590" s="52"/>
      <c r="BZ590" s="52"/>
      <c r="CA590" s="96"/>
      <c r="CB590" s="95"/>
      <c r="CC590" s="223">
        <f t="shared" si="191"/>
        <v>-1477.5736975905511</v>
      </c>
      <c r="CD590" s="224">
        <f t="shared" si="197"/>
        <v>83.105263297778407</v>
      </c>
      <c r="CE590" s="52"/>
      <c r="CF590" s="52"/>
      <c r="CG590" s="52"/>
      <c r="CH590" s="216">
        <f t="shared" si="192"/>
        <v>60.75664670293061</v>
      </c>
      <c r="CI590" s="224">
        <f t="shared" si="198"/>
        <v>-212.89473670222159</v>
      </c>
      <c r="CJ590" s="52"/>
      <c r="CK590" s="52"/>
      <c r="CL590" s="52"/>
      <c r="CM590" s="52"/>
      <c r="CN590" s="117">
        <f t="shared" si="199"/>
        <v>-57.839350556671391</v>
      </c>
      <c r="CO590" s="124">
        <v>-53</v>
      </c>
      <c r="CP590" s="52"/>
      <c r="CQ590" s="52"/>
      <c r="CR590" s="52"/>
      <c r="CS590" s="52"/>
      <c r="CT590" s="52"/>
      <c r="CU590" s="52"/>
      <c r="CV590" s="96"/>
    </row>
    <row r="591" spans="55:100" x14ac:dyDescent="0.3">
      <c r="BC591" s="95"/>
      <c r="BD591" s="196">
        <v>149</v>
      </c>
      <c r="BE591" s="199">
        <f t="shared" si="188"/>
        <v>-84.62624608063841</v>
      </c>
      <c r="BF591" s="198">
        <f t="shared" si="189"/>
        <v>71.32095720936195</v>
      </c>
      <c r="BG591" s="52"/>
      <c r="BH591" s="196">
        <f t="shared" si="193"/>
        <v>17133.173939536959</v>
      </c>
      <c r="BI591" s="198">
        <f t="shared" si="194"/>
        <v>84.105263297778407</v>
      </c>
      <c r="BJ591" s="52"/>
      <c r="BK591" s="52"/>
      <c r="BL591" s="52"/>
      <c r="BM591" s="199">
        <f t="shared" si="190"/>
        <v>45.118002088465076</v>
      </c>
      <c r="BN591" s="198">
        <f t="shared" si="195"/>
        <v>-213.89473670222159</v>
      </c>
      <c r="BO591" s="52"/>
      <c r="BP591" s="52"/>
      <c r="BQ591" s="52"/>
      <c r="BR591" s="52"/>
      <c r="BS591" s="117">
        <f t="shared" si="196"/>
        <v>-56.74804205560212</v>
      </c>
      <c r="BT591" s="124">
        <v>-52</v>
      </c>
      <c r="BU591" s="52"/>
      <c r="BV591" s="52"/>
      <c r="BW591" s="52"/>
      <c r="BX591" s="52"/>
      <c r="BY591" s="52"/>
      <c r="BZ591" s="52"/>
      <c r="CA591" s="96"/>
      <c r="CB591" s="95"/>
      <c r="CC591" s="223">
        <f t="shared" si="191"/>
        <v>-1487.9590946706894</v>
      </c>
      <c r="CD591" s="224">
        <f t="shared" si="197"/>
        <v>84.105263297778407</v>
      </c>
      <c r="CE591" s="52"/>
      <c r="CF591" s="52"/>
      <c r="CG591" s="52"/>
      <c r="CH591" s="216">
        <f t="shared" si="192"/>
        <v>60.765373570721373</v>
      </c>
      <c r="CI591" s="224">
        <f t="shared" si="198"/>
        <v>-213.89473670222159</v>
      </c>
      <c r="CJ591" s="52"/>
      <c r="CK591" s="52"/>
      <c r="CL591" s="52"/>
      <c r="CM591" s="52"/>
      <c r="CN591" s="117">
        <f t="shared" si="199"/>
        <v>-56.74804205560212</v>
      </c>
      <c r="CO591" s="124">
        <v>-52</v>
      </c>
      <c r="CP591" s="52"/>
      <c r="CQ591" s="52"/>
      <c r="CR591" s="52"/>
      <c r="CS591" s="52"/>
      <c r="CT591" s="52"/>
      <c r="CU591" s="52"/>
      <c r="CV591" s="96"/>
    </row>
    <row r="592" spans="55:100" x14ac:dyDescent="0.3">
      <c r="BC592" s="95"/>
      <c r="BD592" s="196">
        <v>150</v>
      </c>
      <c r="BE592" s="199">
        <f t="shared" si="188"/>
        <v>-84.830154633730373</v>
      </c>
      <c r="BF592" s="198">
        <f t="shared" si="189"/>
        <v>70.974789179062583</v>
      </c>
      <c r="BG592" s="52"/>
      <c r="BH592" s="196">
        <f t="shared" si="193"/>
        <v>17247.762589666265</v>
      </c>
      <c r="BI592" s="198">
        <f t="shared" si="194"/>
        <v>85.105263297778407</v>
      </c>
      <c r="BJ592" s="52"/>
      <c r="BK592" s="52"/>
      <c r="BL592" s="52"/>
      <c r="BM592" s="199">
        <f t="shared" si="190"/>
        <v>45.021713040267542</v>
      </c>
      <c r="BN592" s="198">
        <f t="shared" si="195"/>
        <v>-214.89473670222159</v>
      </c>
      <c r="BO592" s="52"/>
      <c r="BP592" s="52"/>
      <c r="BQ592" s="52"/>
      <c r="BR592" s="52"/>
      <c r="BS592" s="117">
        <f t="shared" si="196"/>
        <v>-55.656733554532849</v>
      </c>
      <c r="BT592" s="124">
        <v>-51</v>
      </c>
      <c r="BU592" s="52"/>
      <c r="BV592" s="52"/>
      <c r="BW592" s="52"/>
      <c r="BX592" s="52"/>
      <c r="BY592" s="52"/>
      <c r="BZ592" s="52"/>
      <c r="CA592" s="96"/>
      <c r="CB592" s="95"/>
      <c r="CC592" s="223">
        <f t="shared" si="191"/>
        <v>-1498.3444917508275</v>
      </c>
      <c r="CD592" s="224">
        <f t="shared" si="197"/>
        <v>85.105263297778407</v>
      </c>
      <c r="CE592" s="52"/>
      <c r="CF592" s="52"/>
      <c r="CG592" s="52"/>
      <c r="CH592" s="216">
        <f t="shared" si="192"/>
        <v>60.774100438512129</v>
      </c>
      <c r="CI592" s="224">
        <f t="shared" si="198"/>
        <v>-214.89473670222159</v>
      </c>
      <c r="CJ592" s="52"/>
      <c r="CK592" s="52"/>
      <c r="CL592" s="52"/>
      <c r="CM592" s="52"/>
      <c r="CN592" s="117">
        <f t="shared" si="199"/>
        <v>-55.656733554532849</v>
      </c>
      <c r="CO592" s="124">
        <v>-51</v>
      </c>
      <c r="CP592" s="52"/>
      <c r="CQ592" s="52"/>
      <c r="CR592" s="52"/>
      <c r="CS592" s="52"/>
      <c r="CT592" s="52"/>
      <c r="CU592" s="52"/>
      <c r="CV592" s="96"/>
    </row>
    <row r="593" spans="55:100" x14ac:dyDescent="0.3">
      <c r="BC593" s="95"/>
      <c r="BD593" s="196">
        <v>151</v>
      </c>
      <c r="BE593" s="199">
        <f t="shared" si="188"/>
        <v>-85.02799066540166</v>
      </c>
      <c r="BF593" s="198">
        <f t="shared" si="189"/>
        <v>70.625115176886354</v>
      </c>
      <c r="BG593" s="52"/>
      <c r="BH593" s="196">
        <f t="shared" si="193"/>
        <v>17362.351239795575</v>
      </c>
      <c r="BI593" s="198">
        <f t="shared" si="194"/>
        <v>86.105263297778407</v>
      </c>
      <c r="BJ593" s="52"/>
      <c r="BK593" s="52"/>
      <c r="BL593" s="52"/>
      <c r="BM593" s="199">
        <f t="shared" si="190"/>
        <v>44.925423992069994</v>
      </c>
      <c r="BN593" s="198">
        <f t="shared" si="195"/>
        <v>-215.89473670222159</v>
      </c>
      <c r="BO593" s="52"/>
      <c r="BP593" s="52"/>
      <c r="BQ593" s="52"/>
      <c r="BR593" s="52"/>
      <c r="BS593" s="117">
        <f t="shared" si="196"/>
        <v>-54.565425053463578</v>
      </c>
      <c r="BT593" s="124">
        <v>-50</v>
      </c>
      <c r="BU593" s="52"/>
      <c r="BV593" s="52"/>
      <c r="BW593" s="52"/>
      <c r="BX593" s="52"/>
      <c r="BY593" s="52"/>
      <c r="BZ593" s="52"/>
      <c r="CA593" s="96"/>
      <c r="CB593" s="95"/>
      <c r="CC593" s="223">
        <f t="shared" si="191"/>
        <v>-1508.7298888309656</v>
      </c>
      <c r="CD593" s="224">
        <f t="shared" si="197"/>
        <v>86.105263297778407</v>
      </c>
      <c r="CE593" s="52"/>
      <c r="CF593" s="52"/>
      <c r="CG593" s="52"/>
      <c r="CH593" s="216">
        <f t="shared" si="192"/>
        <v>60.782827306302892</v>
      </c>
      <c r="CI593" s="224">
        <f t="shared" si="198"/>
        <v>-215.89473670222159</v>
      </c>
      <c r="CJ593" s="52"/>
      <c r="CK593" s="52"/>
      <c r="CL593" s="52"/>
      <c r="CM593" s="52"/>
      <c r="CN593" s="117">
        <f t="shared" si="199"/>
        <v>-54.565425053463578</v>
      </c>
      <c r="CO593" s="124">
        <v>-50</v>
      </c>
      <c r="CP593" s="52"/>
      <c r="CQ593" s="52"/>
      <c r="CR593" s="52"/>
      <c r="CS593" s="52"/>
      <c r="CT593" s="52"/>
      <c r="CU593" s="52"/>
      <c r="CV593" s="96"/>
    </row>
    <row r="594" spans="55:100" x14ac:dyDescent="0.3">
      <c r="BC594" s="95"/>
      <c r="BD594" s="196">
        <v>152</v>
      </c>
      <c r="BE594" s="199">
        <f t="shared" si="188"/>
        <v>-85.219693912880544</v>
      </c>
      <c r="BF594" s="198">
        <f t="shared" si="189"/>
        <v>70.272041716921663</v>
      </c>
      <c r="BG594" s="52"/>
      <c r="BH594" s="196">
        <f t="shared" si="193"/>
        <v>17476.939889924884</v>
      </c>
      <c r="BI594" s="198">
        <f t="shared" si="194"/>
        <v>87.105263297778407</v>
      </c>
      <c r="BJ594" s="52"/>
      <c r="BK594" s="52"/>
      <c r="BL594" s="52"/>
      <c r="BM594" s="199">
        <f t="shared" si="190"/>
        <v>44.829134943872461</v>
      </c>
      <c r="BN594" s="198">
        <f>IF($BN593=$BN592-$A$11,$BN593-$A$11,$BN593+$A$11)</f>
        <v>-216.89473670222159</v>
      </c>
      <c r="BO594" s="52"/>
      <c r="BP594" s="52"/>
      <c r="BQ594" s="52"/>
      <c r="BR594" s="52"/>
      <c r="BS594" s="117">
        <f t="shared" si="196"/>
        <v>-53.474116552394307</v>
      </c>
      <c r="BT594" s="124">
        <v>-49</v>
      </c>
      <c r="BU594" s="52"/>
      <c r="BV594" s="52"/>
      <c r="BW594" s="52"/>
      <c r="BX594" s="52"/>
      <c r="BY594" s="52"/>
      <c r="BZ594" s="52"/>
      <c r="CA594" s="96"/>
      <c r="CB594" s="95"/>
      <c r="CC594" s="223">
        <f t="shared" si="191"/>
        <v>-1519.1152859111039</v>
      </c>
      <c r="CD594" s="224">
        <f t="shared" si="197"/>
        <v>87.105263297778407</v>
      </c>
      <c r="CE594" s="52"/>
      <c r="CF594" s="52"/>
      <c r="CG594" s="52"/>
      <c r="CH594" s="216">
        <f t="shared" si="192"/>
        <v>60.791554174093648</v>
      </c>
      <c r="CI594" s="224">
        <f t="shared" si="198"/>
        <v>-216.89473670222159</v>
      </c>
      <c r="CJ594" s="52"/>
      <c r="CK594" s="52"/>
      <c r="CL594" s="52"/>
      <c r="CM594" s="52"/>
      <c r="CN594" s="117">
        <f t="shared" si="199"/>
        <v>-53.474116552394307</v>
      </c>
      <c r="CO594" s="124">
        <v>-49</v>
      </c>
      <c r="CP594" s="52"/>
      <c r="CQ594" s="52"/>
      <c r="CR594" s="52"/>
      <c r="CS594" s="52"/>
      <c r="CT594" s="52"/>
      <c r="CU594" s="52"/>
      <c r="CV594" s="96"/>
    </row>
    <row r="595" spans="55:100" x14ac:dyDescent="0.3">
      <c r="BC595" s="95"/>
      <c r="BD595" s="196">
        <v>153</v>
      </c>
      <c r="BE595" s="199">
        <f t="shared" si="188"/>
        <v>-85.405205981500799</v>
      </c>
      <c r="BF595" s="198">
        <f t="shared" si="189"/>
        <v>69.91567634876472</v>
      </c>
      <c r="BG595" s="52"/>
      <c r="BH595" s="196">
        <f t="shared" si="193"/>
        <v>17591.528540054194</v>
      </c>
      <c r="BI595" s="198">
        <f t="shared" si="194"/>
        <v>88.105263297778407</v>
      </c>
      <c r="BJ595" s="52"/>
      <c r="BK595" s="52"/>
      <c r="BL595" s="52"/>
      <c r="BM595" s="199">
        <f t="shared" si="190"/>
        <v>44.73284589567492</v>
      </c>
      <c r="BN595" s="198">
        <f t="shared" si="195"/>
        <v>-217.89473670222159</v>
      </c>
      <c r="BO595" s="52"/>
      <c r="BP595" s="52"/>
      <c r="BQ595" s="52"/>
      <c r="BR595" s="52"/>
      <c r="BS595" s="117">
        <f t="shared" si="196"/>
        <v>-52.382808051325036</v>
      </c>
      <c r="BT595" s="124">
        <v>-48</v>
      </c>
      <c r="BU595" s="52"/>
      <c r="BV595" s="52"/>
      <c r="BW595" s="52"/>
      <c r="BX595" s="52"/>
      <c r="BY595" s="52"/>
      <c r="BZ595" s="52"/>
      <c r="CA595" s="96"/>
      <c r="CB595" s="95"/>
      <c r="CC595" s="223">
        <f t="shared" si="191"/>
        <v>-1529.5006829912422</v>
      </c>
      <c r="CD595" s="224">
        <f t="shared" si="197"/>
        <v>88.105263297778407</v>
      </c>
      <c r="CE595" s="52"/>
      <c r="CF595" s="52"/>
      <c r="CG595" s="52"/>
      <c r="CH595" s="216">
        <f t="shared" si="192"/>
        <v>60.800281041884404</v>
      </c>
      <c r="CI595" s="224">
        <f t="shared" si="198"/>
        <v>-217.89473670222159</v>
      </c>
      <c r="CJ595" s="52"/>
      <c r="CK595" s="52"/>
      <c r="CL595" s="52"/>
      <c r="CM595" s="52"/>
      <c r="CN595" s="117">
        <f t="shared" si="199"/>
        <v>-52.382808051325036</v>
      </c>
      <c r="CO595" s="124">
        <v>-48</v>
      </c>
      <c r="CP595" s="52"/>
      <c r="CQ595" s="52"/>
      <c r="CR595" s="52"/>
      <c r="CS595" s="52"/>
      <c r="CT595" s="52"/>
      <c r="CU595" s="52"/>
      <c r="CV595" s="96"/>
    </row>
    <row r="596" spans="55:100" x14ac:dyDescent="0.3">
      <c r="BC596" s="95"/>
      <c r="BD596" s="196">
        <v>154</v>
      </c>
      <c r="BE596" s="199">
        <f t="shared" si="188"/>
        <v>-85.584470362489199</v>
      </c>
      <c r="BF596" s="198">
        <f t="shared" si="189"/>
        <v>69.556127624758858</v>
      </c>
      <c r="BG596" s="52"/>
      <c r="BH596" s="196">
        <f t="shared" si="193"/>
        <v>17706.117190183504</v>
      </c>
      <c r="BI596" s="198">
        <f>IF($BI595=$BI594-$A$11,$BI595-$A$11,$BI595+$A$11)</f>
        <v>89.105263297778407</v>
      </c>
      <c r="BJ596" s="52"/>
      <c r="BK596" s="52"/>
      <c r="BL596" s="52"/>
      <c r="BM596" s="199">
        <f t="shared" si="190"/>
        <v>44.63655684747738</v>
      </c>
      <c r="BN596" s="198">
        <f t="shared" si="195"/>
        <v>-218.89473670222159</v>
      </c>
      <c r="BO596" s="52"/>
      <c r="BP596" s="52"/>
      <c r="BQ596" s="52"/>
      <c r="BR596" s="52"/>
      <c r="BS596" s="117">
        <f t="shared" si="196"/>
        <v>-51.291499550255764</v>
      </c>
      <c r="BT596" s="124">
        <v>-47</v>
      </c>
      <c r="BU596" s="52"/>
      <c r="BV596" s="52"/>
      <c r="BW596" s="52"/>
      <c r="BX596" s="52"/>
      <c r="BY596" s="52"/>
      <c r="BZ596" s="52"/>
      <c r="CA596" s="96"/>
      <c r="CB596" s="95"/>
      <c r="CC596" s="223">
        <f t="shared" si="191"/>
        <v>-1539.8860800713801</v>
      </c>
      <c r="CD596" s="224">
        <f t="shared" si="197"/>
        <v>89.105263297778407</v>
      </c>
      <c r="CE596" s="52"/>
      <c r="CF596" s="52"/>
      <c r="CG596" s="52"/>
      <c r="CH596" s="216">
        <f t="shared" si="192"/>
        <v>60.809007909675167</v>
      </c>
      <c r="CI596" s="224">
        <f t="shared" si="198"/>
        <v>-218.89473670222159</v>
      </c>
      <c r="CJ596" s="52"/>
      <c r="CK596" s="52"/>
      <c r="CL596" s="52"/>
      <c r="CM596" s="52"/>
      <c r="CN596" s="117">
        <f t="shared" si="199"/>
        <v>-51.291499550255764</v>
      </c>
      <c r="CO596" s="124">
        <v>-47</v>
      </c>
      <c r="CP596" s="52"/>
      <c r="CQ596" s="52"/>
      <c r="CR596" s="52"/>
      <c r="CS596" s="52"/>
      <c r="CT596" s="52"/>
      <c r="CU596" s="52"/>
      <c r="CV596" s="96"/>
    </row>
    <row r="597" spans="55:100" x14ac:dyDescent="0.3">
      <c r="BC597" s="95"/>
      <c r="BD597" s="196">
        <v>155</v>
      </c>
      <c r="BE597" s="199">
        <f t="shared" si="188"/>
        <v>-85.757432450178726</v>
      </c>
      <c r="BF597" s="198">
        <f t="shared" si="189"/>
        <v>69.193505066928452</v>
      </c>
      <c r="BG597" s="52"/>
      <c r="BH597" s="196">
        <f t="shared" si="193"/>
        <v>17820.70584031281</v>
      </c>
      <c r="BI597" s="198">
        <f t="shared" si="194"/>
        <v>90.105263297778407</v>
      </c>
      <c r="BJ597" s="52"/>
      <c r="BK597" s="52"/>
      <c r="BL597" s="52"/>
      <c r="BM597" s="199">
        <f t="shared" si="190"/>
        <v>44.540267799279846</v>
      </c>
      <c r="BN597" s="198">
        <f t="shared" si="195"/>
        <v>-219.89473670222159</v>
      </c>
      <c r="BO597" s="52"/>
      <c r="BP597" s="52"/>
      <c r="BQ597" s="52"/>
      <c r="BR597" s="52"/>
      <c r="BS597" s="117">
        <f t="shared" si="196"/>
        <v>-50.200191049186493</v>
      </c>
      <c r="BT597" s="124">
        <v>-46</v>
      </c>
      <c r="BU597" s="52"/>
      <c r="BV597" s="52"/>
      <c r="BW597" s="52"/>
      <c r="BX597" s="52"/>
      <c r="BY597" s="52"/>
      <c r="BZ597" s="52"/>
      <c r="CA597" s="96"/>
      <c r="CB597" s="95"/>
      <c r="CC597" s="223">
        <f t="shared" si="191"/>
        <v>-1550.2714771515184</v>
      </c>
      <c r="CD597" s="224">
        <f t="shared" si="197"/>
        <v>90.105263297778407</v>
      </c>
      <c r="CE597" s="52"/>
      <c r="CF597" s="52"/>
      <c r="CG597" s="52"/>
      <c r="CH597" s="216">
        <f t="shared" si="192"/>
        <v>60.817734777465922</v>
      </c>
      <c r="CI597" s="224">
        <f t="shared" si="198"/>
        <v>-219.89473670222159</v>
      </c>
      <c r="CJ597" s="52"/>
      <c r="CK597" s="52"/>
      <c r="CL597" s="52"/>
      <c r="CM597" s="52"/>
      <c r="CN597" s="117">
        <f t="shared" si="199"/>
        <v>-50.200191049186493</v>
      </c>
      <c r="CO597" s="124">
        <v>-46</v>
      </c>
      <c r="CP597" s="52"/>
      <c r="CQ597" s="52"/>
      <c r="CR597" s="52"/>
      <c r="CS597" s="52"/>
      <c r="CT597" s="52"/>
      <c r="CU597" s="52"/>
      <c r="CV597" s="96"/>
    </row>
    <row r="598" spans="55:100" x14ac:dyDescent="0.3">
      <c r="BC598" s="95"/>
      <c r="BD598" s="196">
        <v>156</v>
      </c>
      <c r="BE598" s="199">
        <f t="shared" si="188"/>
        <v>-85.924039558641965</v>
      </c>
      <c r="BF598" s="198">
        <f t="shared" si="189"/>
        <v>68.827919133617399</v>
      </c>
      <c r="BG598" s="52"/>
      <c r="BH598" s="196">
        <f t="shared" si="193"/>
        <v>17935.29449044212</v>
      </c>
      <c r="BI598" s="198">
        <f t="shared" si="194"/>
        <v>91.105263297778407</v>
      </c>
      <c r="BJ598" s="52"/>
      <c r="BK598" s="52"/>
      <c r="BL598" s="52"/>
      <c r="BM598" s="199">
        <f t="shared" si="190"/>
        <v>44.443978751082305</v>
      </c>
      <c r="BN598" s="198">
        <f t="shared" si="195"/>
        <v>-220.89473670222159</v>
      </c>
      <c r="BO598" s="52"/>
      <c r="BP598" s="52"/>
      <c r="BQ598" s="52"/>
      <c r="BR598" s="52"/>
      <c r="BS598" s="117">
        <f t="shared" si="196"/>
        <v>-49.108882548117222</v>
      </c>
      <c r="BT598" s="124">
        <v>-45</v>
      </c>
      <c r="BU598" s="52"/>
      <c r="BV598" s="52"/>
      <c r="BW598" s="52"/>
      <c r="BX598" s="52"/>
      <c r="BY598" s="52"/>
      <c r="BZ598" s="52"/>
      <c r="CA598" s="96"/>
      <c r="CB598" s="95"/>
      <c r="CC598" s="223">
        <f t="shared" si="191"/>
        <v>-1560.6568742316567</v>
      </c>
      <c r="CD598" s="224">
        <f t="shared" si="197"/>
        <v>91.105263297778407</v>
      </c>
      <c r="CE598" s="52"/>
      <c r="CF598" s="52"/>
      <c r="CG598" s="52"/>
      <c r="CH598" s="216">
        <f t="shared" si="192"/>
        <v>60.826461645256686</v>
      </c>
      <c r="CI598" s="224">
        <f t="shared" si="198"/>
        <v>-220.89473670222159</v>
      </c>
      <c r="CJ598" s="52"/>
      <c r="CK598" s="52"/>
      <c r="CL598" s="52"/>
      <c r="CM598" s="52"/>
      <c r="CN598" s="117">
        <f t="shared" si="199"/>
        <v>-49.108882548117222</v>
      </c>
      <c r="CO598" s="124">
        <v>-45</v>
      </c>
      <c r="CP598" s="52"/>
      <c r="CQ598" s="52"/>
      <c r="CR598" s="52"/>
      <c r="CS598" s="52"/>
      <c r="CT598" s="52"/>
      <c r="CU598" s="52"/>
      <c r="CV598" s="96"/>
    </row>
    <row r="599" spans="55:100" x14ac:dyDescent="0.3">
      <c r="BC599" s="95"/>
      <c r="BD599" s="196">
        <v>157</v>
      </c>
      <c r="BE599" s="199">
        <f t="shared" si="188"/>
        <v>-86.084240937739693</v>
      </c>
      <c r="BF599" s="198">
        <f t="shared" si="189"/>
        <v>68.459481185842506</v>
      </c>
      <c r="BG599" s="52"/>
      <c r="BH599" s="196">
        <f t="shared" si="193"/>
        <v>18049.88314057143</v>
      </c>
      <c r="BI599" s="198">
        <f t="shared" si="194"/>
        <v>92.105263297778407</v>
      </c>
      <c r="BJ599" s="52"/>
      <c r="BK599" s="52"/>
      <c r="BL599" s="52"/>
      <c r="BM599" s="199">
        <f t="shared" si="190"/>
        <v>44.347689702884765</v>
      </c>
      <c r="BN599" s="198">
        <f t="shared" si="195"/>
        <v>-221.89473670222159</v>
      </c>
      <c r="BO599" s="52"/>
      <c r="BP599" s="52"/>
      <c r="BQ599" s="52"/>
      <c r="BR599" s="52"/>
      <c r="BS599" s="117">
        <f t="shared" si="196"/>
        <v>-48.017574047047951</v>
      </c>
      <c r="BT599" s="124">
        <v>-44</v>
      </c>
      <c r="BU599" s="52"/>
      <c r="BV599" s="52"/>
      <c r="BW599" s="52"/>
      <c r="BX599" s="52"/>
      <c r="BY599" s="52"/>
      <c r="BZ599" s="52"/>
      <c r="CA599" s="96"/>
      <c r="CB599" s="95"/>
      <c r="CC599" s="223">
        <f t="shared" si="191"/>
        <v>-1571.0422713117946</v>
      </c>
      <c r="CD599" s="224">
        <f t="shared" si="197"/>
        <v>92.105263297778407</v>
      </c>
      <c r="CE599" s="52"/>
      <c r="CF599" s="52"/>
      <c r="CG599" s="52"/>
      <c r="CH599" s="216">
        <f t="shared" si="192"/>
        <v>60.835188513047441</v>
      </c>
      <c r="CI599" s="224">
        <f t="shared" si="198"/>
        <v>-221.89473670222159</v>
      </c>
      <c r="CJ599" s="52"/>
      <c r="CK599" s="52"/>
      <c r="CL599" s="52"/>
      <c r="CM599" s="52"/>
      <c r="CN599" s="117">
        <f t="shared" si="199"/>
        <v>-48.017574047047951</v>
      </c>
      <c r="CO599" s="124">
        <v>-44</v>
      </c>
      <c r="CP599" s="52"/>
      <c r="CQ599" s="52"/>
      <c r="CR599" s="52"/>
      <c r="CS599" s="52"/>
      <c r="CT599" s="52"/>
      <c r="CU599" s="52"/>
      <c r="CV599" s="96"/>
    </row>
    <row r="600" spans="55:100" x14ac:dyDescent="0.3">
      <c r="BC600" s="95"/>
      <c r="BD600" s="196">
        <v>158</v>
      </c>
      <c r="BE600" s="199">
        <f t="shared" si="188"/>
        <v>-86.237987788579957</v>
      </c>
      <c r="BF600" s="198">
        <f t="shared" si="189"/>
        <v>68.088303453371793</v>
      </c>
      <c r="BG600" s="52"/>
      <c r="BH600" s="196">
        <f t="shared" si="193"/>
        <v>18164.47179070074</v>
      </c>
      <c r="BI600" s="198">
        <f t="shared" si="194"/>
        <v>93.105263297778407</v>
      </c>
      <c r="BJ600" s="52"/>
      <c r="BK600" s="52"/>
      <c r="BL600" s="52"/>
      <c r="BM600" s="199">
        <f t="shared" si="190"/>
        <v>44.251400654687231</v>
      </c>
      <c r="BN600" s="198">
        <f t="shared" si="195"/>
        <v>-222.89473670222159</v>
      </c>
      <c r="BO600" s="52"/>
      <c r="BP600" s="52"/>
      <c r="BQ600" s="52"/>
      <c r="BR600" s="52"/>
      <c r="BS600" s="117">
        <f t="shared" si="196"/>
        <v>-46.92626554597868</v>
      </c>
      <c r="BT600" s="124">
        <v>-43</v>
      </c>
      <c r="BU600" s="52"/>
      <c r="BV600" s="52"/>
      <c r="BW600" s="52"/>
      <c r="BX600" s="52"/>
      <c r="BY600" s="52"/>
      <c r="BZ600" s="52"/>
      <c r="CA600" s="96"/>
      <c r="CB600" s="95"/>
      <c r="CC600" s="223">
        <f t="shared" si="191"/>
        <v>-1581.4276683919329</v>
      </c>
      <c r="CD600" s="224">
        <f t="shared" si="197"/>
        <v>93.105263297778407</v>
      </c>
      <c r="CE600" s="52"/>
      <c r="CF600" s="52"/>
      <c r="CG600" s="52"/>
      <c r="CH600" s="216">
        <f t="shared" si="192"/>
        <v>60.843915380838197</v>
      </c>
      <c r="CI600" s="224">
        <f t="shared" si="198"/>
        <v>-222.89473670222159</v>
      </c>
      <c r="CJ600" s="52"/>
      <c r="CK600" s="52"/>
      <c r="CL600" s="52"/>
      <c r="CM600" s="52"/>
      <c r="CN600" s="117">
        <f t="shared" si="199"/>
        <v>-46.92626554597868</v>
      </c>
      <c r="CO600" s="124">
        <v>-43</v>
      </c>
      <c r="CP600" s="52"/>
      <c r="CQ600" s="52"/>
      <c r="CR600" s="52"/>
      <c r="CS600" s="52"/>
      <c r="CT600" s="52"/>
      <c r="CU600" s="52"/>
      <c r="CV600" s="96"/>
    </row>
    <row r="601" spans="55:100" x14ac:dyDescent="0.3">
      <c r="BC601" s="95"/>
      <c r="BD601" s="196">
        <v>159</v>
      </c>
      <c r="BE601" s="199">
        <f t="shared" si="188"/>
        <v>-86.3852332783826</v>
      </c>
      <c r="BF601" s="198">
        <f t="shared" si="189"/>
        <v>67.714499000538254</v>
      </c>
      <c r="BG601" s="52"/>
      <c r="BH601" s="196">
        <f t="shared" si="193"/>
        <v>18279.06044083005</v>
      </c>
      <c r="BI601" s="198">
        <f t="shared" si="194"/>
        <v>94.105263297778407</v>
      </c>
      <c r="BJ601" s="52"/>
      <c r="BK601" s="52"/>
      <c r="BL601" s="52"/>
      <c r="BM601" s="199">
        <f t="shared" si="190"/>
        <v>44.15511160648969</v>
      </c>
      <c r="BN601" s="198">
        <f t="shared" si="195"/>
        <v>-223.89473670222159</v>
      </c>
      <c r="BO601" s="52"/>
      <c r="BP601" s="52"/>
      <c r="BQ601" s="52"/>
      <c r="BR601" s="52"/>
      <c r="BS601" s="117">
        <f t="shared" si="196"/>
        <v>-45.834957044909409</v>
      </c>
      <c r="BT601" s="124">
        <v>-42</v>
      </c>
      <c r="BU601" s="52"/>
      <c r="BV601" s="52"/>
      <c r="BW601" s="52"/>
      <c r="BX601" s="52"/>
      <c r="BY601" s="52"/>
      <c r="BZ601" s="52"/>
      <c r="CA601" s="96"/>
      <c r="CB601" s="95"/>
      <c r="CC601" s="223">
        <f t="shared" si="191"/>
        <v>-1591.8130654720712</v>
      </c>
      <c r="CD601" s="224">
        <f t="shared" si="197"/>
        <v>94.105263297778407</v>
      </c>
      <c r="CE601" s="52"/>
      <c r="CF601" s="52"/>
      <c r="CG601" s="52"/>
      <c r="CH601" s="216">
        <f t="shared" si="192"/>
        <v>60.85264224862896</v>
      </c>
      <c r="CI601" s="224">
        <f t="shared" si="198"/>
        <v>-223.89473670222159</v>
      </c>
      <c r="CJ601" s="52"/>
      <c r="CK601" s="52"/>
      <c r="CL601" s="52"/>
      <c r="CM601" s="52"/>
      <c r="CN601" s="117">
        <f t="shared" si="199"/>
        <v>-45.834957044909409</v>
      </c>
      <c r="CO601" s="124">
        <v>-42</v>
      </c>
      <c r="CP601" s="52"/>
      <c r="CQ601" s="52"/>
      <c r="CR601" s="52"/>
      <c r="CS601" s="52"/>
      <c r="CT601" s="52"/>
      <c r="CU601" s="52"/>
      <c r="CV601" s="96"/>
    </row>
    <row r="602" spans="55:100" x14ac:dyDescent="0.3">
      <c r="BC602" s="95"/>
      <c r="BD602" s="196">
        <v>160</v>
      </c>
      <c r="BE602" s="199">
        <f t="shared" si="188"/>
        <v>-86.525932554745026</v>
      </c>
      <c r="BF602" s="198">
        <f t="shared" si="189"/>
        <v>67.338181691799363</v>
      </c>
      <c r="BG602" s="52"/>
      <c r="BH602" s="196">
        <f t="shared" si="193"/>
        <v>18393.649090959356</v>
      </c>
      <c r="BI602" s="198">
        <f t="shared" si="194"/>
        <v>95.105263297778407</v>
      </c>
      <c r="BJ602" s="52"/>
      <c r="BK602" s="52"/>
      <c r="BL602" s="52"/>
      <c r="BM602" s="199">
        <f>$BN$436*BN602+$BQ$436</f>
        <v>44.05882255829215</v>
      </c>
      <c r="BN602" s="198">
        <f t="shared" si="195"/>
        <v>-224.89473670222159</v>
      </c>
      <c r="BO602" s="52"/>
      <c r="BP602" s="52"/>
      <c r="BQ602" s="52"/>
      <c r="BR602" s="52"/>
      <c r="BS602" s="117">
        <f t="shared" si="196"/>
        <v>-44.743648543840138</v>
      </c>
      <c r="BT602" s="124">
        <v>-41</v>
      </c>
      <c r="BU602" s="52"/>
      <c r="BV602" s="52"/>
      <c r="BW602" s="52"/>
      <c r="BX602" s="52"/>
      <c r="BY602" s="52"/>
      <c r="BZ602" s="52"/>
      <c r="CA602" s="96"/>
      <c r="CB602" s="95"/>
      <c r="CC602" s="223">
        <f t="shared" si="191"/>
        <v>-1602.1984625522093</v>
      </c>
      <c r="CD602" s="224">
        <f t="shared" si="197"/>
        <v>95.105263297778407</v>
      </c>
      <c r="CE602" s="52"/>
      <c r="CF602" s="52"/>
      <c r="CG602" s="52"/>
      <c r="CH602" s="216">
        <f t="shared" si="192"/>
        <v>60.861369116419716</v>
      </c>
      <c r="CI602" s="224">
        <f t="shared" si="198"/>
        <v>-224.89473670222159</v>
      </c>
      <c r="CJ602" s="52"/>
      <c r="CK602" s="52"/>
      <c r="CL602" s="52"/>
      <c r="CM602" s="52"/>
      <c r="CN602" s="117">
        <f t="shared" si="199"/>
        <v>-44.743648543840138</v>
      </c>
      <c r="CO602" s="124">
        <v>-41</v>
      </c>
      <c r="CP602" s="52"/>
      <c r="CQ602" s="52"/>
      <c r="CR602" s="52"/>
      <c r="CS602" s="52"/>
      <c r="CT602" s="52"/>
      <c r="CU602" s="52"/>
      <c r="CV602" s="96"/>
    </row>
    <row r="603" spans="55:100" x14ac:dyDescent="0.3">
      <c r="BC603" s="95"/>
      <c r="BD603" s="196">
        <v>161</v>
      </c>
      <c r="BE603" s="199">
        <f t="shared" si="188"/>
        <v>-86.660042759304673</v>
      </c>
      <c r="BF603" s="198">
        <f t="shared" si="189"/>
        <v>66.959466157052816</v>
      </c>
      <c r="BG603" s="52"/>
      <c r="BH603" s="196">
        <f t="shared" si="193"/>
        <v>18508.237741088666</v>
      </c>
      <c r="BI603" s="198">
        <f t="shared" si="194"/>
        <v>96.105263297778407</v>
      </c>
      <c r="BJ603" s="52"/>
      <c r="BK603" s="52"/>
      <c r="BL603" s="52"/>
      <c r="BM603" s="199">
        <f t="shared" si="190"/>
        <v>43.962533510094616</v>
      </c>
      <c r="BN603" s="198">
        <f t="shared" si="195"/>
        <v>-225.89473670222159</v>
      </c>
      <c r="BO603" s="52"/>
      <c r="BP603" s="52"/>
      <c r="BQ603" s="52"/>
      <c r="BR603" s="52"/>
      <c r="BS603" s="117">
        <f t="shared" si="196"/>
        <v>-43.652340042770859</v>
      </c>
      <c r="BT603" s="124">
        <v>-40</v>
      </c>
      <c r="BU603" s="52"/>
      <c r="BV603" s="52"/>
      <c r="BW603" s="52"/>
      <c r="BX603" s="52"/>
      <c r="BY603" s="52"/>
      <c r="BZ603" s="52"/>
      <c r="CA603" s="96"/>
      <c r="CB603" s="95"/>
      <c r="CC603" s="223">
        <f t="shared" si="191"/>
        <v>-1612.5838596323474</v>
      </c>
      <c r="CD603" s="224">
        <f t="shared" si="197"/>
        <v>96.105263297778407</v>
      </c>
      <c r="CE603" s="52"/>
      <c r="CF603" s="52"/>
      <c r="CG603" s="52"/>
      <c r="CH603" s="216">
        <f t="shared" si="192"/>
        <v>60.870095984210479</v>
      </c>
      <c r="CI603" s="224">
        <f t="shared" si="198"/>
        <v>-225.89473670222159</v>
      </c>
      <c r="CJ603" s="52"/>
      <c r="CK603" s="52"/>
      <c r="CL603" s="52"/>
      <c r="CM603" s="52"/>
      <c r="CN603" s="117">
        <f t="shared" si="199"/>
        <v>-43.652340042770859</v>
      </c>
      <c r="CO603" s="124">
        <v>-40</v>
      </c>
      <c r="CP603" s="52"/>
      <c r="CQ603" s="52"/>
      <c r="CR603" s="52"/>
      <c r="CS603" s="52"/>
      <c r="CT603" s="52"/>
      <c r="CU603" s="52"/>
      <c r="CV603" s="96"/>
    </row>
    <row r="604" spans="55:100" x14ac:dyDescent="0.3">
      <c r="BC604" s="95"/>
      <c r="BD604" s="196">
        <v>162</v>
      </c>
      <c r="BE604" s="199">
        <f t="shared" si="188"/>
        <v>-86.787523040794071</v>
      </c>
      <c r="BF604" s="198">
        <f t="shared" si="189"/>
        <v>66.578467756719192</v>
      </c>
      <c r="BG604" s="52"/>
      <c r="BH604" s="122"/>
      <c r="BI604" s="122"/>
      <c r="BJ604" s="122"/>
      <c r="BK604" s="122"/>
      <c r="BL604" s="122"/>
      <c r="BM604" s="122"/>
      <c r="BN604" s="122"/>
      <c r="BO604" s="122"/>
      <c r="BP604" s="122"/>
      <c r="BQ604" s="122"/>
      <c r="BR604" s="52"/>
      <c r="BS604" s="117">
        <f t="shared" si="196"/>
        <v>-42.561031541701588</v>
      </c>
      <c r="BT604" s="124">
        <v>-39</v>
      </c>
      <c r="BU604" s="52"/>
      <c r="BV604" s="52"/>
      <c r="BW604" s="52"/>
      <c r="BX604" s="52"/>
      <c r="BY604" s="52"/>
      <c r="BZ604" s="52"/>
      <c r="CA604" s="96"/>
      <c r="CB604" s="95"/>
      <c r="CC604" s="52"/>
      <c r="CD604" s="52"/>
      <c r="CE604" s="52"/>
      <c r="CF604" s="52"/>
      <c r="CG604" s="52"/>
      <c r="CH604" s="52"/>
      <c r="CI604" s="52"/>
      <c r="CJ604" s="52"/>
      <c r="CK604" s="52"/>
      <c r="CL604" s="52"/>
      <c r="CM604" s="52"/>
      <c r="CN604" s="117">
        <f t="shared" si="199"/>
        <v>-42.561031541701588</v>
      </c>
      <c r="CO604" s="124">
        <v>-39</v>
      </c>
      <c r="CP604" s="52"/>
      <c r="CQ604" s="52"/>
      <c r="CR604" s="52"/>
      <c r="CS604" s="52"/>
      <c r="CT604" s="52"/>
      <c r="CU604" s="52"/>
      <c r="CV604" s="96"/>
    </row>
    <row r="605" spans="55:100" x14ac:dyDescent="0.3">
      <c r="BC605" s="95"/>
      <c r="BD605" s="196">
        <v>163</v>
      </c>
      <c r="BE605" s="199">
        <f t="shared" si="188"/>
        <v>-86.908334567484559</v>
      </c>
      <c r="BF605" s="198">
        <f t="shared" si="189"/>
        <v>66.195302546602079</v>
      </c>
      <c r="BG605" s="52"/>
      <c r="BH605" s="122"/>
      <c r="BI605" s="122"/>
      <c r="BJ605" s="122"/>
      <c r="BK605" s="122"/>
      <c r="BL605" s="122"/>
      <c r="BM605" s="122"/>
      <c r="BN605" s="122"/>
      <c r="BO605" s="122"/>
      <c r="BP605" s="122"/>
      <c r="BQ605" s="122"/>
      <c r="BR605" s="52"/>
      <c r="BS605" s="117">
        <f t="shared" si="196"/>
        <v>-41.469723040632317</v>
      </c>
      <c r="BT605" s="124">
        <v>-38</v>
      </c>
      <c r="BU605" s="52"/>
      <c r="BV605" s="52"/>
      <c r="BW605" s="52"/>
      <c r="BX605" s="52"/>
      <c r="BY605" s="52"/>
      <c r="BZ605" s="52"/>
      <c r="CA605" s="96"/>
      <c r="CB605" s="95"/>
      <c r="CC605" s="52"/>
      <c r="CD605" s="52"/>
      <c r="CE605" s="52"/>
      <c r="CF605" s="52"/>
      <c r="CG605" s="52"/>
      <c r="CH605" s="52"/>
      <c r="CI605" s="52"/>
      <c r="CJ605" s="52"/>
      <c r="CK605" s="52"/>
      <c r="CL605" s="52"/>
      <c r="CM605" s="52"/>
      <c r="CN605" s="117">
        <f t="shared" si="199"/>
        <v>-41.469723040632317</v>
      </c>
      <c r="CO605" s="124">
        <v>-38</v>
      </c>
      <c r="CP605" s="52"/>
      <c r="CQ605" s="52"/>
      <c r="CR605" s="52"/>
      <c r="CS605" s="52"/>
      <c r="CT605" s="52"/>
      <c r="CU605" s="52"/>
      <c r="CV605" s="96"/>
    </row>
    <row r="606" spans="55:100" x14ac:dyDescent="0.3">
      <c r="BC606" s="95"/>
      <c r="BD606" s="196">
        <v>164</v>
      </c>
      <c r="BE606" s="199">
        <f t="shared" si="188"/>
        <v>-87.022440539014781</v>
      </c>
      <c r="BF606" s="198">
        <f t="shared" si="189"/>
        <v>65.810087242536241</v>
      </c>
      <c r="BG606" s="52"/>
      <c r="BH606" s="122"/>
      <c r="BI606" s="122"/>
      <c r="BJ606" s="122"/>
      <c r="BK606" s="122"/>
      <c r="BL606" s="122"/>
      <c r="BM606" s="122"/>
      <c r="BN606" s="122"/>
      <c r="BO606" s="122"/>
      <c r="BP606" s="122"/>
      <c r="BQ606" s="122"/>
      <c r="BR606" s="52"/>
      <c r="BS606" s="117">
        <f t="shared" si="196"/>
        <v>-40.378414539563046</v>
      </c>
      <c r="BT606" s="124">
        <v>-37</v>
      </c>
      <c r="BU606" s="52"/>
      <c r="BV606" s="52"/>
      <c r="BW606" s="52"/>
      <c r="BX606" s="52"/>
      <c r="BY606" s="52"/>
      <c r="BZ606" s="52"/>
      <c r="CA606" s="96"/>
      <c r="CB606" s="95"/>
      <c r="CC606" s="52"/>
      <c r="CD606" s="52"/>
      <c r="CE606" s="52"/>
      <c r="CF606" s="52"/>
      <c r="CG606" s="52"/>
      <c r="CH606" s="52"/>
      <c r="CI606" s="52"/>
      <c r="CJ606" s="52"/>
      <c r="CK606" s="52"/>
      <c r="CL606" s="52"/>
      <c r="CM606" s="52"/>
      <c r="CN606" s="117">
        <f t="shared" si="199"/>
        <v>-40.378414539563046</v>
      </c>
      <c r="CO606" s="124">
        <v>-37</v>
      </c>
      <c r="CP606" s="52"/>
      <c r="CQ606" s="52"/>
      <c r="CR606" s="52"/>
      <c r="CS606" s="52"/>
      <c r="CT606" s="52"/>
      <c r="CU606" s="52"/>
      <c r="CV606" s="96"/>
    </row>
    <row r="607" spans="55:100" x14ac:dyDescent="0.3">
      <c r="BC607" s="95"/>
      <c r="BD607" s="196">
        <v>165</v>
      </c>
      <c r="BE607" s="199">
        <f t="shared" si="188"/>
        <v>-87.129806197600445</v>
      </c>
      <c r="BF607" s="198">
        <f t="shared" si="189"/>
        <v>65.422939184834959</v>
      </c>
      <c r="BG607" s="52"/>
      <c r="BH607" s="122"/>
      <c r="BI607" s="122"/>
      <c r="BJ607" s="122"/>
      <c r="BK607" s="122"/>
      <c r="BL607" s="122"/>
      <c r="BM607" s="122"/>
      <c r="BN607" s="122"/>
      <c r="BO607" s="122"/>
      <c r="BP607" s="122"/>
      <c r="BQ607" s="122"/>
      <c r="BR607" s="52"/>
      <c r="BS607" s="117">
        <f t="shared" si="196"/>
        <v>-39.287106038493775</v>
      </c>
      <c r="BT607" s="124">
        <v>-36</v>
      </c>
      <c r="BU607" s="52"/>
      <c r="BV607" s="52"/>
      <c r="BW607" s="52"/>
      <c r="BX607" s="52"/>
      <c r="BY607" s="52"/>
      <c r="BZ607" s="52"/>
      <c r="CA607" s="96"/>
      <c r="CB607" s="95"/>
      <c r="CC607" s="52"/>
      <c r="CD607" s="52"/>
      <c r="CE607" s="52"/>
      <c r="CF607" s="52"/>
      <c r="CG607" s="52"/>
      <c r="CH607" s="52"/>
      <c r="CI607" s="52"/>
      <c r="CJ607" s="52"/>
      <c r="CK607" s="52"/>
      <c r="CL607" s="52"/>
      <c r="CM607" s="52"/>
      <c r="CN607" s="117">
        <f t="shared" si="199"/>
        <v>-39.287106038493775</v>
      </c>
      <c r="CO607" s="124">
        <v>-36</v>
      </c>
      <c r="CP607" s="52"/>
      <c r="CQ607" s="52"/>
      <c r="CR607" s="52"/>
      <c r="CS607" s="52"/>
      <c r="CT607" s="52"/>
      <c r="CU607" s="52"/>
      <c r="CV607" s="96"/>
    </row>
    <row r="608" spans="55:100" x14ac:dyDescent="0.3">
      <c r="BC608" s="95"/>
      <c r="BD608" s="196">
        <v>166</v>
      </c>
      <c r="BE608" s="199">
        <f t="shared" si="188"/>
        <v>-87.230398838621852</v>
      </c>
      <c r="BF608" s="198">
        <f t="shared" si="189"/>
        <v>65.033976302547032</v>
      </c>
      <c r="BG608" s="52"/>
      <c r="BH608" s="122"/>
      <c r="BI608" s="122"/>
      <c r="BJ608" s="122"/>
      <c r="BK608" s="122"/>
      <c r="BL608" s="122"/>
      <c r="BM608" s="122"/>
      <c r="BN608" s="122"/>
      <c r="BO608" s="122"/>
      <c r="BP608" s="122"/>
      <c r="BQ608" s="122"/>
      <c r="BR608" s="52"/>
      <c r="BS608" s="117">
        <f t="shared" si="196"/>
        <v>-38.195797537424504</v>
      </c>
      <c r="BT608" s="124">
        <v>-35</v>
      </c>
      <c r="BU608" s="52"/>
      <c r="BV608" s="52"/>
      <c r="BW608" s="52"/>
      <c r="BX608" s="52"/>
      <c r="BY608" s="52"/>
      <c r="BZ608" s="52"/>
      <c r="CA608" s="96"/>
      <c r="CB608" s="95"/>
      <c r="CC608" s="52"/>
      <c r="CD608" s="52"/>
      <c r="CE608" s="52"/>
      <c r="CF608" s="52"/>
      <c r="CG608" s="52"/>
      <c r="CH608" s="52"/>
      <c r="CI608" s="52"/>
      <c r="CJ608" s="52"/>
      <c r="CK608" s="52"/>
      <c r="CL608" s="52"/>
      <c r="CM608" s="52"/>
      <c r="CN608" s="117">
        <f t="shared" si="199"/>
        <v>-38.195797537424504</v>
      </c>
      <c r="CO608" s="124">
        <v>-35</v>
      </c>
      <c r="CP608" s="52"/>
      <c r="CQ608" s="52"/>
      <c r="CR608" s="52"/>
      <c r="CS608" s="52"/>
      <c r="CT608" s="52"/>
      <c r="CU608" s="52"/>
      <c r="CV608" s="96"/>
    </row>
    <row r="609" spans="55:100" x14ac:dyDescent="0.3">
      <c r="BC609" s="95"/>
      <c r="BD609" s="196">
        <v>167</v>
      </c>
      <c r="BE609" s="199">
        <f t="shared" si="188"/>
        <v>-87.32418782058609</v>
      </c>
      <c r="BF609" s="198">
        <f t="shared" si="189"/>
        <v>64.643317077534348</v>
      </c>
      <c r="BG609" s="52"/>
      <c r="BH609" s="122"/>
      <c r="BI609" s="122"/>
      <c r="BJ609" s="122"/>
      <c r="BK609" s="122"/>
      <c r="BL609" s="122"/>
      <c r="BM609" s="122"/>
      <c r="BN609" s="122"/>
      <c r="BO609" s="122"/>
      <c r="BP609" s="122"/>
      <c r="BQ609" s="122"/>
      <c r="BR609" s="52"/>
      <c r="BS609" s="117">
        <f t="shared" si="196"/>
        <v>-37.104489036355233</v>
      </c>
      <c r="BT609" s="124">
        <v>-34</v>
      </c>
      <c r="BU609" s="52"/>
      <c r="BV609" s="52"/>
      <c r="BW609" s="52"/>
      <c r="BX609" s="52"/>
      <c r="BY609" s="52"/>
      <c r="BZ609" s="52"/>
      <c r="CA609" s="96"/>
      <c r="CB609" s="95"/>
      <c r="CC609" s="52"/>
      <c r="CD609" s="52"/>
      <c r="CE609" s="52"/>
      <c r="CF609" s="52"/>
      <c r="CG609" s="52"/>
      <c r="CH609" s="52"/>
      <c r="CI609" s="52"/>
      <c r="CJ609" s="52"/>
      <c r="CK609" s="52"/>
      <c r="CL609" s="52"/>
      <c r="CM609" s="52"/>
      <c r="CN609" s="117">
        <f t="shared" si="199"/>
        <v>-37.104489036355233</v>
      </c>
      <c r="CO609" s="124">
        <v>-34</v>
      </c>
      <c r="CP609" s="52"/>
      <c r="CQ609" s="52"/>
      <c r="CR609" s="52"/>
      <c r="CS609" s="52"/>
      <c r="CT609" s="52"/>
      <c r="CU609" s="52"/>
      <c r="CV609" s="96"/>
    </row>
    <row r="610" spans="55:100" x14ac:dyDescent="0.3">
      <c r="BC610" s="95"/>
      <c r="BD610" s="196">
        <v>168</v>
      </c>
      <c r="BE610" s="199">
        <f t="shared" si="188"/>
        <v>-87.411144574460707</v>
      </c>
      <c r="BF610" s="198">
        <f t="shared" si="189"/>
        <v>64.251080508381278</v>
      </c>
      <c r="BG610" s="52"/>
      <c r="BH610" s="122"/>
      <c r="BI610" s="122"/>
      <c r="BJ610" s="122"/>
      <c r="BK610" s="122"/>
      <c r="BL610" s="122"/>
      <c r="BM610" s="122"/>
      <c r="BN610" s="122"/>
      <c r="BO610" s="122"/>
      <c r="BP610" s="122"/>
      <c r="BQ610" s="122"/>
      <c r="BR610" s="52"/>
      <c r="BS610" s="117">
        <f t="shared" si="196"/>
        <v>-36.013180535285962</v>
      </c>
      <c r="BT610" s="124">
        <v>-33</v>
      </c>
      <c r="BU610" s="52"/>
      <c r="BV610" s="52"/>
      <c r="BW610" s="52"/>
      <c r="BX610" s="52"/>
      <c r="BY610" s="52"/>
      <c r="BZ610" s="52"/>
      <c r="CA610" s="96"/>
      <c r="CB610" s="95"/>
      <c r="CC610" s="52"/>
      <c r="CD610" s="52"/>
      <c r="CE610" s="52"/>
      <c r="CF610" s="52"/>
      <c r="CG610" s="52"/>
      <c r="CH610" s="52"/>
      <c r="CI610" s="52"/>
      <c r="CJ610" s="52"/>
      <c r="CK610" s="52"/>
      <c r="CL610" s="52"/>
      <c r="CM610" s="52"/>
      <c r="CN610" s="117">
        <f t="shared" si="199"/>
        <v>-36.013180535285962</v>
      </c>
      <c r="CO610" s="124">
        <v>-33</v>
      </c>
      <c r="CP610" s="52"/>
      <c r="CQ610" s="52"/>
      <c r="CR610" s="52"/>
      <c r="CS610" s="52"/>
      <c r="CT610" s="52"/>
      <c r="CU610" s="52"/>
      <c r="CV610" s="96"/>
    </row>
    <row r="611" spans="55:100" x14ac:dyDescent="0.3">
      <c r="BC611" s="95"/>
      <c r="BD611" s="196">
        <v>169</v>
      </c>
      <c r="BE611" s="199">
        <f t="shared" si="188"/>
        <v>-87.491242612376112</v>
      </c>
      <c r="BF611" s="198">
        <f t="shared" si="189"/>
        <v>63.857386074146426</v>
      </c>
      <c r="BG611" s="52"/>
      <c r="BH611" s="122"/>
      <c r="BI611" s="122"/>
      <c r="BJ611" s="122"/>
      <c r="BK611" s="122"/>
      <c r="BL611" s="122"/>
      <c r="BM611" s="122"/>
      <c r="BN611" s="122"/>
      <c r="BO611" s="122"/>
      <c r="BP611" s="122"/>
      <c r="BQ611" s="122"/>
      <c r="BR611" s="52"/>
      <c r="BS611" s="117">
        <f t="shared" si="196"/>
        <v>-34.92187203421669</v>
      </c>
      <c r="BT611" s="124">
        <v>-32</v>
      </c>
      <c r="BU611" s="52"/>
      <c r="BV611" s="52"/>
      <c r="BW611" s="52"/>
      <c r="BX611" s="52"/>
      <c r="BY611" s="52"/>
      <c r="BZ611" s="52"/>
      <c r="CA611" s="96"/>
      <c r="CB611" s="95"/>
      <c r="CC611" s="52"/>
      <c r="CD611" s="52"/>
      <c r="CE611" s="52"/>
      <c r="CF611" s="52"/>
      <c r="CG611" s="52"/>
      <c r="CH611" s="52"/>
      <c r="CI611" s="52"/>
      <c r="CJ611" s="52"/>
      <c r="CK611" s="52"/>
      <c r="CL611" s="52"/>
      <c r="CM611" s="52"/>
      <c r="CN611" s="117">
        <f t="shared" si="199"/>
        <v>-34.92187203421669</v>
      </c>
      <c r="CO611" s="124">
        <v>-32</v>
      </c>
      <c r="CP611" s="52"/>
      <c r="CQ611" s="52"/>
      <c r="CR611" s="52"/>
      <c r="CS611" s="52"/>
      <c r="CT611" s="52"/>
      <c r="CU611" s="52"/>
      <c r="CV611" s="96"/>
    </row>
    <row r="612" spans="55:100" x14ac:dyDescent="0.3">
      <c r="BC612" s="95"/>
      <c r="BD612" s="196">
        <v>170</v>
      </c>
      <c r="BE612" s="199">
        <f t="shared" si="188"/>
        <v>-87.564457535694004</v>
      </c>
      <c r="BF612" s="198">
        <f t="shared" si="189"/>
        <v>63.462353697968275</v>
      </c>
      <c r="BG612" s="52"/>
      <c r="BH612" s="122"/>
      <c r="BI612" s="122"/>
      <c r="BJ612" s="122"/>
      <c r="BK612" s="122"/>
      <c r="BL612" s="122"/>
      <c r="BM612" s="122"/>
      <c r="BN612" s="122"/>
      <c r="BO612" s="122"/>
      <c r="BP612" s="122"/>
      <c r="BQ612" s="122"/>
      <c r="BR612" s="52"/>
      <c r="BS612" s="117">
        <f t="shared" si="196"/>
        <v>-33.830563533147419</v>
      </c>
      <c r="BT612" s="124">
        <v>-31</v>
      </c>
      <c r="BU612" s="52"/>
      <c r="BV612" s="52"/>
      <c r="BW612" s="52"/>
      <c r="BX612" s="52"/>
      <c r="BY612" s="52"/>
      <c r="BZ612" s="52"/>
      <c r="CA612" s="96"/>
      <c r="CB612" s="95"/>
      <c r="CC612" s="52"/>
      <c r="CD612" s="52"/>
      <c r="CE612" s="52"/>
      <c r="CF612" s="52"/>
      <c r="CG612" s="52"/>
      <c r="CH612" s="52"/>
      <c r="CI612" s="52"/>
      <c r="CJ612" s="52"/>
      <c r="CK612" s="52"/>
      <c r="CL612" s="52"/>
      <c r="CM612" s="52"/>
      <c r="CN612" s="117">
        <f t="shared" si="199"/>
        <v>-33.830563533147419</v>
      </c>
      <c r="CO612" s="124">
        <v>-31</v>
      </c>
      <c r="CP612" s="52"/>
      <c r="CQ612" s="52"/>
      <c r="CR612" s="52"/>
      <c r="CS612" s="52"/>
      <c r="CT612" s="52"/>
      <c r="CU612" s="52"/>
      <c r="CV612" s="96"/>
    </row>
    <row r="613" spans="55:100" x14ac:dyDescent="0.3">
      <c r="BC613" s="95"/>
      <c r="BD613" s="196">
        <v>171</v>
      </c>
      <c r="BE613" s="199">
        <f t="shared" si="188"/>
        <v>-87.630767042439487</v>
      </c>
      <c r="BF613" s="198">
        <f t="shared" si="189"/>
        <v>63.066103710535394</v>
      </c>
      <c r="BG613" s="52"/>
      <c r="BH613" s="122"/>
      <c r="BI613" s="122"/>
      <c r="BJ613" s="122"/>
      <c r="BK613" s="122"/>
      <c r="BL613" s="122"/>
      <c r="BM613" s="122"/>
      <c r="BN613" s="122"/>
      <c r="BO613" s="122"/>
      <c r="BP613" s="122"/>
      <c r="BQ613" s="122"/>
      <c r="BR613" s="52"/>
      <c r="BS613" s="117">
        <f t="shared" si="196"/>
        <v>-32.739255032078148</v>
      </c>
      <c r="BT613" s="124">
        <v>-30</v>
      </c>
      <c r="BU613" s="52"/>
      <c r="BV613" s="52"/>
      <c r="BW613" s="52"/>
      <c r="BX613" s="52"/>
      <c r="BY613" s="52"/>
      <c r="BZ613" s="52"/>
      <c r="CA613" s="96"/>
      <c r="CB613" s="95"/>
      <c r="CC613" s="52"/>
      <c r="CD613" s="52"/>
      <c r="CE613" s="52"/>
      <c r="CF613" s="52"/>
      <c r="CG613" s="52"/>
      <c r="CH613" s="52"/>
      <c r="CI613" s="52"/>
      <c r="CJ613" s="52"/>
      <c r="CK613" s="52"/>
      <c r="CL613" s="52"/>
      <c r="CM613" s="52"/>
      <c r="CN613" s="117">
        <f t="shared" si="199"/>
        <v>-32.739255032078148</v>
      </c>
      <c r="CO613" s="124">
        <v>-30</v>
      </c>
      <c r="CP613" s="52"/>
      <c r="CQ613" s="52"/>
      <c r="CR613" s="52"/>
      <c r="CS613" s="52"/>
      <c r="CT613" s="52"/>
      <c r="CU613" s="52"/>
      <c r="CV613" s="96"/>
    </row>
    <row r="614" spans="55:100" x14ac:dyDescent="0.3">
      <c r="BC614" s="95"/>
      <c r="BD614" s="196">
        <v>172</v>
      </c>
      <c r="BE614" s="199">
        <f t="shared" si="188"/>
        <v>-87.69015093409449</v>
      </c>
      <c r="BF614" s="198">
        <f t="shared" si="189"/>
        <v>62.668756813432502</v>
      </c>
      <c r="BG614" s="52"/>
      <c r="BH614" s="122"/>
      <c r="BI614" s="122"/>
      <c r="BJ614" s="122"/>
      <c r="BK614" s="122"/>
      <c r="BL614" s="122"/>
      <c r="BM614" s="122"/>
      <c r="BN614" s="122"/>
      <c r="BO614" s="122"/>
      <c r="BP614" s="122"/>
      <c r="BQ614" s="122"/>
      <c r="BR614" s="52"/>
      <c r="BS614" s="117">
        <f t="shared" si="196"/>
        <v>-31.647946531008877</v>
      </c>
      <c r="BT614" s="124">
        <v>-29</v>
      </c>
      <c r="BU614" s="52"/>
      <c r="BV614" s="52"/>
      <c r="BW614" s="52"/>
      <c r="BX614" s="52"/>
      <c r="BY614" s="52"/>
      <c r="BZ614" s="52"/>
      <c r="CA614" s="96"/>
      <c r="CB614" s="95"/>
      <c r="CC614" s="52"/>
      <c r="CD614" s="52"/>
      <c r="CE614" s="52"/>
      <c r="CF614" s="52"/>
      <c r="CG614" s="52"/>
      <c r="CH614" s="52"/>
      <c r="CI614" s="52"/>
      <c r="CJ614" s="52"/>
      <c r="CK614" s="52"/>
      <c r="CL614" s="52"/>
      <c r="CM614" s="52"/>
      <c r="CN614" s="117">
        <f t="shared" si="199"/>
        <v>-31.647946531008877</v>
      </c>
      <c r="CO614" s="124">
        <v>-29</v>
      </c>
      <c r="CP614" s="52"/>
      <c r="CQ614" s="52"/>
      <c r="CR614" s="52"/>
      <c r="CS614" s="52"/>
      <c r="CT614" s="52"/>
      <c r="CU614" s="52"/>
      <c r="CV614" s="96"/>
    </row>
    <row r="615" spans="55:100" x14ac:dyDescent="0.3">
      <c r="BC615" s="95"/>
      <c r="BD615" s="196">
        <v>173</v>
      </c>
      <c r="BE615" s="199">
        <f t="shared" si="188"/>
        <v>-87.742591121750323</v>
      </c>
      <c r="BF615" s="198">
        <f t="shared" si="189"/>
        <v>62.27043404237363</v>
      </c>
      <c r="BG615" s="52"/>
      <c r="BH615" s="122"/>
      <c r="BI615" s="122"/>
      <c r="BJ615" s="122"/>
      <c r="BK615" s="122"/>
      <c r="BL615" s="122"/>
      <c r="BM615" s="122"/>
      <c r="BN615" s="122"/>
      <c r="BO615" s="122"/>
      <c r="BP615" s="122"/>
      <c r="BQ615" s="122"/>
      <c r="BR615" s="52"/>
      <c r="BS615" s="117">
        <f t="shared" si="196"/>
        <v>-30.556638029939606</v>
      </c>
      <c r="BT615" s="124">
        <v>-28</v>
      </c>
      <c r="BU615" s="52"/>
      <c r="BV615" s="52"/>
      <c r="BW615" s="52"/>
      <c r="BX615" s="52"/>
      <c r="BY615" s="52"/>
      <c r="BZ615" s="52"/>
      <c r="CA615" s="96"/>
      <c r="CB615" s="95"/>
      <c r="CC615" s="52"/>
      <c r="CD615" s="52"/>
      <c r="CE615" s="52"/>
      <c r="CF615" s="52"/>
      <c r="CG615" s="52"/>
      <c r="CH615" s="52"/>
      <c r="CI615" s="52"/>
      <c r="CJ615" s="52"/>
      <c r="CK615" s="52"/>
      <c r="CL615" s="52"/>
      <c r="CM615" s="52"/>
      <c r="CN615" s="117">
        <f t="shared" si="199"/>
        <v>-30.556638029939606</v>
      </c>
      <c r="CO615" s="124">
        <v>-28</v>
      </c>
      <c r="CP615" s="52"/>
      <c r="CQ615" s="52"/>
      <c r="CR615" s="52"/>
      <c r="CS615" s="52"/>
      <c r="CT615" s="52"/>
      <c r="CU615" s="52"/>
      <c r="CV615" s="96"/>
    </row>
    <row r="616" spans="55:100" x14ac:dyDescent="0.3">
      <c r="BC616" s="95"/>
      <c r="BD616" s="196">
        <v>174</v>
      </c>
      <c r="BE616" s="199">
        <f t="shared" si="188"/>
        <v>-87.788071631617839</v>
      </c>
      <c r="BF616" s="198">
        <f t="shared" si="189"/>
        <v>61.871256730333499</v>
      </c>
      <c r="BG616" s="52"/>
      <c r="BH616" s="122"/>
      <c r="BI616" s="122"/>
      <c r="BJ616" s="122"/>
      <c r="BK616" s="122"/>
      <c r="BL616" s="122"/>
      <c r="BM616" s="122"/>
      <c r="BN616" s="122"/>
      <c r="BO616" s="122"/>
      <c r="BP616" s="122"/>
      <c r="BQ616" s="122"/>
      <c r="BR616" s="52"/>
      <c r="BS616" s="117">
        <f t="shared" si="196"/>
        <v>-29.465329528870331</v>
      </c>
      <c r="BT616" s="124">
        <v>-27</v>
      </c>
      <c r="BU616" s="52"/>
      <c r="BV616" s="52"/>
      <c r="BW616" s="52"/>
      <c r="BX616" s="52"/>
      <c r="BY616" s="52"/>
      <c r="BZ616" s="52"/>
      <c r="CA616" s="96"/>
      <c r="CB616" s="95"/>
      <c r="CC616" s="52"/>
      <c r="CD616" s="52"/>
      <c r="CE616" s="52"/>
      <c r="CF616" s="52"/>
      <c r="CG616" s="52"/>
      <c r="CH616" s="52"/>
      <c r="CI616" s="52"/>
      <c r="CJ616" s="52"/>
      <c r="CK616" s="52"/>
      <c r="CL616" s="52"/>
      <c r="CM616" s="52"/>
      <c r="CN616" s="117">
        <f t="shared" si="199"/>
        <v>-29.465329528870331</v>
      </c>
      <c r="CO616" s="124">
        <v>-27</v>
      </c>
      <c r="CP616" s="52"/>
      <c r="CQ616" s="52"/>
      <c r="CR616" s="52"/>
      <c r="CS616" s="52"/>
      <c r="CT616" s="52"/>
      <c r="CU616" s="52"/>
      <c r="CV616" s="96"/>
    </row>
    <row r="617" spans="55:100" x14ac:dyDescent="0.3">
      <c r="BC617" s="95"/>
      <c r="BD617" s="196">
        <v>175</v>
      </c>
      <c r="BE617" s="199">
        <f t="shared" si="188"/>
        <v>-87.826578609893133</v>
      </c>
      <c r="BF617" s="198">
        <f t="shared" si="189"/>
        <v>61.471346470588273</v>
      </c>
      <c r="BG617" s="52"/>
      <c r="BH617" s="122"/>
      <c r="BI617" s="122"/>
      <c r="BJ617" s="122"/>
      <c r="BK617" s="122"/>
      <c r="BL617" s="122"/>
      <c r="BM617" s="122"/>
      <c r="BN617" s="122"/>
      <c r="BO617" s="122"/>
      <c r="BP617" s="122"/>
      <c r="BQ617" s="122"/>
      <c r="BR617" s="52"/>
      <c r="BS617" s="117">
        <f t="shared" si="196"/>
        <v>-28.37402102780106</v>
      </c>
      <c r="BT617" s="124">
        <v>-26</v>
      </c>
      <c r="BU617" s="52"/>
      <c r="BV617" s="52"/>
      <c r="BW617" s="52"/>
      <c r="BX617" s="52"/>
      <c r="BY617" s="52"/>
      <c r="BZ617" s="52"/>
      <c r="CA617" s="96"/>
      <c r="CB617" s="95"/>
      <c r="CC617" s="52"/>
      <c r="CD617" s="52"/>
      <c r="CE617" s="52"/>
      <c r="CF617" s="52"/>
      <c r="CG617" s="52"/>
      <c r="CH617" s="52"/>
      <c r="CI617" s="52"/>
      <c r="CJ617" s="52"/>
      <c r="CK617" s="52"/>
      <c r="CL617" s="52"/>
      <c r="CM617" s="52"/>
      <c r="CN617" s="117">
        <f t="shared" si="199"/>
        <v>-28.37402102780106</v>
      </c>
      <c r="CO617" s="124">
        <v>-26</v>
      </c>
      <c r="CP617" s="52"/>
      <c r="CQ617" s="52"/>
      <c r="CR617" s="52"/>
      <c r="CS617" s="52"/>
      <c r="CT617" s="52"/>
      <c r="CU617" s="52"/>
      <c r="CV617" s="96"/>
    </row>
    <row r="618" spans="55:100" x14ac:dyDescent="0.3">
      <c r="BC618" s="95"/>
      <c r="BD618" s="196">
        <v>176</v>
      </c>
      <c r="BE618" s="199">
        <f t="shared" si="188"/>
        <v>-87.85810032697762</v>
      </c>
      <c r="BF618" s="198">
        <f t="shared" si="189"/>
        <v>61.070825079677071</v>
      </c>
      <c r="BG618" s="52"/>
      <c r="BH618" s="122"/>
      <c r="BI618" s="122"/>
      <c r="BJ618" s="122"/>
      <c r="BK618" s="122"/>
      <c r="BL618" s="122"/>
      <c r="BM618" s="122"/>
      <c r="BN618" s="122"/>
      <c r="BO618" s="122"/>
      <c r="BP618" s="122"/>
      <c r="BQ618" s="122"/>
      <c r="BR618" s="52"/>
      <c r="BS618" s="117">
        <f t="shared" si="196"/>
        <v>-27.282712526731789</v>
      </c>
      <c r="BT618" s="124">
        <v>-25</v>
      </c>
      <c r="BU618" s="52"/>
      <c r="BV618" s="52"/>
      <c r="BW618" s="52"/>
      <c r="BX618" s="52"/>
      <c r="BY618" s="52"/>
      <c r="BZ618" s="52"/>
      <c r="CA618" s="96"/>
      <c r="CB618" s="95"/>
      <c r="CC618" s="52"/>
      <c r="CD618" s="52"/>
      <c r="CE618" s="52"/>
      <c r="CF618" s="52"/>
      <c r="CG618" s="52"/>
      <c r="CH618" s="52"/>
      <c r="CI618" s="52"/>
      <c r="CJ618" s="52"/>
      <c r="CK618" s="52"/>
      <c r="CL618" s="52"/>
      <c r="CM618" s="52"/>
      <c r="CN618" s="117">
        <f t="shared" si="199"/>
        <v>-27.282712526731789</v>
      </c>
      <c r="CO618" s="124">
        <v>-25</v>
      </c>
      <c r="CP618" s="52"/>
      <c r="CQ618" s="52"/>
      <c r="CR618" s="52"/>
      <c r="CS618" s="52"/>
      <c r="CT618" s="52"/>
      <c r="CU618" s="52"/>
      <c r="CV618" s="96"/>
    </row>
    <row r="619" spans="55:100" x14ac:dyDescent="0.3">
      <c r="BC619" s="95"/>
      <c r="BD619" s="196">
        <v>177</v>
      </c>
      <c r="BE619" s="199">
        <f t="shared" si="188"/>
        <v>-87.882627181050893</v>
      </c>
      <c r="BF619" s="198">
        <f t="shared" si="189"/>
        <v>60.669814560295514</v>
      </c>
      <c r="BG619" s="52"/>
      <c r="BH619" s="122"/>
      <c r="BI619" s="122"/>
      <c r="BJ619" s="122"/>
      <c r="BK619" s="122"/>
      <c r="BL619" s="122"/>
      <c r="BM619" s="122"/>
      <c r="BN619" s="122"/>
      <c r="BO619" s="122"/>
      <c r="BP619" s="122"/>
      <c r="BQ619" s="122"/>
      <c r="BR619" s="52"/>
      <c r="BS619" s="117">
        <f t="shared" si="196"/>
        <v>-26.191404025662518</v>
      </c>
      <c r="BT619" s="124">
        <v>-24</v>
      </c>
      <c r="BU619" s="52"/>
      <c r="BV619" s="52"/>
      <c r="BW619" s="52"/>
      <c r="BX619" s="52"/>
      <c r="BY619" s="52"/>
      <c r="BZ619" s="52"/>
      <c r="CA619" s="96"/>
      <c r="CB619" s="95"/>
      <c r="CC619" s="52"/>
      <c r="CD619" s="52"/>
      <c r="CE619" s="52"/>
      <c r="CF619" s="52"/>
      <c r="CG619" s="52"/>
      <c r="CH619" s="52"/>
      <c r="CI619" s="52"/>
      <c r="CJ619" s="52"/>
      <c r="CK619" s="52"/>
      <c r="CL619" s="52"/>
      <c r="CM619" s="52"/>
      <c r="CN619" s="117">
        <f t="shared" si="199"/>
        <v>-26.191404025662518</v>
      </c>
      <c r="CO619" s="124">
        <v>-24</v>
      </c>
      <c r="CP619" s="52"/>
      <c r="CQ619" s="52"/>
      <c r="CR619" s="52"/>
      <c r="CS619" s="52"/>
      <c r="CT619" s="52"/>
      <c r="CU619" s="52"/>
      <c r="CV619" s="96"/>
    </row>
    <row r="620" spans="55:100" x14ac:dyDescent="0.3">
      <c r="BC620" s="95"/>
      <c r="BD620" s="196">
        <v>178</v>
      </c>
      <c r="BE620" s="199">
        <f t="shared" si="188"/>
        <v>-87.900151700995636</v>
      </c>
      <c r="BF620" s="198">
        <f t="shared" si="189"/>
        <v>60.268437064132485</v>
      </c>
      <c r="BG620" s="52"/>
      <c r="BH620" s="122"/>
      <c r="BI620" s="122"/>
      <c r="BJ620" s="122"/>
      <c r="BK620" s="122"/>
      <c r="BL620" s="122"/>
      <c r="BM620" s="122"/>
      <c r="BN620" s="122"/>
      <c r="BO620" s="122"/>
      <c r="BP620" s="122"/>
      <c r="BQ620" s="122"/>
      <c r="BR620" s="52"/>
      <c r="BS620" s="117">
        <f t="shared" si="196"/>
        <v>-25.100095524593247</v>
      </c>
      <c r="BT620" s="124">
        <v>-23</v>
      </c>
      <c r="BU620" s="52"/>
      <c r="BV620" s="52"/>
      <c r="BW620" s="52"/>
      <c r="BX620" s="52"/>
      <c r="BY620" s="52"/>
      <c r="BZ620" s="52"/>
      <c r="CA620" s="96"/>
      <c r="CB620" s="95"/>
      <c r="CC620" s="52"/>
      <c r="CD620" s="52"/>
      <c r="CE620" s="52"/>
      <c r="CF620" s="52"/>
      <c r="CG620" s="52"/>
      <c r="CH620" s="52"/>
      <c r="CI620" s="52"/>
      <c r="CJ620" s="52"/>
      <c r="CK620" s="52"/>
      <c r="CL620" s="52"/>
      <c r="CM620" s="52"/>
      <c r="CN620" s="117">
        <f t="shared" si="199"/>
        <v>-25.100095524593247</v>
      </c>
      <c r="CO620" s="124">
        <v>-23</v>
      </c>
      <c r="CP620" s="52"/>
      <c r="CQ620" s="52"/>
      <c r="CR620" s="52"/>
      <c r="CS620" s="52"/>
      <c r="CT620" s="52"/>
      <c r="CU620" s="52"/>
      <c r="CV620" s="96"/>
    </row>
    <row r="621" spans="55:100" x14ac:dyDescent="0.3">
      <c r="BC621" s="95"/>
      <c r="BD621" s="196">
        <v>179</v>
      </c>
      <c r="BE621" s="199">
        <f t="shared" si="188"/>
        <v>-87.910668548673286</v>
      </c>
      <c r="BF621" s="198">
        <f t="shared" si="189"/>
        <v>59.866814854661548</v>
      </c>
      <c r="BG621" s="52"/>
      <c r="BH621" s="122"/>
      <c r="BI621" s="122"/>
      <c r="BJ621" s="122"/>
      <c r="BK621" s="122"/>
      <c r="BL621" s="122"/>
      <c r="BM621" s="122"/>
      <c r="BN621" s="122"/>
      <c r="BO621" s="122"/>
      <c r="BP621" s="122"/>
      <c r="BQ621" s="122"/>
      <c r="BR621" s="52"/>
      <c r="BS621" s="117">
        <f t="shared" si="196"/>
        <v>-24.008787023523976</v>
      </c>
      <c r="BT621" s="124">
        <v>-22</v>
      </c>
      <c r="BU621" s="52"/>
      <c r="BV621" s="52"/>
      <c r="BW621" s="52"/>
      <c r="BX621" s="52"/>
      <c r="BY621" s="52"/>
      <c r="BZ621" s="52"/>
      <c r="CA621" s="96"/>
      <c r="CB621" s="95"/>
      <c r="CC621" s="52"/>
      <c r="CD621" s="52"/>
      <c r="CE621" s="52"/>
      <c r="CF621" s="52"/>
      <c r="CG621" s="52"/>
      <c r="CH621" s="52"/>
      <c r="CI621" s="52"/>
      <c r="CJ621" s="52"/>
      <c r="CK621" s="52"/>
      <c r="CL621" s="52"/>
      <c r="CM621" s="52"/>
      <c r="CN621" s="117">
        <f t="shared" si="199"/>
        <v>-24.008787023523976</v>
      </c>
      <c r="CO621" s="124">
        <v>-22</v>
      </c>
      <c r="CP621" s="52"/>
      <c r="CQ621" s="52"/>
      <c r="CR621" s="52"/>
      <c r="CS621" s="52"/>
      <c r="CT621" s="52"/>
      <c r="CU621" s="52"/>
      <c r="CV621" s="96"/>
    </row>
    <row r="622" spans="55:100" x14ac:dyDescent="0.3">
      <c r="BC622" s="95"/>
      <c r="BD622" s="196">
        <v>180</v>
      </c>
      <c r="BE622" s="199">
        <f t="shared" si="188"/>
        <v>-87.914174520550162</v>
      </c>
      <c r="BF622" s="198">
        <f t="shared" si="189"/>
        <v>59.465070269898305</v>
      </c>
      <c r="BG622" s="52"/>
      <c r="BH622" s="122"/>
      <c r="BI622" s="122"/>
      <c r="BJ622" s="122"/>
      <c r="BK622" s="122"/>
      <c r="BL622" s="122"/>
      <c r="BM622" s="122"/>
      <c r="BN622" s="122"/>
      <c r="BO622" s="122"/>
      <c r="BP622" s="122"/>
      <c r="BQ622" s="122"/>
      <c r="BR622" s="52"/>
      <c r="BS622" s="117">
        <f t="shared" si="196"/>
        <v>-22.917478522454704</v>
      </c>
      <c r="BT622" s="124">
        <v>-21</v>
      </c>
      <c r="BU622" s="52"/>
      <c r="BV622" s="52"/>
      <c r="BW622" s="52"/>
      <c r="BX622" s="52"/>
      <c r="BY622" s="52"/>
      <c r="BZ622" s="52"/>
      <c r="CA622" s="96"/>
      <c r="CB622" s="95"/>
      <c r="CC622" s="52"/>
      <c r="CD622" s="52"/>
      <c r="CE622" s="52"/>
      <c r="CF622" s="52"/>
      <c r="CG622" s="52"/>
      <c r="CH622" s="52"/>
      <c r="CI622" s="52"/>
      <c r="CJ622" s="52"/>
      <c r="CK622" s="52"/>
      <c r="CL622" s="52"/>
      <c r="CM622" s="52"/>
      <c r="CN622" s="117">
        <f t="shared" si="199"/>
        <v>-22.917478522454704</v>
      </c>
      <c r="CO622" s="124">
        <v>-21</v>
      </c>
      <c r="CP622" s="52"/>
      <c r="CQ622" s="52"/>
      <c r="CR622" s="52"/>
      <c r="CS622" s="52"/>
      <c r="CT622" s="52"/>
      <c r="CU622" s="52"/>
      <c r="CV622" s="96"/>
    </row>
    <row r="623" spans="55:100" x14ac:dyDescent="0.3">
      <c r="BC623" s="95"/>
      <c r="BD623" s="196">
        <v>181</v>
      </c>
      <c r="BE623" s="199">
        <f t="shared" si="188"/>
        <v>-87.910668548673286</v>
      </c>
      <c r="BF623" s="198">
        <f t="shared" si="189"/>
        <v>59.063325685135069</v>
      </c>
      <c r="BG623" s="52"/>
      <c r="BH623" s="122"/>
      <c r="BI623" s="122"/>
      <c r="BJ623" s="122"/>
      <c r="BK623" s="122"/>
      <c r="BL623" s="122"/>
      <c r="BM623" s="122"/>
      <c r="BN623" s="122"/>
      <c r="BO623" s="122"/>
      <c r="BP623" s="122"/>
      <c r="BQ623" s="122"/>
      <c r="BR623" s="52"/>
      <c r="BS623" s="117">
        <f t="shared" si="196"/>
        <v>-21.82617002138543</v>
      </c>
      <c r="BT623" s="124">
        <v>-20</v>
      </c>
      <c r="BU623" s="52"/>
      <c r="BV623" s="52"/>
      <c r="BW623" s="52"/>
      <c r="BX623" s="52"/>
      <c r="BY623" s="52"/>
      <c r="BZ623" s="52"/>
      <c r="CA623" s="96"/>
      <c r="CB623" s="95"/>
      <c r="CC623" s="52"/>
      <c r="CD623" s="52"/>
      <c r="CE623" s="52"/>
      <c r="CF623" s="52"/>
      <c r="CG623" s="52"/>
      <c r="CH623" s="52"/>
      <c r="CI623" s="52"/>
      <c r="CJ623" s="52"/>
      <c r="CK623" s="52"/>
      <c r="CL623" s="52"/>
      <c r="CM623" s="52"/>
      <c r="CN623" s="117">
        <f t="shared" si="199"/>
        <v>-21.82617002138543</v>
      </c>
      <c r="CO623" s="124">
        <v>-20</v>
      </c>
      <c r="CP623" s="52"/>
      <c r="CQ623" s="52"/>
      <c r="CR623" s="52"/>
      <c r="CS623" s="52"/>
      <c r="CT623" s="52"/>
      <c r="CU623" s="52"/>
      <c r="CV623" s="96"/>
    </row>
    <row r="624" spans="55:100" x14ac:dyDescent="0.3">
      <c r="BC624" s="95"/>
      <c r="BD624" s="196">
        <v>182</v>
      </c>
      <c r="BE624" s="199">
        <f t="shared" si="188"/>
        <v>-87.900151700995636</v>
      </c>
      <c r="BF624" s="198">
        <f t="shared" si="189"/>
        <v>58.661703475664126</v>
      </c>
      <c r="BG624" s="52"/>
      <c r="BH624" s="122"/>
      <c r="BI624" s="122"/>
      <c r="BJ624" s="122"/>
      <c r="BK624" s="122"/>
      <c r="BL624" s="122"/>
      <c r="BM624" s="122"/>
      <c r="BN624" s="122"/>
      <c r="BO624" s="122"/>
      <c r="BP624" s="122"/>
      <c r="BQ624" s="122"/>
      <c r="BR624" s="52"/>
      <c r="BS624" s="117">
        <f t="shared" si="196"/>
        <v>-20.734861520316159</v>
      </c>
      <c r="BT624" s="124">
        <v>-19</v>
      </c>
      <c r="BU624" s="52"/>
      <c r="BV624" s="52"/>
      <c r="BW624" s="52"/>
      <c r="BX624" s="52"/>
      <c r="BY624" s="52"/>
      <c r="BZ624" s="52"/>
      <c r="CA624" s="96"/>
      <c r="CB624" s="95"/>
      <c r="CC624" s="52"/>
      <c r="CD624" s="52"/>
      <c r="CE624" s="52"/>
      <c r="CF624" s="52"/>
      <c r="CG624" s="52"/>
      <c r="CH624" s="52"/>
      <c r="CI624" s="52"/>
      <c r="CJ624" s="52"/>
      <c r="CK624" s="52"/>
      <c r="CL624" s="52"/>
      <c r="CM624" s="52"/>
      <c r="CN624" s="117">
        <f t="shared" si="199"/>
        <v>-20.734861520316159</v>
      </c>
      <c r="CO624" s="124">
        <v>-19</v>
      </c>
      <c r="CP624" s="52"/>
      <c r="CQ624" s="52"/>
      <c r="CR624" s="52"/>
      <c r="CS624" s="52"/>
      <c r="CT624" s="52"/>
      <c r="CU624" s="52"/>
      <c r="CV624" s="96"/>
    </row>
    <row r="625" spans="55:100" x14ac:dyDescent="0.3">
      <c r="BC625" s="95"/>
      <c r="BD625" s="196">
        <v>183</v>
      </c>
      <c r="BE625" s="199">
        <f t="shared" si="188"/>
        <v>-87.882627181050893</v>
      </c>
      <c r="BF625" s="198">
        <f t="shared" si="189"/>
        <v>58.260325979501104</v>
      </c>
      <c r="BG625" s="52"/>
      <c r="BH625" s="122"/>
      <c r="BI625" s="122"/>
      <c r="BJ625" s="122"/>
      <c r="BK625" s="122"/>
      <c r="BL625" s="122"/>
      <c r="BM625" s="122"/>
      <c r="BN625" s="122"/>
      <c r="BO625" s="122"/>
      <c r="BP625" s="122"/>
      <c r="BQ625" s="122"/>
      <c r="BR625" s="52"/>
      <c r="BS625" s="117">
        <f t="shared" si="196"/>
        <v>-19.643553019246887</v>
      </c>
      <c r="BT625" s="124">
        <v>-18</v>
      </c>
      <c r="BU625" s="52"/>
      <c r="BV625" s="52"/>
      <c r="BW625" s="52"/>
      <c r="BX625" s="52"/>
      <c r="BY625" s="52"/>
      <c r="BZ625" s="52"/>
      <c r="CA625" s="96"/>
      <c r="CB625" s="95"/>
      <c r="CC625" s="52"/>
      <c r="CD625" s="52"/>
      <c r="CE625" s="52"/>
      <c r="CF625" s="52"/>
      <c r="CG625" s="52"/>
      <c r="CH625" s="52"/>
      <c r="CI625" s="52"/>
      <c r="CJ625" s="52"/>
      <c r="CK625" s="52"/>
      <c r="CL625" s="52"/>
      <c r="CM625" s="52"/>
      <c r="CN625" s="117">
        <f t="shared" si="199"/>
        <v>-19.643553019246887</v>
      </c>
      <c r="CO625" s="124">
        <v>-18</v>
      </c>
      <c r="CP625" s="52"/>
      <c r="CQ625" s="52"/>
      <c r="CR625" s="52"/>
      <c r="CS625" s="52"/>
      <c r="CT625" s="52"/>
      <c r="CU625" s="52"/>
      <c r="CV625" s="96"/>
    </row>
    <row r="626" spans="55:100" x14ac:dyDescent="0.3">
      <c r="BC626" s="95"/>
      <c r="BD626" s="196">
        <v>184</v>
      </c>
      <c r="BE626" s="199">
        <f t="shared" si="188"/>
        <v>-87.85810032697762</v>
      </c>
      <c r="BF626" s="198">
        <f t="shared" si="189"/>
        <v>57.859315460119554</v>
      </c>
      <c r="BG626" s="52"/>
      <c r="BH626" s="122"/>
      <c r="BI626" s="122"/>
      <c r="BJ626" s="122"/>
      <c r="BK626" s="122"/>
      <c r="BL626" s="122"/>
      <c r="BM626" s="122"/>
      <c r="BN626" s="122"/>
      <c r="BO626" s="122"/>
      <c r="BP626" s="122"/>
      <c r="BQ626" s="122"/>
      <c r="BR626" s="52"/>
      <c r="BS626" s="117">
        <f t="shared" si="196"/>
        <v>-18.552244518177616</v>
      </c>
      <c r="BT626" s="124">
        <v>-17</v>
      </c>
      <c r="BU626" s="52"/>
      <c r="BV626" s="52"/>
      <c r="BW626" s="52"/>
      <c r="BX626" s="52"/>
      <c r="BY626" s="52"/>
      <c r="BZ626" s="52"/>
      <c r="CA626" s="96"/>
      <c r="CB626" s="95"/>
      <c r="CC626" s="52"/>
      <c r="CD626" s="52"/>
      <c r="CE626" s="52"/>
      <c r="CF626" s="52"/>
      <c r="CG626" s="52"/>
      <c r="CH626" s="52"/>
      <c r="CI626" s="52"/>
      <c r="CJ626" s="52"/>
      <c r="CK626" s="52"/>
      <c r="CL626" s="52"/>
      <c r="CM626" s="52"/>
      <c r="CN626" s="117">
        <f t="shared" si="199"/>
        <v>-18.552244518177616</v>
      </c>
      <c r="CO626" s="124">
        <v>-17</v>
      </c>
      <c r="CP626" s="52"/>
      <c r="CQ626" s="52"/>
      <c r="CR626" s="52"/>
      <c r="CS626" s="52"/>
      <c r="CT626" s="52"/>
      <c r="CU626" s="52"/>
      <c r="CV626" s="96"/>
    </row>
    <row r="627" spans="55:100" x14ac:dyDescent="0.3">
      <c r="BC627" s="95"/>
      <c r="BD627" s="196">
        <v>185</v>
      </c>
      <c r="BE627" s="199">
        <f t="shared" si="188"/>
        <v>-87.826578609893133</v>
      </c>
      <c r="BF627" s="198">
        <f t="shared" si="189"/>
        <v>57.458794069208352</v>
      </c>
      <c r="BG627" s="52"/>
      <c r="BH627" s="122"/>
      <c r="BI627" s="122"/>
      <c r="BJ627" s="122"/>
      <c r="BK627" s="122"/>
      <c r="BL627" s="122"/>
      <c r="BM627" s="122"/>
      <c r="BN627" s="122"/>
      <c r="BO627" s="122"/>
      <c r="BP627" s="122"/>
      <c r="BQ627" s="122"/>
      <c r="BR627" s="52"/>
      <c r="BS627" s="117">
        <f t="shared" si="196"/>
        <v>-17.460936017108345</v>
      </c>
      <c r="BT627" s="124">
        <v>-16</v>
      </c>
      <c r="BU627" s="52"/>
      <c r="BV627" s="52"/>
      <c r="BW627" s="52"/>
      <c r="BX627" s="52"/>
      <c r="BY627" s="52"/>
      <c r="BZ627" s="52"/>
      <c r="CA627" s="96"/>
      <c r="CB627" s="95"/>
      <c r="CC627" s="52"/>
      <c r="CD627" s="52"/>
      <c r="CE627" s="52"/>
      <c r="CF627" s="52"/>
      <c r="CG627" s="52"/>
      <c r="CH627" s="52"/>
      <c r="CI627" s="52"/>
      <c r="CJ627" s="52"/>
      <c r="CK627" s="52"/>
      <c r="CL627" s="52"/>
      <c r="CM627" s="52"/>
      <c r="CN627" s="117">
        <f t="shared" si="199"/>
        <v>-17.460936017108345</v>
      </c>
      <c r="CO627" s="124">
        <v>-16</v>
      </c>
      <c r="CP627" s="52"/>
      <c r="CQ627" s="52"/>
      <c r="CR627" s="52"/>
      <c r="CS627" s="52"/>
      <c r="CT627" s="52"/>
      <c r="CU627" s="52"/>
      <c r="CV627" s="96"/>
    </row>
    <row r="628" spans="55:100" x14ac:dyDescent="0.3">
      <c r="BC628" s="95"/>
      <c r="BD628" s="196">
        <v>186</v>
      </c>
      <c r="BE628" s="199">
        <f t="shared" si="188"/>
        <v>-87.788071631617839</v>
      </c>
      <c r="BF628" s="198">
        <f t="shared" si="189"/>
        <v>57.058883809463126</v>
      </c>
      <c r="BG628" s="52"/>
      <c r="BH628" s="122"/>
      <c r="BI628" s="122"/>
      <c r="BJ628" s="122"/>
      <c r="BK628" s="122"/>
      <c r="BL628" s="122"/>
      <c r="BM628" s="122"/>
      <c r="BN628" s="122"/>
      <c r="BO628" s="122"/>
      <c r="BP628" s="122"/>
      <c r="BQ628" s="122"/>
      <c r="BR628" s="52"/>
      <c r="BS628" s="117">
        <f t="shared" si="196"/>
        <v>-16.369627516039074</v>
      </c>
      <c r="BT628" s="124">
        <v>-15</v>
      </c>
      <c r="BU628" s="52"/>
      <c r="BV628" s="52"/>
      <c r="BW628" s="52"/>
      <c r="BX628" s="52"/>
      <c r="BY628" s="52"/>
      <c r="BZ628" s="52"/>
      <c r="CA628" s="96"/>
      <c r="CB628" s="95"/>
      <c r="CC628" s="52"/>
      <c r="CD628" s="52"/>
      <c r="CE628" s="52"/>
      <c r="CF628" s="52"/>
      <c r="CG628" s="52"/>
      <c r="CH628" s="52"/>
      <c r="CI628" s="52"/>
      <c r="CJ628" s="52"/>
      <c r="CK628" s="52"/>
      <c r="CL628" s="52"/>
      <c r="CM628" s="52"/>
      <c r="CN628" s="117">
        <f t="shared" si="199"/>
        <v>-16.369627516039074</v>
      </c>
      <c r="CO628" s="124">
        <v>-15</v>
      </c>
      <c r="CP628" s="52"/>
      <c r="CQ628" s="52"/>
      <c r="CR628" s="52"/>
      <c r="CS628" s="52"/>
      <c r="CT628" s="52"/>
      <c r="CU628" s="52"/>
      <c r="CV628" s="96"/>
    </row>
    <row r="629" spans="55:100" x14ac:dyDescent="0.3">
      <c r="BC629" s="95"/>
      <c r="BD629" s="196">
        <v>187</v>
      </c>
      <c r="BE629" s="199">
        <f t="shared" si="188"/>
        <v>-87.742591121750323</v>
      </c>
      <c r="BF629" s="198">
        <f t="shared" si="189"/>
        <v>56.659706497422974</v>
      </c>
      <c r="BG629" s="52"/>
      <c r="BH629" s="122"/>
      <c r="BI629" s="122"/>
      <c r="BJ629" s="122"/>
      <c r="BK629" s="122"/>
      <c r="BL629" s="122"/>
      <c r="BM629" s="122"/>
      <c r="BN629" s="122"/>
      <c r="BO629" s="122"/>
      <c r="BP629" s="122"/>
      <c r="BQ629" s="122"/>
      <c r="BR629" s="52"/>
      <c r="BS629" s="117">
        <f t="shared" si="196"/>
        <v>-15.278319014969803</v>
      </c>
      <c r="BT629" s="124">
        <v>-14</v>
      </c>
      <c r="BU629" s="52"/>
      <c r="BV629" s="52"/>
      <c r="BW629" s="52"/>
      <c r="BX629" s="52"/>
      <c r="BY629" s="52"/>
      <c r="BZ629" s="52"/>
      <c r="CA629" s="96"/>
      <c r="CB629" s="95"/>
      <c r="CC629" s="52"/>
      <c r="CD629" s="52"/>
      <c r="CE629" s="52"/>
      <c r="CF629" s="52"/>
      <c r="CG629" s="52"/>
      <c r="CH629" s="52"/>
      <c r="CI629" s="52"/>
      <c r="CJ629" s="52"/>
      <c r="CK629" s="52"/>
      <c r="CL629" s="52"/>
      <c r="CM629" s="52"/>
      <c r="CN629" s="117">
        <f t="shared" si="199"/>
        <v>-15.278319014969803</v>
      </c>
      <c r="CO629" s="124">
        <v>-14</v>
      </c>
      <c r="CP629" s="52"/>
      <c r="CQ629" s="52"/>
      <c r="CR629" s="52"/>
      <c r="CS629" s="52"/>
      <c r="CT629" s="52"/>
      <c r="CU629" s="52"/>
      <c r="CV629" s="96"/>
    </row>
    <row r="630" spans="55:100" x14ac:dyDescent="0.3">
      <c r="BC630" s="95"/>
      <c r="BD630" s="196">
        <v>188</v>
      </c>
      <c r="BE630" s="199">
        <f t="shared" si="188"/>
        <v>-87.69015093409449</v>
      </c>
      <c r="BF630" s="198">
        <f t="shared" si="189"/>
        <v>56.261383726364116</v>
      </c>
      <c r="BG630" s="52"/>
      <c r="BH630" s="122"/>
      <c r="BI630" s="122"/>
      <c r="BJ630" s="122"/>
      <c r="BK630" s="122"/>
      <c r="BL630" s="122"/>
      <c r="BM630" s="122"/>
      <c r="BN630" s="122"/>
      <c r="BO630" s="122"/>
      <c r="BP630" s="122"/>
      <c r="BQ630" s="122"/>
      <c r="BR630" s="52"/>
      <c r="BS630" s="117">
        <f t="shared" si="196"/>
        <v>-14.18701051390053</v>
      </c>
      <c r="BT630" s="124">
        <v>-13</v>
      </c>
      <c r="BU630" s="52"/>
      <c r="BV630" s="52"/>
      <c r="BW630" s="52"/>
      <c r="BX630" s="52"/>
      <c r="BY630" s="52"/>
      <c r="BZ630" s="52"/>
      <c r="CA630" s="96"/>
      <c r="CB630" s="95"/>
      <c r="CC630" s="52"/>
      <c r="CD630" s="52"/>
      <c r="CE630" s="52"/>
      <c r="CF630" s="52"/>
      <c r="CG630" s="52"/>
      <c r="CH630" s="52"/>
      <c r="CI630" s="52"/>
      <c r="CJ630" s="52"/>
      <c r="CK630" s="52"/>
      <c r="CL630" s="52"/>
      <c r="CM630" s="52"/>
      <c r="CN630" s="117">
        <f t="shared" si="199"/>
        <v>-14.18701051390053</v>
      </c>
      <c r="CO630" s="124">
        <v>-13</v>
      </c>
      <c r="CP630" s="52"/>
      <c r="CQ630" s="52"/>
      <c r="CR630" s="52"/>
      <c r="CS630" s="52"/>
      <c r="CT630" s="52"/>
      <c r="CU630" s="52"/>
      <c r="CV630" s="96"/>
    </row>
    <row r="631" spans="55:100" x14ac:dyDescent="0.3">
      <c r="BC631" s="95"/>
      <c r="BD631" s="196">
        <v>189</v>
      </c>
      <c r="BE631" s="199">
        <f t="shared" si="188"/>
        <v>-87.630767042439487</v>
      </c>
      <c r="BF631" s="198">
        <f t="shared" si="189"/>
        <v>55.864036829261217</v>
      </c>
      <c r="BG631" s="52"/>
      <c r="BH631" s="122"/>
      <c r="BI631" s="122"/>
      <c r="BJ631" s="122"/>
      <c r="BK631" s="122"/>
      <c r="BL631" s="122"/>
      <c r="BM631" s="122"/>
      <c r="BN631" s="122"/>
      <c r="BO631" s="122"/>
      <c r="BP631" s="122"/>
      <c r="BQ631" s="122"/>
      <c r="BR631" s="52"/>
      <c r="BS631" s="117">
        <f t="shared" si="196"/>
        <v>-13.095702012831259</v>
      </c>
      <c r="BT631" s="124">
        <v>-12</v>
      </c>
      <c r="BU631" s="52"/>
      <c r="BV631" s="52"/>
      <c r="BW631" s="52"/>
      <c r="BX631" s="52"/>
      <c r="BY631" s="52"/>
      <c r="BZ631" s="52"/>
      <c r="CA631" s="96"/>
      <c r="CB631" s="95"/>
      <c r="CC631" s="52"/>
      <c r="CD631" s="52"/>
      <c r="CE631" s="52"/>
      <c r="CF631" s="52"/>
      <c r="CG631" s="52"/>
      <c r="CH631" s="52"/>
      <c r="CI631" s="52"/>
      <c r="CJ631" s="52"/>
      <c r="CK631" s="52"/>
      <c r="CL631" s="52"/>
      <c r="CM631" s="52"/>
      <c r="CN631" s="117">
        <f t="shared" si="199"/>
        <v>-13.095702012831259</v>
      </c>
      <c r="CO631" s="124">
        <v>-12</v>
      </c>
      <c r="CP631" s="52"/>
      <c r="CQ631" s="52"/>
      <c r="CR631" s="52"/>
      <c r="CS631" s="52"/>
      <c r="CT631" s="52"/>
      <c r="CU631" s="52"/>
      <c r="CV631" s="96"/>
    </row>
    <row r="632" spans="55:100" x14ac:dyDescent="0.3">
      <c r="BC632" s="95"/>
      <c r="BD632" s="196">
        <v>190</v>
      </c>
      <c r="BE632" s="199">
        <f t="shared" si="188"/>
        <v>-87.564457535694004</v>
      </c>
      <c r="BF632" s="198">
        <f t="shared" si="189"/>
        <v>55.467786841828328</v>
      </c>
      <c r="BG632" s="52"/>
      <c r="BH632" s="122"/>
      <c r="BI632" s="122"/>
      <c r="BJ632" s="122"/>
      <c r="BK632" s="122"/>
      <c r="BL632" s="122"/>
      <c r="BM632" s="122"/>
      <c r="BN632" s="122"/>
      <c r="BO632" s="122"/>
      <c r="BP632" s="122"/>
      <c r="BQ632" s="122"/>
      <c r="BR632" s="52"/>
      <c r="BS632" s="117">
        <f t="shared" si="196"/>
        <v>-12.004393511761988</v>
      </c>
      <c r="BT632" s="124">
        <v>-11</v>
      </c>
      <c r="BU632" s="52"/>
      <c r="BV632" s="52"/>
      <c r="BW632" s="52"/>
      <c r="BX632" s="52"/>
      <c r="BY632" s="52"/>
      <c r="BZ632" s="52"/>
      <c r="CA632" s="96"/>
      <c r="CB632" s="95"/>
      <c r="CC632" s="52"/>
      <c r="CD632" s="52"/>
      <c r="CE632" s="52"/>
      <c r="CF632" s="52"/>
      <c r="CG632" s="52"/>
      <c r="CH632" s="52"/>
      <c r="CI632" s="52"/>
      <c r="CJ632" s="52"/>
      <c r="CK632" s="52"/>
      <c r="CL632" s="52"/>
      <c r="CM632" s="52"/>
      <c r="CN632" s="117">
        <f t="shared" si="199"/>
        <v>-12.004393511761988</v>
      </c>
      <c r="CO632" s="124">
        <v>-11</v>
      </c>
      <c r="CP632" s="52"/>
      <c r="CQ632" s="52"/>
      <c r="CR632" s="52"/>
      <c r="CS632" s="52"/>
      <c r="CT632" s="52"/>
      <c r="CU632" s="52"/>
      <c r="CV632" s="96"/>
    </row>
    <row r="633" spans="55:100" x14ac:dyDescent="0.3">
      <c r="BC633" s="95"/>
      <c r="BD633" s="196">
        <v>191</v>
      </c>
      <c r="BE633" s="199">
        <f t="shared" si="188"/>
        <v>-87.491242612376112</v>
      </c>
      <c r="BF633" s="198">
        <f t="shared" si="189"/>
        <v>55.072754465650192</v>
      </c>
      <c r="BG633" s="52"/>
      <c r="BH633" s="122"/>
      <c r="BI633" s="122"/>
      <c r="BJ633" s="122"/>
      <c r="BK633" s="122"/>
      <c r="BL633" s="122"/>
      <c r="BM633" s="122"/>
      <c r="BN633" s="122"/>
      <c r="BO633" s="122"/>
      <c r="BP633" s="122"/>
      <c r="BQ633" s="122"/>
      <c r="BR633" s="52"/>
      <c r="BS633" s="117">
        <f t="shared" si="196"/>
        <v>-10.913085010692715</v>
      </c>
      <c r="BT633" s="124">
        <v>-10</v>
      </c>
      <c r="BU633" s="52"/>
      <c r="BV633" s="52"/>
      <c r="BW633" s="52"/>
      <c r="BX633" s="52"/>
      <c r="BY633" s="52"/>
      <c r="BZ633" s="52"/>
      <c r="CA633" s="96"/>
      <c r="CB633" s="95"/>
      <c r="CC633" s="52"/>
      <c r="CD633" s="52"/>
      <c r="CE633" s="52"/>
      <c r="CF633" s="52"/>
      <c r="CG633" s="52"/>
      <c r="CH633" s="52"/>
      <c r="CI633" s="52"/>
      <c r="CJ633" s="52"/>
      <c r="CK633" s="52"/>
      <c r="CL633" s="52"/>
      <c r="CM633" s="52"/>
      <c r="CN633" s="117">
        <f t="shared" si="199"/>
        <v>-10.913085010692715</v>
      </c>
      <c r="CO633" s="124">
        <v>-10</v>
      </c>
      <c r="CP633" s="52"/>
      <c r="CQ633" s="52"/>
      <c r="CR633" s="52"/>
      <c r="CS633" s="52"/>
      <c r="CT633" s="52"/>
      <c r="CU633" s="52"/>
      <c r="CV633" s="96"/>
    </row>
    <row r="634" spans="55:100" x14ac:dyDescent="0.3">
      <c r="BC634" s="95"/>
      <c r="BD634" s="196">
        <v>192</v>
      </c>
      <c r="BE634" s="199">
        <f t="shared" si="188"/>
        <v>-87.411144574460707</v>
      </c>
      <c r="BF634" s="198">
        <f t="shared" si="189"/>
        <v>54.679060031415347</v>
      </c>
      <c r="BG634" s="52"/>
      <c r="BH634" s="52"/>
      <c r="BI634" s="52"/>
      <c r="BJ634" s="52"/>
      <c r="BK634" s="52"/>
      <c r="BL634" s="52"/>
      <c r="BM634" s="52"/>
      <c r="BN634" s="52"/>
      <c r="BO634" s="52"/>
      <c r="BP634" s="52"/>
      <c r="BQ634" s="52"/>
      <c r="BR634" s="52"/>
      <c r="BS634" s="117">
        <f t="shared" si="196"/>
        <v>-9.8217765096234437</v>
      </c>
      <c r="BT634" s="124">
        <v>-9</v>
      </c>
      <c r="BU634" s="52"/>
      <c r="BV634" s="52"/>
      <c r="BW634" s="52"/>
      <c r="BX634" s="52"/>
      <c r="BY634" s="52"/>
      <c r="BZ634" s="52"/>
      <c r="CA634" s="96"/>
      <c r="CB634" s="95"/>
      <c r="CC634" s="52"/>
      <c r="CD634" s="52"/>
      <c r="CE634" s="52"/>
      <c r="CF634" s="52"/>
      <c r="CG634" s="52"/>
      <c r="CH634" s="52"/>
      <c r="CI634" s="52"/>
      <c r="CJ634" s="52"/>
      <c r="CK634" s="52"/>
      <c r="CL634" s="52"/>
      <c r="CM634" s="52"/>
      <c r="CN634" s="117">
        <f t="shared" si="199"/>
        <v>-9.8217765096234437</v>
      </c>
      <c r="CO634" s="124">
        <v>-9</v>
      </c>
      <c r="CP634" s="52"/>
      <c r="CQ634" s="52"/>
      <c r="CR634" s="52"/>
      <c r="CS634" s="52"/>
      <c r="CT634" s="52"/>
      <c r="CU634" s="52"/>
      <c r="CV634" s="96"/>
    </row>
    <row r="635" spans="55:100" x14ac:dyDescent="0.3">
      <c r="BC635" s="95"/>
      <c r="BD635" s="196">
        <v>193</v>
      </c>
      <c r="BE635" s="199">
        <f t="shared" ref="BE635:BE698" si="200">$BF$436*COS($BD635*PI()/180)+$BF$437</f>
        <v>-87.32418782058609</v>
      </c>
      <c r="BF635" s="198">
        <f t="shared" ref="BF635:BF698" si="201">$BF$436*SIN($BD635*PI()/180)+$BF$438</f>
        <v>54.286823462262255</v>
      </c>
      <c r="BG635" s="52"/>
      <c r="BH635" s="52"/>
      <c r="BI635" s="52"/>
      <c r="BJ635" s="52"/>
      <c r="BK635" s="52"/>
      <c r="BL635" s="52"/>
      <c r="BM635" s="52"/>
      <c r="BN635" s="52"/>
      <c r="BO635" s="52"/>
      <c r="BP635" s="52"/>
      <c r="BQ635" s="52"/>
      <c r="BR635" s="52"/>
      <c r="BS635" s="117">
        <f t="shared" si="196"/>
        <v>-8.7304680085541726</v>
      </c>
      <c r="BT635" s="124">
        <v>-8</v>
      </c>
      <c r="BU635" s="52"/>
      <c r="BV635" s="52"/>
      <c r="BW635" s="52"/>
      <c r="BX635" s="52"/>
      <c r="BY635" s="52"/>
      <c r="BZ635" s="52"/>
      <c r="CA635" s="96"/>
      <c r="CB635" s="95"/>
      <c r="CC635" s="52"/>
      <c r="CD635" s="52"/>
      <c r="CE635" s="52"/>
      <c r="CF635" s="52"/>
      <c r="CG635" s="52"/>
      <c r="CH635" s="52"/>
      <c r="CI635" s="52"/>
      <c r="CJ635" s="52"/>
      <c r="CK635" s="52"/>
      <c r="CL635" s="52"/>
      <c r="CM635" s="52"/>
      <c r="CN635" s="117">
        <f t="shared" si="199"/>
        <v>-8.7304680085541726</v>
      </c>
      <c r="CO635" s="124">
        <v>-8</v>
      </c>
      <c r="CP635" s="52"/>
      <c r="CQ635" s="52"/>
      <c r="CR635" s="52"/>
      <c r="CS635" s="52"/>
      <c r="CT635" s="52"/>
      <c r="CU635" s="52"/>
      <c r="CV635" s="96"/>
    </row>
    <row r="636" spans="55:100" x14ac:dyDescent="0.3">
      <c r="BC636" s="95"/>
      <c r="BD636" s="196">
        <v>194</v>
      </c>
      <c r="BE636" s="199">
        <f t="shared" si="200"/>
        <v>-87.230398838621852</v>
      </c>
      <c r="BF636" s="198">
        <f t="shared" si="201"/>
        <v>53.896164237249586</v>
      </c>
      <c r="BG636" s="52"/>
      <c r="BH636" s="52"/>
      <c r="BI636" s="52"/>
      <c r="BJ636" s="52"/>
      <c r="BK636" s="52"/>
      <c r="BL636" s="52"/>
      <c r="BM636" s="52"/>
      <c r="BN636" s="52"/>
      <c r="BO636" s="52"/>
      <c r="BP636" s="52"/>
      <c r="BQ636" s="52"/>
      <c r="BR636" s="52"/>
      <c r="BS636" s="117">
        <f t="shared" si="196"/>
        <v>-7.6391595074849015</v>
      </c>
      <c r="BT636" s="124">
        <v>-7</v>
      </c>
      <c r="BU636" s="52"/>
      <c r="BV636" s="52"/>
      <c r="BW636" s="52"/>
      <c r="BX636" s="52"/>
      <c r="BY636" s="52"/>
      <c r="BZ636" s="52"/>
      <c r="CA636" s="96"/>
      <c r="CB636" s="95"/>
      <c r="CC636" s="52"/>
      <c r="CD636" s="52"/>
      <c r="CE636" s="52"/>
      <c r="CF636" s="52"/>
      <c r="CG636" s="52"/>
      <c r="CH636" s="52"/>
      <c r="CI636" s="52"/>
      <c r="CJ636" s="52"/>
      <c r="CK636" s="52"/>
      <c r="CL636" s="52"/>
      <c r="CM636" s="52"/>
      <c r="CN636" s="117">
        <f t="shared" si="199"/>
        <v>-7.6391595074849015</v>
      </c>
      <c r="CO636" s="124">
        <v>-7</v>
      </c>
      <c r="CP636" s="52"/>
      <c r="CQ636" s="52"/>
      <c r="CR636" s="52"/>
      <c r="CS636" s="52"/>
      <c r="CT636" s="52"/>
      <c r="CU636" s="52"/>
      <c r="CV636" s="96"/>
    </row>
    <row r="637" spans="55:100" x14ac:dyDescent="0.3">
      <c r="BC637" s="95"/>
      <c r="BD637" s="196">
        <v>195</v>
      </c>
      <c r="BE637" s="199">
        <f t="shared" si="200"/>
        <v>-87.129806197600445</v>
      </c>
      <c r="BF637" s="198">
        <f t="shared" si="201"/>
        <v>53.507201354961659</v>
      </c>
      <c r="BG637" s="52"/>
      <c r="BH637" s="52"/>
      <c r="BI637" s="52"/>
      <c r="BJ637" s="52"/>
      <c r="BK637" s="52"/>
      <c r="BL637" s="52"/>
      <c r="BM637" s="52"/>
      <c r="BN637" s="52"/>
      <c r="BO637" s="52"/>
      <c r="BP637" s="52"/>
      <c r="BQ637" s="52"/>
      <c r="BR637" s="52"/>
      <c r="BS637" s="117">
        <f t="shared" ref="BS637:BS700" si="202">$BT$436*$BT637+$BV$436</f>
        <v>-6.5478510064156294</v>
      </c>
      <c r="BT637" s="124">
        <v>-6</v>
      </c>
      <c r="BU637" s="52"/>
      <c r="BV637" s="52"/>
      <c r="BW637" s="52"/>
      <c r="BX637" s="52"/>
      <c r="BY637" s="52"/>
      <c r="BZ637" s="52"/>
      <c r="CA637" s="96"/>
      <c r="CB637" s="95"/>
      <c r="CC637" s="52"/>
      <c r="CD637" s="52"/>
      <c r="CE637" s="52"/>
      <c r="CF637" s="52"/>
      <c r="CG637" s="52"/>
      <c r="CH637" s="52"/>
      <c r="CI637" s="52"/>
      <c r="CJ637" s="52"/>
      <c r="CK637" s="52"/>
      <c r="CL637" s="52"/>
      <c r="CM637" s="52"/>
      <c r="CN637" s="117">
        <f t="shared" si="199"/>
        <v>-6.5478510064156294</v>
      </c>
      <c r="CO637" s="124">
        <v>-6</v>
      </c>
      <c r="CP637" s="52"/>
      <c r="CQ637" s="52"/>
      <c r="CR637" s="52"/>
      <c r="CS637" s="52"/>
      <c r="CT637" s="52"/>
      <c r="CU637" s="52"/>
      <c r="CV637" s="96"/>
    </row>
    <row r="638" spans="55:100" x14ac:dyDescent="0.3">
      <c r="BC638" s="95"/>
      <c r="BD638" s="196">
        <v>196</v>
      </c>
      <c r="BE638" s="199">
        <f t="shared" si="200"/>
        <v>-87.022440539014781</v>
      </c>
      <c r="BF638" s="198">
        <f t="shared" si="201"/>
        <v>53.120053297260391</v>
      </c>
      <c r="BG638" s="52"/>
      <c r="BH638" s="52"/>
      <c r="BI638" s="52"/>
      <c r="BJ638" s="52"/>
      <c r="BK638" s="52"/>
      <c r="BL638" s="52"/>
      <c r="BM638" s="52"/>
      <c r="BN638" s="52"/>
      <c r="BO638" s="52"/>
      <c r="BP638" s="52"/>
      <c r="BQ638" s="52"/>
      <c r="BR638" s="52"/>
      <c r="BS638" s="117">
        <f t="shared" si="202"/>
        <v>-5.4565425053463574</v>
      </c>
      <c r="BT638" s="124">
        <v>-5</v>
      </c>
      <c r="BU638" s="52"/>
      <c r="BV638" s="52"/>
      <c r="BW638" s="52"/>
      <c r="BX638" s="52"/>
      <c r="BY638" s="52"/>
      <c r="BZ638" s="52"/>
      <c r="CA638" s="96"/>
      <c r="CB638" s="95"/>
      <c r="CC638" s="52"/>
      <c r="CD638" s="52"/>
      <c r="CE638" s="52"/>
      <c r="CF638" s="52"/>
      <c r="CG638" s="52"/>
      <c r="CH638" s="52"/>
      <c r="CI638" s="52"/>
      <c r="CJ638" s="52"/>
      <c r="CK638" s="52"/>
      <c r="CL638" s="52"/>
      <c r="CM638" s="52"/>
      <c r="CN638" s="117">
        <f t="shared" ref="CN638:CN701" si="203">$CO$436*$CO638+$CQ$436</f>
        <v>-5.4565425053463574</v>
      </c>
      <c r="CO638" s="124">
        <v>-5</v>
      </c>
      <c r="CP638" s="52"/>
      <c r="CQ638" s="52"/>
      <c r="CR638" s="52"/>
      <c r="CS638" s="52"/>
      <c r="CT638" s="52"/>
      <c r="CU638" s="52"/>
      <c r="CV638" s="96"/>
    </row>
    <row r="639" spans="55:100" x14ac:dyDescent="0.3">
      <c r="BC639" s="95"/>
      <c r="BD639" s="196">
        <v>197</v>
      </c>
      <c r="BE639" s="199">
        <f t="shared" si="200"/>
        <v>-86.908334567484559</v>
      </c>
      <c r="BF639" s="198">
        <f t="shared" si="201"/>
        <v>52.734837993194553</v>
      </c>
      <c r="BG639" s="52"/>
      <c r="BH639" s="52"/>
      <c r="BI639" s="52"/>
      <c r="BJ639" s="52"/>
      <c r="BK639" s="52"/>
      <c r="BL639" s="52"/>
      <c r="BM639" s="52"/>
      <c r="BN639" s="52"/>
      <c r="BO639" s="52"/>
      <c r="BP639" s="52"/>
      <c r="BQ639" s="52"/>
      <c r="BR639" s="52"/>
      <c r="BS639" s="117">
        <f t="shared" si="202"/>
        <v>-4.3652340042770863</v>
      </c>
      <c r="BT639" s="124">
        <v>-4</v>
      </c>
      <c r="BU639" s="52"/>
      <c r="BV639" s="52"/>
      <c r="BW639" s="52"/>
      <c r="BX639" s="52"/>
      <c r="BY639" s="52"/>
      <c r="BZ639" s="52"/>
      <c r="CA639" s="96"/>
      <c r="CB639" s="95"/>
      <c r="CC639" s="52"/>
      <c r="CD639" s="52"/>
      <c r="CE639" s="52"/>
      <c r="CF639" s="52"/>
      <c r="CG639" s="52"/>
      <c r="CH639" s="52"/>
      <c r="CI639" s="52"/>
      <c r="CJ639" s="52"/>
      <c r="CK639" s="52"/>
      <c r="CL639" s="52"/>
      <c r="CM639" s="52"/>
      <c r="CN639" s="117">
        <f t="shared" si="203"/>
        <v>-4.3652340042770863</v>
      </c>
      <c r="CO639" s="124">
        <v>-4</v>
      </c>
      <c r="CP639" s="52"/>
      <c r="CQ639" s="52"/>
      <c r="CR639" s="52"/>
      <c r="CS639" s="52"/>
      <c r="CT639" s="52"/>
      <c r="CU639" s="52"/>
      <c r="CV639" s="96"/>
    </row>
    <row r="640" spans="55:100" x14ac:dyDescent="0.3">
      <c r="BC640" s="95"/>
      <c r="BD640" s="196">
        <v>198</v>
      </c>
      <c r="BE640" s="199">
        <f t="shared" si="200"/>
        <v>-86.787523040794071</v>
      </c>
      <c r="BF640" s="198">
        <f t="shared" si="201"/>
        <v>52.351672783077404</v>
      </c>
      <c r="BG640" s="52"/>
      <c r="BH640" s="52"/>
      <c r="BI640" s="52"/>
      <c r="BJ640" s="52"/>
      <c r="BK640" s="52"/>
      <c r="BL640" s="52"/>
      <c r="BM640" s="52"/>
      <c r="BN640" s="52"/>
      <c r="BO640" s="52"/>
      <c r="BP640" s="52"/>
      <c r="BQ640" s="52"/>
      <c r="BR640" s="52"/>
      <c r="BS640" s="117">
        <f t="shared" si="202"/>
        <v>-3.2739255032078147</v>
      </c>
      <c r="BT640" s="124">
        <v>-3</v>
      </c>
      <c r="BU640" s="52"/>
      <c r="BV640" s="52"/>
      <c r="BW640" s="52"/>
      <c r="BX640" s="52"/>
      <c r="BY640" s="52"/>
      <c r="BZ640" s="52"/>
      <c r="CA640" s="96"/>
      <c r="CB640" s="95"/>
      <c r="CC640" s="52"/>
      <c r="CD640" s="52"/>
      <c r="CE640" s="52"/>
      <c r="CF640" s="52"/>
      <c r="CG640" s="52"/>
      <c r="CH640" s="52"/>
      <c r="CI640" s="52"/>
      <c r="CJ640" s="52"/>
      <c r="CK640" s="52"/>
      <c r="CL640" s="52"/>
      <c r="CM640" s="52"/>
      <c r="CN640" s="117">
        <f t="shared" si="203"/>
        <v>-3.2739255032078147</v>
      </c>
      <c r="CO640" s="124">
        <v>-3</v>
      </c>
      <c r="CP640" s="52"/>
      <c r="CQ640" s="52"/>
      <c r="CR640" s="52"/>
      <c r="CS640" s="52"/>
      <c r="CT640" s="52"/>
      <c r="CU640" s="52"/>
      <c r="CV640" s="96"/>
    </row>
    <row r="641" spans="55:100" x14ac:dyDescent="0.3">
      <c r="BC641" s="95"/>
      <c r="BD641" s="196">
        <v>199</v>
      </c>
      <c r="BE641" s="199">
        <f t="shared" si="200"/>
        <v>-86.660042759304673</v>
      </c>
      <c r="BF641" s="198">
        <f t="shared" si="201"/>
        <v>51.970674382743795</v>
      </c>
      <c r="BG641" s="52"/>
      <c r="BH641" s="52"/>
      <c r="BI641" s="52"/>
      <c r="BJ641" s="52"/>
      <c r="BK641" s="52"/>
      <c r="BL641" s="52"/>
      <c r="BM641" s="52"/>
      <c r="BN641" s="52"/>
      <c r="BO641" s="52"/>
      <c r="BP641" s="52"/>
      <c r="BQ641" s="52"/>
      <c r="BR641" s="52"/>
      <c r="BS641" s="117">
        <f t="shared" si="202"/>
        <v>-2.1826170021385431</v>
      </c>
      <c r="BT641" s="124">
        <v>-2</v>
      </c>
      <c r="BU641" s="52"/>
      <c r="BV641" s="52"/>
      <c r="BW641" s="52"/>
      <c r="BX641" s="52"/>
      <c r="BY641" s="52"/>
      <c r="BZ641" s="52"/>
      <c r="CA641" s="96"/>
      <c r="CB641" s="95"/>
      <c r="CC641" s="52"/>
      <c r="CD641" s="52"/>
      <c r="CE641" s="52"/>
      <c r="CF641" s="52"/>
      <c r="CG641" s="52"/>
      <c r="CH641" s="52"/>
      <c r="CI641" s="52"/>
      <c r="CJ641" s="52"/>
      <c r="CK641" s="52"/>
      <c r="CL641" s="52"/>
      <c r="CM641" s="52"/>
      <c r="CN641" s="117">
        <f t="shared" si="203"/>
        <v>-2.1826170021385431</v>
      </c>
      <c r="CO641" s="124">
        <v>-2</v>
      </c>
      <c r="CP641" s="52"/>
      <c r="CQ641" s="52"/>
      <c r="CR641" s="52"/>
      <c r="CS641" s="52"/>
      <c r="CT641" s="52"/>
      <c r="CU641" s="52"/>
      <c r="CV641" s="96"/>
    </row>
    <row r="642" spans="55:100" ht="15" thickBot="1" x14ac:dyDescent="0.35">
      <c r="BC642" s="95"/>
      <c r="BD642" s="196">
        <v>200</v>
      </c>
      <c r="BE642" s="199">
        <f t="shared" si="200"/>
        <v>-86.525932554745026</v>
      </c>
      <c r="BF642" s="198">
        <f t="shared" si="201"/>
        <v>51.591958847997248</v>
      </c>
      <c r="BG642" s="52"/>
      <c r="BH642" s="52"/>
      <c r="BI642" s="52"/>
      <c r="BJ642" s="52"/>
      <c r="BK642" s="52"/>
      <c r="BL642" s="52"/>
      <c r="BM642" s="52"/>
      <c r="BN642" s="52"/>
      <c r="BO642" s="52"/>
      <c r="BP642" s="52"/>
      <c r="BQ642" s="52"/>
      <c r="BR642" s="52"/>
      <c r="BS642" s="117">
        <f t="shared" si="202"/>
        <v>-1.0913085010692716</v>
      </c>
      <c r="BT642" s="124">
        <v>-1</v>
      </c>
      <c r="BU642" s="52"/>
      <c r="BV642" s="52"/>
      <c r="BW642" s="52"/>
      <c r="BX642" s="52"/>
      <c r="BY642" s="52"/>
      <c r="BZ642" s="52"/>
      <c r="CA642" s="96"/>
      <c r="CB642" s="95"/>
      <c r="CC642" s="52"/>
      <c r="CD642" s="52"/>
      <c r="CE642" s="52"/>
      <c r="CF642" s="52"/>
      <c r="CG642" s="52"/>
      <c r="CH642" s="52"/>
      <c r="CI642" s="52"/>
      <c r="CJ642" s="52"/>
      <c r="CK642" s="52"/>
      <c r="CL642" s="52"/>
      <c r="CM642" s="52"/>
      <c r="CN642" s="117">
        <f t="shared" si="203"/>
        <v>-1.0913085010692716</v>
      </c>
      <c r="CO642" s="124">
        <v>-1</v>
      </c>
      <c r="CP642" s="52"/>
      <c r="CQ642" s="52"/>
      <c r="CR642" s="52"/>
      <c r="CS642" s="52"/>
      <c r="CT642" s="52"/>
      <c r="CU642" s="52"/>
      <c r="CV642" s="96"/>
    </row>
    <row r="643" spans="55:100" ht="15" thickBot="1" x14ac:dyDescent="0.35">
      <c r="BC643" s="95"/>
      <c r="BD643" s="196">
        <v>201</v>
      </c>
      <c r="BE643" s="199">
        <f t="shared" si="200"/>
        <v>-86.3852332783826</v>
      </c>
      <c r="BF643" s="198">
        <f t="shared" si="201"/>
        <v>51.21564153925835</v>
      </c>
      <c r="BG643" s="52"/>
      <c r="BH643" s="52"/>
      <c r="BI643" s="52"/>
      <c r="BJ643" s="52"/>
      <c r="BK643" s="52"/>
      <c r="BL643" s="52"/>
      <c r="BM643" s="52"/>
      <c r="BN643" s="52"/>
      <c r="BO643" s="52"/>
      <c r="BP643" s="52"/>
      <c r="BQ643" s="52"/>
      <c r="BR643" s="52"/>
      <c r="BS643" s="117">
        <f t="shared" si="202"/>
        <v>0</v>
      </c>
      <c r="BT643" s="119">
        <f>BT443</f>
        <v>0</v>
      </c>
      <c r="BU643" s="52"/>
      <c r="BV643" s="52"/>
      <c r="BW643" s="52"/>
      <c r="BX643" s="52"/>
      <c r="BY643" s="52"/>
      <c r="BZ643" s="52"/>
      <c r="CA643" s="96"/>
      <c r="CB643" s="95"/>
      <c r="CC643" s="52"/>
      <c r="CD643" s="52"/>
      <c r="CE643" s="52"/>
      <c r="CF643" s="52"/>
      <c r="CG643" s="52"/>
      <c r="CH643" s="52"/>
      <c r="CI643" s="52"/>
      <c r="CJ643" s="52"/>
      <c r="CK643" s="52"/>
      <c r="CL643" s="52"/>
      <c r="CM643" s="52"/>
      <c r="CN643" s="117">
        <f t="shared" si="203"/>
        <v>0</v>
      </c>
      <c r="CO643" s="119">
        <f>CO443</f>
        <v>0</v>
      </c>
      <c r="CP643" s="52"/>
      <c r="CQ643" s="52"/>
      <c r="CR643" s="52"/>
      <c r="CS643" s="52"/>
      <c r="CT643" s="52"/>
      <c r="CU643" s="52"/>
      <c r="CV643" s="96"/>
    </row>
    <row r="644" spans="55:100" x14ac:dyDescent="0.3">
      <c r="BC644" s="95"/>
      <c r="BD644" s="196">
        <v>202</v>
      </c>
      <c r="BE644" s="199">
        <f t="shared" si="200"/>
        <v>-86.237987788579957</v>
      </c>
      <c r="BF644" s="198">
        <f t="shared" si="201"/>
        <v>50.841837086424825</v>
      </c>
      <c r="BG644" s="52"/>
      <c r="BH644" s="52"/>
      <c r="BI644" s="52"/>
      <c r="BJ644" s="52"/>
      <c r="BK644" s="52"/>
      <c r="BL644" s="52"/>
      <c r="BM644" s="52"/>
      <c r="BN644" s="52"/>
      <c r="BO644" s="52"/>
      <c r="BP644" s="52"/>
      <c r="BQ644" s="52"/>
      <c r="BR644" s="52"/>
      <c r="BS644" s="117">
        <f t="shared" si="202"/>
        <v>1.0913085010692716</v>
      </c>
      <c r="BT644" s="115">
        <v>1</v>
      </c>
      <c r="BU644" s="52"/>
      <c r="BV644" s="52"/>
      <c r="BW644" s="52"/>
      <c r="BX644" s="52"/>
      <c r="BY644" s="52"/>
      <c r="BZ644" s="52"/>
      <c r="CA644" s="96"/>
      <c r="CB644" s="95"/>
      <c r="CC644" s="52"/>
      <c r="CD644" s="52"/>
      <c r="CE644" s="52"/>
      <c r="CF644" s="52"/>
      <c r="CG644" s="52"/>
      <c r="CH644" s="52"/>
      <c r="CI644" s="52"/>
      <c r="CJ644" s="52"/>
      <c r="CK644" s="52"/>
      <c r="CL644" s="52"/>
      <c r="CM644" s="52"/>
      <c r="CN644" s="117">
        <f t="shared" si="203"/>
        <v>1.0913085010692716</v>
      </c>
      <c r="CO644" s="115">
        <v>1</v>
      </c>
      <c r="CP644" s="52"/>
      <c r="CQ644" s="52"/>
      <c r="CR644" s="52"/>
      <c r="CS644" s="52"/>
      <c r="CT644" s="52"/>
      <c r="CU644" s="52"/>
      <c r="CV644" s="96"/>
    </row>
    <row r="645" spans="55:100" x14ac:dyDescent="0.3">
      <c r="BC645" s="95"/>
      <c r="BD645" s="196">
        <v>203</v>
      </c>
      <c r="BE645" s="199">
        <f t="shared" si="200"/>
        <v>-86.084240937739693</v>
      </c>
      <c r="BF645" s="198">
        <f t="shared" si="201"/>
        <v>50.470659353954119</v>
      </c>
      <c r="BG645" s="52"/>
      <c r="BH645" s="52"/>
      <c r="BI645" s="52"/>
      <c r="BJ645" s="52"/>
      <c r="BK645" s="52"/>
      <c r="BL645" s="52"/>
      <c r="BM645" s="52"/>
      <c r="BN645" s="52"/>
      <c r="BO645" s="52"/>
      <c r="BP645" s="52"/>
      <c r="BQ645" s="52"/>
      <c r="BR645" s="52"/>
      <c r="BS645" s="117">
        <f t="shared" si="202"/>
        <v>2.1826170021385431</v>
      </c>
      <c r="BT645" s="115">
        <v>2</v>
      </c>
      <c r="BU645" s="52"/>
      <c r="BV645" s="52"/>
      <c r="BW645" s="52"/>
      <c r="BX645" s="52"/>
      <c r="BY645" s="52"/>
      <c r="BZ645" s="52"/>
      <c r="CA645" s="96"/>
      <c r="CB645" s="95"/>
      <c r="CC645" s="52"/>
      <c r="CD645" s="52"/>
      <c r="CE645" s="52"/>
      <c r="CF645" s="52"/>
      <c r="CG645" s="52"/>
      <c r="CH645" s="52"/>
      <c r="CI645" s="52"/>
      <c r="CJ645" s="52"/>
      <c r="CK645" s="52"/>
      <c r="CL645" s="52"/>
      <c r="CM645" s="52"/>
      <c r="CN645" s="117">
        <f t="shared" si="203"/>
        <v>2.1826170021385431</v>
      </c>
      <c r="CO645" s="115">
        <v>2</v>
      </c>
      <c r="CP645" s="52"/>
      <c r="CQ645" s="52"/>
      <c r="CR645" s="52"/>
      <c r="CS645" s="52"/>
      <c r="CT645" s="52"/>
      <c r="CU645" s="52"/>
      <c r="CV645" s="96"/>
    </row>
    <row r="646" spans="55:100" x14ac:dyDescent="0.3">
      <c r="BC646" s="95"/>
      <c r="BD646" s="196">
        <v>204</v>
      </c>
      <c r="BE646" s="199">
        <f t="shared" si="200"/>
        <v>-85.924039558641965</v>
      </c>
      <c r="BF646" s="198">
        <f t="shared" si="201"/>
        <v>50.102221406179233</v>
      </c>
      <c r="BG646" s="52"/>
      <c r="BH646" s="52"/>
      <c r="BI646" s="52"/>
      <c r="BJ646" s="52"/>
      <c r="BK646" s="52"/>
      <c r="BL646" s="52"/>
      <c r="BM646" s="52"/>
      <c r="BN646" s="52"/>
      <c r="BO646" s="52"/>
      <c r="BP646" s="52"/>
      <c r="BQ646" s="52"/>
      <c r="BR646" s="52"/>
      <c r="BS646" s="117">
        <f t="shared" si="202"/>
        <v>3.2739255032078147</v>
      </c>
      <c r="BT646" s="115">
        <v>3</v>
      </c>
      <c r="BU646" s="52"/>
      <c r="BV646" s="52"/>
      <c r="BW646" s="52"/>
      <c r="BX646" s="52"/>
      <c r="BY646" s="52"/>
      <c r="BZ646" s="52"/>
      <c r="CA646" s="96"/>
      <c r="CB646" s="95"/>
      <c r="CC646" s="52"/>
      <c r="CD646" s="52"/>
      <c r="CE646" s="52"/>
      <c r="CF646" s="52"/>
      <c r="CG646" s="52"/>
      <c r="CH646" s="52"/>
      <c r="CI646" s="52"/>
      <c r="CJ646" s="52"/>
      <c r="CK646" s="52"/>
      <c r="CL646" s="52"/>
      <c r="CM646" s="52"/>
      <c r="CN646" s="117">
        <f t="shared" si="203"/>
        <v>3.2739255032078147</v>
      </c>
      <c r="CO646" s="115">
        <v>3</v>
      </c>
      <c r="CP646" s="52"/>
      <c r="CQ646" s="52"/>
      <c r="CR646" s="52"/>
      <c r="CS646" s="52"/>
      <c r="CT646" s="52"/>
      <c r="CU646" s="52"/>
      <c r="CV646" s="96"/>
    </row>
    <row r="647" spans="55:100" x14ac:dyDescent="0.3">
      <c r="BC647" s="95"/>
      <c r="BD647" s="196">
        <v>205</v>
      </c>
      <c r="BE647" s="199">
        <f t="shared" si="200"/>
        <v>-85.757432450178726</v>
      </c>
      <c r="BF647" s="198">
        <f t="shared" si="201"/>
        <v>49.736635472868173</v>
      </c>
      <c r="BG647" s="52"/>
      <c r="BH647" s="52"/>
      <c r="BI647" s="52"/>
      <c r="BJ647" s="52"/>
      <c r="BK647" s="52"/>
      <c r="BL647" s="52"/>
      <c r="BM647" s="52"/>
      <c r="BN647" s="52"/>
      <c r="BO647" s="52"/>
      <c r="BP647" s="52"/>
      <c r="BQ647" s="52"/>
      <c r="BR647" s="52"/>
      <c r="BS647" s="117">
        <f t="shared" si="202"/>
        <v>4.3652340042770863</v>
      </c>
      <c r="BT647" s="115">
        <v>4</v>
      </c>
      <c r="BU647" s="52"/>
      <c r="BV647" s="52"/>
      <c r="BW647" s="52"/>
      <c r="BX647" s="52"/>
      <c r="BY647" s="52"/>
      <c r="BZ647" s="52"/>
      <c r="CA647" s="96"/>
      <c r="CB647" s="95"/>
      <c r="CC647" s="52"/>
      <c r="CD647" s="52"/>
      <c r="CE647" s="52"/>
      <c r="CF647" s="52"/>
      <c r="CG647" s="52"/>
      <c r="CH647" s="52"/>
      <c r="CI647" s="52"/>
      <c r="CJ647" s="52"/>
      <c r="CK647" s="52"/>
      <c r="CL647" s="52"/>
      <c r="CM647" s="52"/>
      <c r="CN647" s="117">
        <f t="shared" si="203"/>
        <v>4.3652340042770863</v>
      </c>
      <c r="CO647" s="115">
        <v>4</v>
      </c>
      <c r="CP647" s="52"/>
      <c r="CQ647" s="52"/>
      <c r="CR647" s="52"/>
      <c r="CS647" s="52"/>
      <c r="CT647" s="52"/>
      <c r="CU647" s="52"/>
      <c r="CV647" s="96"/>
    </row>
    <row r="648" spans="55:100" x14ac:dyDescent="0.3">
      <c r="BC648" s="95"/>
      <c r="BD648" s="196">
        <v>206</v>
      </c>
      <c r="BE648" s="199">
        <f t="shared" si="200"/>
        <v>-85.584470362489199</v>
      </c>
      <c r="BF648" s="198">
        <f t="shared" si="201"/>
        <v>49.37401291503776</v>
      </c>
      <c r="BG648" s="52"/>
      <c r="BH648" s="52"/>
      <c r="BI648" s="52"/>
      <c r="BJ648" s="52"/>
      <c r="BK648" s="52"/>
      <c r="BL648" s="52"/>
      <c r="BM648" s="52"/>
      <c r="BN648" s="52"/>
      <c r="BO648" s="52"/>
      <c r="BP648" s="52"/>
      <c r="BQ648" s="52"/>
      <c r="BR648" s="52"/>
      <c r="BS648" s="117">
        <f t="shared" si="202"/>
        <v>5.4565425053463574</v>
      </c>
      <c r="BT648" s="115">
        <v>5</v>
      </c>
      <c r="BU648" s="52"/>
      <c r="BV648" s="52"/>
      <c r="BW648" s="52"/>
      <c r="BX648" s="52"/>
      <c r="BY648" s="52"/>
      <c r="BZ648" s="52"/>
      <c r="CA648" s="96"/>
      <c r="CB648" s="95"/>
      <c r="CC648" s="52"/>
      <c r="CD648" s="52"/>
      <c r="CE648" s="52"/>
      <c r="CF648" s="52"/>
      <c r="CG648" s="52"/>
      <c r="CH648" s="52"/>
      <c r="CI648" s="52"/>
      <c r="CJ648" s="52"/>
      <c r="CK648" s="52"/>
      <c r="CL648" s="52"/>
      <c r="CM648" s="52"/>
      <c r="CN648" s="117">
        <f t="shared" si="203"/>
        <v>5.4565425053463574</v>
      </c>
      <c r="CO648" s="115">
        <v>5</v>
      </c>
      <c r="CP648" s="52"/>
      <c r="CQ648" s="52"/>
      <c r="CR648" s="52"/>
      <c r="CS648" s="52"/>
      <c r="CT648" s="52"/>
      <c r="CU648" s="52"/>
      <c r="CV648" s="96"/>
    </row>
    <row r="649" spans="55:100" x14ac:dyDescent="0.3">
      <c r="BC649" s="95"/>
      <c r="BD649" s="196">
        <v>207</v>
      </c>
      <c r="BE649" s="199">
        <f t="shared" si="200"/>
        <v>-85.405205981500799</v>
      </c>
      <c r="BF649" s="198">
        <f t="shared" si="201"/>
        <v>49.014464191031905</v>
      </c>
      <c r="BG649" s="52"/>
      <c r="BH649" s="52"/>
      <c r="BI649" s="52"/>
      <c r="BJ649" s="52"/>
      <c r="BK649" s="52"/>
      <c r="BL649" s="52"/>
      <c r="BM649" s="52"/>
      <c r="BN649" s="52"/>
      <c r="BO649" s="52"/>
      <c r="BP649" s="52"/>
      <c r="BQ649" s="52"/>
      <c r="BR649" s="52"/>
      <c r="BS649" s="117">
        <f t="shared" si="202"/>
        <v>6.5478510064156294</v>
      </c>
      <c r="BT649" s="115">
        <v>6</v>
      </c>
      <c r="BU649" s="52"/>
      <c r="BV649" s="52"/>
      <c r="BW649" s="52"/>
      <c r="BX649" s="52"/>
      <c r="BY649" s="52"/>
      <c r="BZ649" s="52"/>
      <c r="CA649" s="96"/>
      <c r="CB649" s="95"/>
      <c r="CC649" s="52"/>
      <c r="CD649" s="52"/>
      <c r="CE649" s="52"/>
      <c r="CF649" s="52"/>
      <c r="CG649" s="52"/>
      <c r="CH649" s="52"/>
      <c r="CI649" s="52"/>
      <c r="CJ649" s="52"/>
      <c r="CK649" s="52"/>
      <c r="CL649" s="52"/>
      <c r="CM649" s="52"/>
      <c r="CN649" s="117">
        <f t="shared" si="203"/>
        <v>6.5478510064156294</v>
      </c>
      <c r="CO649" s="115">
        <v>6</v>
      </c>
      <c r="CP649" s="52"/>
      <c r="CQ649" s="52"/>
      <c r="CR649" s="52"/>
      <c r="CS649" s="52"/>
      <c r="CT649" s="52"/>
      <c r="CU649" s="52"/>
      <c r="CV649" s="96"/>
    </row>
    <row r="650" spans="55:100" x14ac:dyDescent="0.3">
      <c r="BC650" s="95"/>
      <c r="BD650" s="196">
        <v>208</v>
      </c>
      <c r="BE650" s="199">
        <f t="shared" si="200"/>
        <v>-85.219693912880558</v>
      </c>
      <c r="BF650" s="198">
        <f t="shared" si="201"/>
        <v>48.658098822874955</v>
      </c>
      <c r="BG650" s="52"/>
      <c r="BH650" s="52"/>
      <c r="BI650" s="52"/>
      <c r="BJ650" s="52"/>
      <c r="BK650" s="52"/>
      <c r="BL650" s="52"/>
      <c r="BM650" s="52"/>
      <c r="BN650" s="52"/>
      <c r="BO650" s="52"/>
      <c r="BP650" s="52"/>
      <c r="BQ650" s="52"/>
      <c r="BR650" s="52"/>
      <c r="BS650" s="117">
        <f t="shared" si="202"/>
        <v>7.6391595074849015</v>
      </c>
      <c r="BT650" s="115">
        <v>7</v>
      </c>
      <c r="BU650" s="52"/>
      <c r="BV650" s="52"/>
      <c r="BW650" s="52"/>
      <c r="BX650" s="52"/>
      <c r="BY650" s="52"/>
      <c r="BZ650" s="52"/>
      <c r="CA650" s="96"/>
      <c r="CB650" s="95"/>
      <c r="CC650" s="52"/>
      <c r="CD650" s="52"/>
      <c r="CE650" s="52"/>
      <c r="CF650" s="52"/>
      <c r="CG650" s="52"/>
      <c r="CH650" s="52"/>
      <c r="CI650" s="52"/>
      <c r="CJ650" s="52"/>
      <c r="CK650" s="52"/>
      <c r="CL650" s="52"/>
      <c r="CM650" s="52"/>
      <c r="CN650" s="117">
        <f t="shared" si="203"/>
        <v>7.6391595074849015</v>
      </c>
      <c r="CO650" s="115">
        <v>7</v>
      </c>
      <c r="CP650" s="52"/>
      <c r="CQ650" s="52"/>
      <c r="CR650" s="52"/>
      <c r="CS650" s="52"/>
      <c r="CT650" s="52"/>
      <c r="CU650" s="52"/>
      <c r="CV650" s="96"/>
    </row>
    <row r="651" spans="55:100" x14ac:dyDescent="0.3">
      <c r="BC651" s="95"/>
      <c r="BD651" s="196">
        <v>209</v>
      </c>
      <c r="BE651" s="199">
        <f t="shared" si="200"/>
        <v>-85.02799066540166</v>
      </c>
      <c r="BF651" s="198">
        <f t="shared" si="201"/>
        <v>48.305025362910264</v>
      </c>
      <c r="BG651" s="52"/>
      <c r="BH651" s="52"/>
      <c r="BI651" s="52"/>
      <c r="BJ651" s="52"/>
      <c r="BK651" s="52"/>
      <c r="BL651" s="52"/>
      <c r="BM651" s="52"/>
      <c r="BN651" s="52"/>
      <c r="BO651" s="52"/>
      <c r="BP651" s="52"/>
      <c r="BQ651" s="52"/>
      <c r="BR651" s="52"/>
      <c r="BS651" s="117">
        <f t="shared" si="202"/>
        <v>8.7304680085541726</v>
      </c>
      <c r="BT651" s="115">
        <v>8</v>
      </c>
      <c r="BU651" s="52"/>
      <c r="BV651" s="52"/>
      <c r="BW651" s="52"/>
      <c r="BX651" s="52"/>
      <c r="BY651" s="52"/>
      <c r="BZ651" s="52"/>
      <c r="CA651" s="96"/>
      <c r="CB651" s="95"/>
      <c r="CC651" s="52"/>
      <c r="CD651" s="52"/>
      <c r="CE651" s="52"/>
      <c r="CF651" s="52"/>
      <c r="CG651" s="52"/>
      <c r="CH651" s="52"/>
      <c r="CI651" s="52"/>
      <c r="CJ651" s="52"/>
      <c r="CK651" s="52"/>
      <c r="CL651" s="52"/>
      <c r="CM651" s="52"/>
      <c r="CN651" s="117">
        <f t="shared" si="203"/>
        <v>8.7304680085541726</v>
      </c>
      <c r="CO651" s="115">
        <v>8</v>
      </c>
      <c r="CP651" s="52"/>
      <c r="CQ651" s="52"/>
      <c r="CR651" s="52"/>
      <c r="CS651" s="52"/>
      <c r="CT651" s="52"/>
      <c r="CU651" s="52"/>
      <c r="CV651" s="96"/>
    </row>
    <row r="652" spans="55:100" x14ac:dyDescent="0.3">
      <c r="BC652" s="95"/>
      <c r="BD652" s="196">
        <v>210</v>
      </c>
      <c r="BE652" s="199">
        <f t="shared" si="200"/>
        <v>-84.830154633730373</v>
      </c>
      <c r="BF652" s="198">
        <f t="shared" si="201"/>
        <v>47.955351360734021</v>
      </c>
      <c r="BG652" s="52"/>
      <c r="BH652" s="52"/>
      <c r="BI652" s="52"/>
      <c r="BJ652" s="52"/>
      <c r="BK652" s="52"/>
      <c r="BL652" s="52"/>
      <c r="BM652" s="52"/>
      <c r="BN652" s="52"/>
      <c r="BO652" s="52"/>
      <c r="BP652" s="52"/>
      <c r="BQ652" s="52"/>
      <c r="BR652" s="52"/>
      <c r="BS652" s="117">
        <f t="shared" si="202"/>
        <v>9.8217765096234437</v>
      </c>
      <c r="BT652" s="115">
        <v>9</v>
      </c>
      <c r="BU652" s="52"/>
      <c r="BV652" s="52"/>
      <c r="BW652" s="52"/>
      <c r="BX652" s="52"/>
      <c r="BY652" s="52"/>
      <c r="BZ652" s="52"/>
      <c r="CA652" s="96"/>
      <c r="CB652" s="95"/>
      <c r="CC652" s="52"/>
      <c r="CD652" s="52"/>
      <c r="CE652" s="52"/>
      <c r="CF652" s="52"/>
      <c r="CG652" s="52"/>
      <c r="CH652" s="52"/>
      <c r="CI652" s="52"/>
      <c r="CJ652" s="52"/>
      <c r="CK652" s="52"/>
      <c r="CL652" s="52"/>
      <c r="CM652" s="52"/>
      <c r="CN652" s="117">
        <f t="shared" si="203"/>
        <v>9.8217765096234437</v>
      </c>
      <c r="CO652" s="115">
        <v>9</v>
      </c>
      <c r="CP652" s="52"/>
      <c r="CQ652" s="52"/>
      <c r="CR652" s="52"/>
      <c r="CS652" s="52"/>
      <c r="CT652" s="52"/>
      <c r="CU652" s="52"/>
      <c r="CV652" s="96"/>
    </row>
    <row r="653" spans="55:100" x14ac:dyDescent="0.3">
      <c r="BC653" s="95"/>
      <c r="BD653" s="196">
        <v>211</v>
      </c>
      <c r="BE653" s="199">
        <f t="shared" si="200"/>
        <v>-84.62624608063841</v>
      </c>
      <c r="BF653" s="198">
        <f t="shared" si="201"/>
        <v>47.609183330434661</v>
      </c>
      <c r="BG653" s="52"/>
      <c r="BH653" s="52"/>
      <c r="BI653" s="52"/>
      <c r="BJ653" s="52"/>
      <c r="BK653" s="52"/>
      <c r="BL653" s="52"/>
      <c r="BM653" s="52"/>
      <c r="BN653" s="52"/>
      <c r="BO653" s="52"/>
      <c r="BP653" s="52"/>
      <c r="BQ653" s="52"/>
      <c r="BR653" s="52"/>
      <c r="BS653" s="117">
        <f t="shared" si="202"/>
        <v>10.913085010692715</v>
      </c>
      <c r="BT653" s="115">
        <v>10</v>
      </c>
      <c r="BU653" s="52"/>
      <c r="BV653" s="52"/>
      <c r="BW653" s="52"/>
      <c r="BX653" s="52"/>
      <c r="BY653" s="52"/>
      <c r="BZ653" s="52"/>
      <c r="CA653" s="96"/>
      <c r="CB653" s="95"/>
      <c r="CC653" s="52"/>
      <c r="CD653" s="52"/>
      <c r="CE653" s="52"/>
      <c r="CF653" s="52"/>
      <c r="CG653" s="52"/>
      <c r="CH653" s="52"/>
      <c r="CI653" s="52"/>
      <c r="CJ653" s="52"/>
      <c r="CK653" s="52"/>
      <c r="CL653" s="52"/>
      <c r="CM653" s="52"/>
      <c r="CN653" s="117">
        <f t="shared" si="203"/>
        <v>10.913085010692715</v>
      </c>
      <c r="CO653" s="115">
        <v>10</v>
      </c>
      <c r="CP653" s="52"/>
      <c r="CQ653" s="52"/>
      <c r="CR653" s="52"/>
      <c r="CS653" s="52"/>
      <c r="CT653" s="52"/>
      <c r="CU653" s="52"/>
      <c r="CV653" s="96"/>
    </row>
    <row r="654" spans="55:100" x14ac:dyDescent="0.3">
      <c r="BC654" s="95"/>
      <c r="BD654" s="196">
        <v>212</v>
      </c>
      <c r="BE654" s="199">
        <f t="shared" si="200"/>
        <v>-84.416327118646365</v>
      </c>
      <c r="BF654" s="198">
        <f t="shared" si="201"/>
        <v>47.26662671814762</v>
      </c>
      <c r="BG654" s="52"/>
      <c r="BH654" s="52"/>
      <c r="BI654" s="52"/>
      <c r="BJ654" s="52"/>
      <c r="BK654" s="52"/>
      <c r="BL654" s="52"/>
      <c r="BM654" s="52"/>
      <c r="BN654" s="52"/>
      <c r="BO654" s="52"/>
      <c r="BP654" s="52"/>
      <c r="BQ654" s="52"/>
      <c r="BR654" s="52"/>
      <c r="BS654" s="117">
        <f t="shared" si="202"/>
        <v>12.004393511761988</v>
      </c>
      <c r="BT654" s="115">
        <v>11</v>
      </c>
      <c r="BU654" s="52"/>
      <c r="BV654" s="52"/>
      <c r="BW654" s="52"/>
      <c r="BX654" s="52"/>
      <c r="BY654" s="52"/>
      <c r="BZ654" s="52"/>
      <c r="CA654" s="96"/>
      <c r="CB654" s="95"/>
      <c r="CC654" s="52"/>
      <c r="CD654" s="52"/>
      <c r="CE654" s="52"/>
      <c r="CF654" s="52"/>
      <c r="CG654" s="52"/>
      <c r="CH654" s="52"/>
      <c r="CI654" s="52"/>
      <c r="CJ654" s="52"/>
      <c r="CK654" s="52"/>
      <c r="CL654" s="52"/>
      <c r="CM654" s="52"/>
      <c r="CN654" s="117">
        <f t="shared" si="203"/>
        <v>12.004393511761988</v>
      </c>
      <c r="CO654" s="115">
        <v>11</v>
      </c>
      <c r="CP654" s="52"/>
      <c r="CQ654" s="52"/>
      <c r="CR654" s="52"/>
      <c r="CS654" s="52"/>
      <c r="CT654" s="52"/>
      <c r="CU654" s="52"/>
      <c r="CV654" s="96"/>
    </row>
    <row r="655" spans="55:100" x14ac:dyDescent="0.3">
      <c r="BC655" s="95"/>
      <c r="BD655" s="196">
        <v>213</v>
      </c>
      <c r="BE655" s="199">
        <f t="shared" si="200"/>
        <v>-84.200461691103584</v>
      </c>
      <c r="BF655" s="198">
        <f t="shared" si="201"/>
        <v>46.927785869935413</v>
      </c>
      <c r="BG655" s="52"/>
      <c r="BH655" s="52"/>
      <c r="BI655" s="52"/>
      <c r="BJ655" s="52"/>
      <c r="BK655" s="52"/>
      <c r="BL655" s="52"/>
      <c r="BM655" s="52"/>
      <c r="BN655" s="52"/>
      <c r="BO655" s="52"/>
      <c r="BP655" s="52"/>
      <c r="BQ655" s="52"/>
      <c r="BR655" s="52"/>
      <c r="BS655" s="117">
        <f t="shared" si="202"/>
        <v>13.095702012831259</v>
      </c>
      <c r="BT655" s="115">
        <v>12</v>
      </c>
      <c r="BU655" s="52"/>
      <c r="BV655" s="52"/>
      <c r="BW655" s="52"/>
      <c r="BX655" s="52"/>
      <c r="BY655" s="52"/>
      <c r="BZ655" s="52"/>
      <c r="CA655" s="96"/>
      <c r="CB655" s="95"/>
      <c r="CC655" s="52"/>
      <c r="CD655" s="52"/>
      <c r="CE655" s="52"/>
      <c r="CF655" s="52"/>
      <c r="CG655" s="52"/>
      <c r="CH655" s="52"/>
      <c r="CI655" s="52"/>
      <c r="CJ655" s="52"/>
      <c r="CK655" s="52"/>
      <c r="CL655" s="52"/>
      <c r="CM655" s="52"/>
      <c r="CN655" s="117">
        <f t="shared" si="203"/>
        <v>13.095702012831259</v>
      </c>
      <c r="CO655" s="115">
        <v>12</v>
      </c>
      <c r="CP655" s="52"/>
      <c r="CQ655" s="52"/>
      <c r="CR655" s="52"/>
      <c r="CS655" s="52"/>
      <c r="CT655" s="52"/>
      <c r="CU655" s="52"/>
      <c r="CV655" s="96"/>
    </row>
    <row r="656" spans="55:100" x14ac:dyDescent="0.3">
      <c r="BC656" s="95"/>
      <c r="BD656" s="196">
        <v>214</v>
      </c>
      <c r="BE656" s="199">
        <f t="shared" si="200"/>
        <v>-83.97871555271044</v>
      </c>
      <c r="BF656" s="198">
        <f t="shared" si="201"/>
        <v>46.592764000002845</v>
      </c>
      <c r="BG656" s="52"/>
      <c r="BH656" s="52"/>
      <c r="BI656" s="52"/>
      <c r="BJ656" s="52"/>
      <c r="BK656" s="52"/>
      <c r="BL656" s="52"/>
      <c r="BM656" s="52"/>
      <c r="BN656" s="52"/>
      <c r="BO656" s="52"/>
      <c r="BP656" s="52"/>
      <c r="BQ656" s="52"/>
      <c r="BR656" s="52"/>
      <c r="BS656" s="117">
        <f t="shared" si="202"/>
        <v>14.18701051390053</v>
      </c>
      <c r="BT656" s="115">
        <v>13</v>
      </c>
      <c r="BU656" s="52"/>
      <c r="BV656" s="52"/>
      <c r="BW656" s="52"/>
      <c r="BX656" s="52"/>
      <c r="BY656" s="52"/>
      <c r="BZ656" s="52"/>
      <c r="CA656" s="96"/>
      <c r="CB656" s="95"/>
      <c r="CC656" s="52"/>
      <c r="CD656" s="52"/>
      <c r="CE656" s="52"/>
      <c r="CF656" s="52"/>
      <c r="CG656" s="52"/>
      <c r="CH656" s="52"/>
      <c r="CI656" s="52"/>
      <c r="CJ656" s="52"/>
      <c r="CK656" s="52"/>
      <c r="CL656" s="52"/>
      <c r="CM656" s="52"/>
      <c r="CN656" s="117">
        <f t="shared" si="203"/>
        <v>14.18701051390053</v>
      </c>
      <c r="CO656" s="115">
        <v>13</v>
      </c>
      <c r="CP656" s="52"/>
      <c r="CQ656" s="52"/>
      <c r="CR656" s="52"/>
      <c r="CS656" s="52"/>
      <c r="CT656" s="52"/>
      <c r="CU656" s="52"/>
      <c r="CV656" s="96"/>
    </row>
    <row r="657" spans="55:100" x14ac:dyDescent="0.3">
      <c r="BC657" s="95"/>
      <c r="BD657" s="196">
        <v>215</v>
      </c>
      <c r="BE657" s="199">
        <f t="shared" si="200"/>
        <v>-83.751156249488773</v>
      </c>
      <c r="BF657" s="198">
        <f t="shared" si="201"/>
        <v>46.261663159256912</v>
      </c>
      <c r="BG657" s="52"/>
      <c r="BH657" s="52"/>
      <c r="BI657" s="52"/>
      <c r="BJ657" s="52"/>
      <c r="BK657" s="52"/>
      <c r="BL657" s="52"/>
      <c r="BM657" s="52"/>
      <c r="BN657" s="52"/>
      <c r="BO657" s="52"/>
      <c r="BP657" s="52"/>
      <c r="BQ657" s="52"/>
      <c r="BR657" s="52"/>
      <c r="BS657" s="117">
        <f t="shared" si="202"/>
        <v>15.278319014969803</v>
      </c>
      <c r="BT657" s="115">
        <v>14</v>
      </c>
      <c r="BU657" s="52"/>
      <c r="BV657" s="52"/>
      <c r="BW657" s="52"/>
      <c r="BX657" s="52"/>
      <c r="BY657" s="52"/>
      <c r="BZ657" s="52"/>
      <c r="CA657" s="96"/>
      <c r="CB657" s="95"/>
      <c r="CC657" s="52"/>
      <c r="CD657" s="52"/>
      <c r="CE657" s="52"/>
      <c r="CF657" s="52"/>
      <c r="CG657" s="52"/>
      <c r="CH657" s="52"/>
      <c r="CI657" s="52"/>
      <c r="CJ657" s="52"/>
      <c r="CK657" s="52"/>
      <c r="CL657" s="52"/>
      <c r="CM657" s="52"/>
      <c r="CN657" s="117">
        <f t="shared" si="203"/>
        <v>15.278319014969803</v>
      </c>
      <c r="CO657" s="115">
        <v>14</v>
      </c>
      <c r="CP657" s="52"/>
      <c r="CQ657" s="52"/>
      <c r="CR657" s="52"/>
      <c r="CS657" s="52"/>
      <c r="CT657" s="52"/>
      <c r="CU657" s="52"/>
      <c r="CV657" s="96"/>
    </row>
    <row r="658" spans="55:100" x14ac:dyDescent="0.3">
      <c r="BC658" s="95"/>
      <c r="BD658" s="196">
        <v>216</v>
      </c>
      <c r="BE658" s="199">
        <f t="shared" si="200"/>
        <v>-83.517853098206771</v>
      </c>
      <c r="BF658" s="198">
        <f t="shared" si="201"/>
        <v>45.934584204221153</v>
      </c>
      <c r="BG658" s="52"/>
      <c r="BH658" s="52"/>
      <c r="BI658" s="52"/>
      <c r="BJ658" s="52"/>
      <c r="BK658" s="52"/>
      <c r="BL658" s="52"/>
      <c r="BM658" s="52"/>
      <c r="BN658" s="52"/>
      <c r="BO658" s="52"/>
      <c r="BP658" s="52"/>
      <c r="BQ658" s="52"/>
      <c r="BR658" s="52"/>
      <c r="BS658" s="117">
        <f t="shared" si="202"/>
        <v>16.369627516039074</v>
      </c>
      <c r="BT658" s="115">
        <v>15</v>
      </c>
      <c r="BU658" s="52"/>
      <c r="BV658" s="52"/>
      <c r="BW658" s="52"/>
      <c r="BX658" s="52"/>
      <c r="BY658" s="52"/>
      <c r="BZ658" s="52"/>
      <c r="CA658" s="96"/>
      <c r="CB658" s="95"/>
      <c r="CC658" s="52"/>
      <c r="CD658" s="52"/>
      <c r="CE658" s="52"/>
      <c r="CF658" s="52"/>
      <c r="CG658" s="52"/>
      <c r="CH658" s="52"/>
      <c r="CI658" s="52"/>
      <c r="CJ658" s="52"/>
      <c r="CK658" s="52"/>
      <c r="CL658" s="52"/>
      <c r="CM658" s="52"/>
      <c r="CN658" s="117">
        <f t="shared" si="203"/>
        <v>16.369627516039074</v>
      </c>
      <c r="CO658" s="115">
        <v>15</v>
      </c>
      <c r="CP658" s="52"/>
      <c r="CQ658" s="52"/>
      <c r="CR658" s="52"/>
      <c r="CS658" s="52"/>
      <c r="CT658" s="52"/>
      <c r="CU658" s="52"/>
      <c r="CV658" s="96"/>
    </row>
    <row r="659" spans="55:100" x14ac:dyDescent="0.3">
      <c r="BC659" s="95"/>
      <c r="BD659" s="196">
        <v>217</v>
      </c>
      <c r="BE659" s="199">
        <f t="shared" si="200"/>
        <v>-83.278877165264376</v>
      </c>
      <c r="BF659" s="198">
        <f t="shared" si="201"/>
        <v>45.611626766313769</v>
      </c>
      <c r="BG659" s="52"/>
      <c r="BH659" s="52"/>
      <c r="BI659" s="52"/>
      <c r="BJ659" s="52"/>
      <c r="BK659" s="52"/>
      <c r="BL659" s="52"/>
      <c r="BM659" s="52"/>
      <c r="BN659" s="52"/>
      <c r="BO659" s="52"/>
      <c r="BP659" s="52"/>
      <c r="BQ659" s="52"/>
      <c r="BR659" s="52"/>
      <c r="BS659" s="117">
        <f t="shared" si="202"/>
        <v>17.460936017108345</v>
      </c>
      <c r="BT659" s="115">
        <v>16</v>
      </c>
      <c r="BU659" s="52"/>
      <c r="BV659" s="52"/>
      <c r="BW659" s="52"/>
      <c r="BX659" s="52"/>
      <c r="BY659" s="52"/>
      <c r="BZ659" s="52"/>
      <c r="CA659" s="96"/>
      <c r="CB659" s="95"/>
      <c r="CC659" s="52"/>
      <c r="CD659" s="52"/>
      <c r="CE659" s="52"/>
      <c r="CF659" s="52"/>
      <c r="CG659" s="52"/>
      <c r="CH659" s="52"/>
      <c r="CI659" s="52"/>
      <c r="CJ659" s="52"/>
      <c r="CK659" s="52"/>
      <c r="CL659" s="52"/>
      <c r="CM659" s="52"/>
      <c r="CN659" s="117">
        <f t="shared" si="203"/>
        <v>17.460936017108345</v>
      </c>
      <c r="CO659" s="115">
        <v>16</v>
      </c>
      <c r="CP659" s="52"/>
      <c r="CQ659" s="52"/>
      <c r="CR659" s="52"/>
      <c r="CS659" s="52"/>
      <c r="CT659" s="52"/>
      <c r="CU659" s="52"/>
      <c r="CV659" s="96"/>
    </row>
    <row r="660" spans="55:100" x14ac:dyDescent="0.3">
      <c r="BC660" s="95"/>
      <c r="BD660" s="196">
        <v>218</v>
      </c>
      <c r="BE660" s="199">
        <f t="shared" si="200"/>
        <v>-83.034301245045768</v>
      </c>
      <c r="BF660" s="198">
        <f t="shared" si="201"/>
        <v>45.292889221498896</v>
      </c>
      <c r="BG660" s="52"/>
      <c r="BH660" s="52"/>
      <c r="BI660" s="52"/>
      <c r="BJ660" s="52"/>
      <c r="BK660" s="52"/>
      <c r="BL660" s="52"/>
      <c r="BM660" s="52"/>
      <c r="BN660" s="52"/>
      <c r="BO660" s="52"/>
      <c r="BP660" s="52"/>
      <c r="BQ660" s="52"/>
      <c r="BR660" s="52"/>
      <c r="BS660" s="117">
        <f t="shared" si="202"/>
        <v>18.552244518177616</v>
      </c>
      <c r="BT660" s="115">
        <v>17</v>
      </c>
      <c r="BU660" s="52"/>
      <c r="BV660" s="52"/>
      <c r="BW660" s="52"/>
      <c r="BX660" s="52"/>
      <c r="BY660" s="52"/>
      <c r="BZ660" s="52"/>
      <c r="CA660" s="96"/>
      <c r="CB660" s="95"/>
      <c r="CC660" s="52"/>
      <c r="CD660" s="52"/>
      <c r="CE660" s="52"/>
      <c r="CF660" s="52"/>
      <c r="CG660" s="52"/>
      <c r="CH660" s="52"/>
      <c r="CI660" s="52"/>
      <c r="CJ660" s="52"/>
      <c r="CK660" s="52"/>
      <c r="CL660" s="52"/>
      <c r="CM660" s="52"/>
      <c r="CN660" s="117">
        <f t="shared" si="203"/>
        <v>18.552244518177616</v>
      </c>
      <c r="CO660" s="115">
        <v>17</v>
      </c>
      <c r="CP660" s="52"/>
      <c r="CQ660" s="52"/>
      <c r="CR660" s="52"/>
      <c r="CS660" s="52"/>
      <c r="CT660" s="52"/>
      <c r="CU660" s="52"/>
      <c r="CV660" s="96"/>
    </row>
    <row r="661" spans="55:100" x14ac:dyDescent="0.3">
      <c r="BC661" s="95"/>
      <c r="BD661" s="196">
        <v>219</v>
      </c>
      <c r="BE661" s="199">
        <f t="shared" si="200"/>
        <v>-82.784199837745504</v>
      </c>
      <c r="BF661" s="198">
        <f t="shared" si="201"/>
        <v>44.978468660320345</v>
      </c>
      <c r="BG661" s="52"/>
      <c r="BH661" s="52"/>
      <c r="BI661" s="52"/>
      <c r="BJ661" s="52"/>
      <c r="BK661" s="52"/>
      <c r="BL661" s="52"/>
      <c r="BM661" s="52"/>
      <c r="BN661" s="52"/>
      <c r="BO661" s="52"/>
      <c r="BP661" s="52"/>
      <c r="BQ661" s="52"/>
      <c r="BR661" s="52"/>
      <c r="BS661" s="117">
        <f t="shared" si="202"/>
        <v>19.643553019246887</v>
      </c>
      <c r="BT661" s="115">
        <v>18</v>
      </c>
      <c r="BU661" s="52"/>
      <c r="BV661" s="52"/>
      <c r="BW661" s="52"/>
      <c r="BX661" s="52"/>
      <c r="BY661" s="52"/>
      <c r="BZ661" s="52"/>
      <c r="CA661" s="96"/>
      <c r="CB661" s="95"/>
      <c r="CC661" s="52"/>
      <c r="CD661" s="52"/>
      <c r="CE661" s="52"/>
      <c r="CF661" s="52"/>
      <c r="CG661" s="52"/>
      <c r="CH661" s="52"/>
      <c r="CI661" s="52"/>
      <c r="CJ661" s="52"/>
      <c r="CK661" s="52"/>
      <c r="CL661" s="52"/>
      <c r="CM661" s="52"/>
      <c r="CN661" s="117">
        <f t="shared" si="203"/>
        <v>19.643553019246887</v>
      </c>
      <c r="CO661" s="115">
        <v>18</v>
      </c>
      <c r="CP661" s="52"/>
      <c r="CQ661" s="52"/>
      <c r="CR661" s="52"/>
      <c r="CS661" s="52"/>
      <c r="CT661" s="52"/>
      <c r="CU661" s="52"/>
      <c r="CV661" s="96"/>
    </row>
    <row r="662" spans="55:100" x14ac:dyDescent="0.3">
      <c r="BC662" s="95"/>
      <c r="BD662" s="196">
        <v>220</v>
      </c>
      <c r="BE662" s="199">
        <f t="shared" si="200"/>
        <v>-82.528649126675049</v>
      </c>
      <c r="BF662" s="198">
        <f t="shared" si="201"/>
        <v>44.668460858326959</v>
      </c>
      <c r="BG662" s="52"/>
      <c r="BH662" s="52"/>
      <c r="BI662" s="52"/>
      <c r="BJ662" s="52"/>
      <c r="BK662" s="52"/>
      <c r="BL662" s="52"/>
      <c r="BM662" s="52"/>
      <c r="BN662" s="52"/>
      <c r="BO662" s="52"/>
      <c r="BP662" s="52"/>
      <c r="BQ662" s="52"/>
      <c r="BR662" s="52"/>
      <c r="BS662" s="117">
        <f t="shared" si="202"/>
        <v>20.734861520316159</v>
      </c>
      <c r="BT662" s="115">
        <v>19</v>
      </c>
      <c r="BU662" s="52"/>
      <c r="BV662" s="52"/>
      <c r="BW662" s="52"/>
      <c r="BX662" s="52"/>
      <c r="BY662" s="52"/>
      <c r="BZ662" s="52"/>
      <c r="CA662" s="96"/>
      <c r="CB662" s="95"/>
      <c r="CC662" s="52"/>
      <c r="CD662" s="52"/>
      <c r="CE662" s="52"/>
      <c r="CF662" s="52"/>
      <c r="CG662" s="52"/>
      <c r="CH662" s="52"/>
      <c r="CI662" s="52"/>
      <c r="CJ662" s="52"/>
      <c r="CK662" s="52"/>
      <c r="CL662" s="52"/>
      <c r="CM662" s="52"/>
      <c r="CN662" s="117">
        <f t="shared" si="203"/>
        <v>20.734861520316159</v>
      </c>
      <c r="CO662" s="115">
        <v>19</v>
      </c>
      <c r="CP662" s="52"/>
      <c r="CQ662" s="52"/>
      <c r="CR662" s="52"/>
      <c r="CS662" s="52"/>
      <c r="CT662" s="52"/>
      <c r="CU662" s="52"/>
      <c r="CV662" s="96"/>
    </row>
    <row r="663" spans="55:100" x14ac:dyDescent="0.3">
      <c r="BC663" s="95"/>
      <c r="BD663" s="196">
        <v>221</v>
      </c>
      <c r="BE663" s="199">
        <f t="shared" si="200"/>
        <v>-82.267726955056546</v>
      </c>
      <c r="BF663" s="198">
        <f t="shared" si="201"/>
        <v>44.362960246898297</v>
      </c>
      <c r="BG663" s="52"/>
      <c r="BH663" s="52"/>
      <c r="BI663" s="52"/>
      <c r="BJ663" s="52"/>
      <c r="BK663" s="52"/>
      <c r="BL663" s="52"/>
      <c r="BM663" s="52"/>
      <c r="BN663" s="52"/>
      <c r="BO663" s="52"/>
      <c r="BP663" s="52"/>
      <c r="BQ663" s="52"/>
      <c r="BR663" s="52"/>
      <c r="BS663" s="117">
        <f t="shared" si="202"/>
        <v>21.82617002138543</v>
      </c>
      <c r="BT663" s="115">
        <v>20</v>
      </c>
      <c r="BU663" s="52"/>
      <c r="BV663" s="52"/>
      <c r="BW663" s="52"/>
      <c r="BX663" s="52"/>
      <c r="BY663" s="52"/>
      <c r="BZ663" s="52"/>
      <c r="CA663" s="96"/>
      <c r="CB663" s="95"/>
      <c r="CC663" s="52"/>
      <c r="CD663" s="52"/>
      <c r="CE663" s="52"/>
      <c r="CF663" s="52"/>
      <c r="CG663" s="52"/>
      <c r="CH663" s="52"/>
      <c r="CI663" s="52"/>
      <c r="CJ663" s="52"/>
      <c r="CK663" s="52"/>
      <c r="CL663" s="52"/>
      <c r="CM663" s="52"/>
      <c r="CN663" s="117">
        <f t="shared" si="203"/>
        <v>21.82617002138543</v>
      </c>
      <c r="CO663" s="115">
        <v>20</v>
      </c>
      <c r="CP663" s="52"/>
      <c r="CQ663" s="52"/>
      <c r="CR663" s="52"/>
      <c r="CS663" s="52"/>
      <c r="CT663" s="52"/>
      <c r="CU663" s="52"/>
      <c r="CV663" s="96"/>
    </row>
    <row r="664" spans="55:100" x14ac:dyDescent="0.3">
      <c r="BC664" s="95"/>
      <c r="BD664" s="196">
        <v>222</v>
      </c>
      <c r="BE664" s="199">
        <f t="shared" si="200"/>
        <v>-82.001512802311112</v>
      </c>
      <c r="BF664" s="198">
        <f t="shared" si="201"/>
        <v>44.062059884480078</v>
      </c>
      <c r="BG664" s="52"/>
      <c r="BH664" s="52"/>
      <c r="BI664" s="52"/>
      <c r="BJ664" s="52"/>
      <c r="BK664" s="52"/>
      <c r="BL664" s="52"/>
      <c r="BM664" s="52"/>
      <c r="BN664" s="52"/>
      <c r="BO664" s="52"/>
      <c r="BP664" s="52"/>
      <c r="BQ664" s="52"/>
      <c r="BR664" s="52"/>
      <c r="BS664" s="117">
        <f t="shared" si="202"/>
        <v>22.917478522454704</v>
      </c>
      <c r="BT664" s="115">
        <v>21</v>
      </c>
      <c r="BU664" s="52"/>
      <c r="BV664" s="52"/>
      <c r="BW664" s="52"/>
      <c r="BX664" s="52"/>
      <c r="BY664" s="52"/>
      <c r="BZ664" s="52"/>
      <c r="CA664" s="96"/>
      <c r="CB664" s="95"/>
      <c r="CC664" s="52"/>
      <c r="CD664" s="52"/>
      <c r="CE664" s="52"/>
      <c r="CF664" s="52"/>
      <c r="CG664" s="52"/>
      <c r="CH664" s="52"/>
      <c r="CI664" s="52"/>
      <c r="CJ664" s="52"/>
      <c r="CK664" s="52"/>
      <c r="CL664" s="52"/>
      <c r="CM664" s="52"/>
      <c r="CN664" s="117">
        <f t="shared" si="203"/>
        <v>22.917478522454704</v>
      </c>
      <c r="CO664" s="115">
        <v>21</v>
      </c>
      <c r="CP664" s="52"/>
      <c r="CQ664" s="52"/>
      <c r="CR664" s="52"/>
      <c r="CS664" s="52"/>
      <c r="CT664" s="52"/>
      <c r="CU664" s="52"/>
      <c r="CV664" s="96"/>
    </row>
    <row r="665" spans="55:100" x14ac:dyDescent="0.3">
      <c r="BC665" s="95"/>
      <c r="BD665" s="196">
        <v>223</v>
      </c>
      <c r="BE665" s="199">
        <f t="shared" si="200"/>
        <v>-81.730087759848516</v>
      </c>
      <c r="BF665" s="198">
        <f t="shared" si="201"/>
        <v>43.765851428237568</v>
      </c>
      <c r="BG665" s="52"/>
      <c r="BH665" s="52"/>
      <c r="BI665" s="52"/>
      <c r="BJ665" s="52"/>
      <c r="BK665" s="52"/>
      <c r="BL665" s="52"/>
      <c r="BM665" s="52"/>
      <c r="BN665" s="52"/>
      <c r="BO665" s="52"/>
      <c r="BP665" s="52"/>
      <c r="BQ665" s="52"/>
      <c r="BR665" s="52"/>
      <c r="BS665" s="117">
        <f t="shared" si="202"/>
        <v>24.008787023523976</v>
      </c>
      <c r="BT665" s="115">
        <v>22</v>
      </c>
      <c r="BU665" s="52"/>
      <c r="BV665" s="52"/>
      <c r="BW665" s="52"/>
      <c r="BX665" s="52"/>
      <c r="BY665" s="52"/>
      <c r="BZ665" s="52"/>
      <c r="CA665" s="96"/>
      <c r="CB665" s="95"/>
      <c r="CC665" s="52"/>
      <c r="CD665" s="52"/>
      <c r="CE665" s="52"/>
      <c r="CF665" s="52"/>
      <c r="CG665" s="52"/>
      <c r="CH665" s="52"/>
      <c r="CI665" s="52"/>
      <c r="CJ665" s="52"/>
      <c r="CK665" s="52"/>
      <c r="CL665" s="52"/>
      <c r="CM665" s="52"/>
      <c r="CN665" s="117">
        <f t="shared" si="203"/>
        <v>24.008787023523976</v>
      </c>
      <c r="CO665" s="115">
        <v>22</v>
      </c>
      <c r="CP665" s="52"/>
      <c r="CQ665" s="52"/>
      <c r="CR665" s="52"/>
      <c r="CS665" s="52"/>
      <c r="CT665" s="52"/>
      <c r="CU665" s="52"/>
      <c r="CV665" s="96"/>
    </row>
    <row r="666" spans="55:100" x14ac:dyDescent="0.3">
      <c r="BC666" s="95"/>
      <c r="BD666" s="196">
        <v>224</v>
      </c>
      <c r="BE666" s="199">
        <f t="shared" si="200"/>
        <v>-81.453534506366054</v>
      </c>
      <c r="BF666" s="198">
        <f t="shared" si="201"/>
        <v>43.474425106135968</v>
      </c>
      <c r="BG666" s="52"/>
      <c r="BH666" s="52"/>
      <c r="BI666" s="52"/>
      <c r="BJ666" s="52"/>
      <c r="BK666" s="52"/>
      <c r="BL666" s="52"/>
      <c r="BM666" s="52"/>
      <c r="BN666" s="52"/>
      <c r="BO666" s="52"/>
      <c r="BP666" s="52"/>
      <c r="BQ666" s="52"/>
      <c r="BR666" s="52"/>
      <c r="BS666" s="117">
        <f t="shared" si="202"/>
        <v>25.100095524593247</v>
      </c>
      <c r="BT666" s="115">
        <v>23</v>
      </c>
      <c r="BU666" s="52"/>
      <c r="BV666" s="52"/>
      <c r="BW666" s="52"/>
      <c r="BX666" s="52"/>
      <c r="BY666" s="52"/>
      <c r="BZ666" s="52"/>
      <c r="CA666" s="96"/>
      <c r="CB666" s="95"/>
      <c r="CC666" s="52"/>
      <c r="CD666" s="52"/>
      <c r="CE666" s="52"/>
      <c r="CF666" s="52"/>
      <c r="CG666" s="52"/>
      <c r="CH666" s="52"/>
      <c r="CI666" s="52"/>
      <c r="CJ666" s="52"/>
      <c r="CK666" s="52"/>
      <c r="CL666" s="52"/>
      <c r="CM666" s="52"/>
      <c r="CN666" s="117">
        <f t="shared" si="203"/>
        <v>25.100095524593247</v>
      </c>
      <c r="CO666" s="115">
        <v>23</v>
      </c>
      <c r="CP666" s="52"/>
      <c r="CQ666" s="52"/>
      <c r="CR666" s="52"/>
      <c r="CS666" s="52"/>
      <c r="CT666" s="52"/>
      <c r="CU666" s="52"/>
      <c r="CV666" s="96"/>
    </row>
    <row r="667" spans="55:100" x14ac:dyDescent="0.3">
      <c r="BC667" s="95"/>
      <c r="BD667" s="196">
        <v>225</v>
      </c>
      <c r="BE667" s="199">
        <f t="shared" si="200"/>
        <v>-81.171937282663791</v>
      </c>
      <c r="BF667" s="198">
        <f t="shared" si="201"/>
        <v>43.187869689456107</v>
      </c>
      <c r="BG667" s="52"/>
      <c r="BH667" s="52"/>
      <c r="BI667" s="52"/>
      <c r="BJ667" s="52"/>
      <c r="BK667" s="52"/>
      <c r="BL667" s="52"/>
      <c r="BM667" s="52"/>
      <c r="BN667" s="52"/>
      <c r="BO667" s="52"/>
      <c r="BP667" s="52"/>
      <c r="BQ667" s="52"/>
      <c r="BR667" s="52"/>
      <c r="BS667" s="117">
        <f t="shared" si="202"/>
        <v>26.191404025662518</v>
      </c>
      <c r="BT667" s="115">
        <v>24</v>
      </c>
      <c r="BU667" s="52"/>
      <c r="BV667" s="52"/>
      <c r="BW667" s="52"/>
      <c r="BX667" s="52"/>
      <c r="BY667" s="52"/>
      <c r="BZ667" s="52"/>
      <c r="CA667" s="96"/>
      <c r="CB667" s="95"/>
      <c r="CC667" s="52"/>
      <c r="CD667" s="52"/>
      <c r="CE667" s="52"/>
      <c r="CF667" s="52"/>
      <c r="CG667" s="52"/>
      <c r="CH667" s="52"/>
      <c r="CI667" s="52"/>
      <c r="CJ667" s="52"/>
      <c r="CK667" s="52"/>
      <c r="CL667" s="52"/>
      <c r="CM667" s="52"/>
      <c r="CN667" s="117">
        <f t="shared" si="203"/>
        <v>26.191404025662518</v>
      </c>
      <c r="CO667" s="115">
        <v>24</v>
      </c>
      <c r="CP667" s="52"/>
      <c r="CQ667" s="52"/>
      <c r="CR667" s="52"/>
      <c r="CS667" s="52"/>
      <c r="CT667" s="52"/>
      <c r="CU667" s="52"/>
      <c r="CV667" s="96"/>
    </row>
    <row r="668" spans="55:100" x14ac:dyDescent="0.3">
      <c r="BC668" s="95"/>
      <c r="BD668" s="196">
        <v>226</v>
      </c>
      <c r="BE668" s="199">
        <f t="shared" si="200"/>
        <v>-80.885381865983945</v>
      </c>
      <c r="BF668" s="198">
        <f t="shared" si="201"/>
        <v>42.906272465753844</v>
      </c>
      <c r="BG668" s="52"/>
      <c r="BH668" s="52"/>
      <c r="BI668" s="52"/>
      <c r="BJ668" s="52"/>
      <c r="BK668" s="52"/>
      <c r="BL668" s="52"/>
      <c r="BM668" s="52"/>
      <c r="BN668" s="52"/>
      <c r="BO668" s="52"/>
      <c r="BP668" s="52"/>
      <c r="BQ668" s="52"/>
      <c r="BR668" s="52"/>
      <c r="BS668" s="117">
        <f t="shared" si="202"/>
        <v>27.282712526731789</v>
      </c>
      <c r="BT668" s="115">
        <v>25</v>
      </c>
      <c r="BU668" s="52"/>
      <c r="BV668" s="52"/>
      <c r="BW668" s="52"/>
      <c r="BX668" s="52"/>
      <c r="BY668" s="52"/>
      <c r="BZ668" s="52"/>
      <c r="CA668" s="96"/>
      <c r="CB668" s="95"/>
      <c r="CC668" s="52"/>
      <c r="CD668" s="52"/>
      <c r="CE668" s="52"/>
      <c r="CF668" s="52"/>
      <c r="CG668" s="52"/>
      <c r="CH668" s="52"/>
      <c r="CI668" s="52"/>
      <c r="CJ668" s="52"/>
      <c r="CK668" s="52"/>
      <c r="CL668" s="52"/>
      <c r="CM668" s="52"/>
      <c r="CN668" s="117">
        <f t="shared" si="203"/>
        <v>27.282712526731789</v>
      </c>
      <c r="CO668" s="115">
        <v>25</v>
      </c>
      <c r="CP668" s="52"/>
      <c r="CQ668" s="52"/>
      <c r="CR668" s="52"/>
      <c r="CS668" s="52"/>
      <c r="CT668" s="52"/>
      <c r="CU668" s="52"/>
      <c r="CV668" s="96"/>
    </row>
    <row r="669" spans="55:100" x14ac:dyDescent="0.3">
      <c r="BC669" s="95"/>
      <c r="BD669" s="196">
        <v>227</v>
      </c>
      <c r="BE669" s="199">
        <f t="shared" si="200"/>
        <v>-80.593955543882345</v>
      </c>
      <c r="BF669" s="198">
        <f t="shared" si="201"/>
        <v>42.629719212271397</v>
      </c>
      <c r="BG669" s="52"/>
      <c r="BH669" s="52"/>
      <c r="BI669" s="52"/>
      <c r="BJ669" s="52"/>
      <c r="BK669" s="52"/>
      <c r="BL669" s="52"/>
      <c r="BM669" s="52"/>
      <c r="BN669" s="52"/>
      <c r="BO669" s="52"/>
      <c r="BP669" s="52"/>
      <c r="BQ669" s="52"/>
      <c r="BR669" s="52"/>
      <c r="BS669" s="117">
        <f t="shared" si="202"/>
        <v>28.37402102780106</v>
      </c>
      <c r="BT669" s="115">
        <v>26</v>
      </c>
      <c r="BU669" s="52"/>
      <c r="BV669" s="52"/>
      <c r="BW669" s="52"/>
      <c r="BX669" s="52"/>
      <c r="BY669" s="52"/>
      <c r="BZ669" s="52"/>
      <c r="CA669" s="96"/>
      <c r="CB669" s="95"/>
      <c r="CC669" s="52"/>
      <c r="CD669" s="52"/>
      <c r="CE669" s="52"/>
      <c r="CF669" s="52"/>
      <c r="CG669" s="52"/>
      <c r="CH669" s="52"/>
      <c r="CI669" s="52"/>
      <c r="CJ669" s="52"/>
      <c r="CK669" s="52"/>
      <c r="CL669" s="52"/>
      <c r="CM669" s="52"/>
      <c r="CN669" s="117">
        <f t="shared" si="203"/>
        <v>28.37402102780106</v>
      </c>
      <c r="CO669" s="115">
        <v>26</v>
      </c>
      <c r="CP669" s="52"/>
      <c r="CQ669" s="52"/>
      <c r="CR669" s="52"/>
      <c r="CS669" s="52"/>
      <c r="CT669" s="52"/>
      <c r="CU669" s="52"/>
      <c r="CV669" s="96"/>
    </row>
    <row r="670" spans="55:100" x14ac:dyDescent="0.3">
      <c r="BC670" s="95"/>
      <c r="BD670" s="196">
        <v>228</v>
      </c>
      <c r="BE670" s="199">
        <f t="shared" si="200"/>
        <v>-80.297747087639834</v>
      </c>
      <c r="BF670" s="198">
        <f t="shared" si="201"/>
        <v>42.358294169808801</v>
      </c>
      <c r="BG670" s="52"/>
      <c r="BH670" s="52"/>
      <c r="BI670" s="52"/>
      <c r="BJ670" s="52"/>
      <c r="BK670" s="52"/>
      <c r="BL670" s="52"/>
      <c r="BM670" s="52"/>
      <c r="BN670" s="52"/>
      <c r="BO670" s="52"/>
      <c r="BP670" s="52"/>
      <c r="BQ670" s="52"/>
      <c r="BR670" s="52"/>
      <c r="BS670" s="117">
        <f t="shared" si="202"/>
        <v>29.465329528870331</v>
      </c>
      <c r="BT670" s="115">
        <v>27</v>
      </c>
      <c r="BU670" s="52"/>
      <c r="BV670" s="52"/>
      <c r="BW670" s="52"/>
      <c r="BX670" s="52"/>
      <c r="BY670" s="52"/>
      <c r="BZ670" s="52"/>
      <c r="CA670" s="96"/>
      <c r="CB670" s="95"/>
      <c r="CC670" s="52"/>
      <c r="CD670" s="52"/>
      <c r="CE670" s="52"/>
      <c r="CF670" s="52"/>
      <c r="CG670" s="52"/>
      <c r="CH670" s="52"/>
      <c r="CI670" s="52"/>
      <c r="CJ670" s="52"/>
      <c r="CK670" s="52"/>
      <c r="CL670" s="52"/>
      <c r="CM670" s="52"/>
      <c r="CN670" s="117">
        <f t="shared" si="203"/>
        <v>29.465329528870331</v>
      </c>
      <c r="CO670" s="115">
        <v>27</v>
      </c>
      <c r="CP670" s="52"/>
      <c r="CQ670" s="52"/>
      <c r="CR670" s="52"/>
      <c r="CS670" s="52"/>
      <c r="CT670" s="52"/>
      <c r="CU670" s="52"/>
      <c r="CV670" s="96"/>
    </row>
    <row r="671" spans="55:100" x14ac:dyDescent="0.3">
      <c r="BC671" s="95"/>
      <c r="BD671" s="196">
        <v>229</v>
      </c>
      <c r="BE671" s="199">
        <f t="shared" si="200"/>
        <v>-79.996846725221602</v>
      </c>
      <c r="BF671" s="198">
        <f t="shared" si="201"/>
        <v>42.092080017063353</v>
      </c>
      <c r="BG671" s="52"/>
      <c r="BH671" s="52"/>
      <c r="BI671" s="52"/>
      <c r="BJ671" s="52"/>
      <c r="BK671" s="52"/>
      <c r="BL671" s="52"/>
      <c r="BM671" s="52"/>
      <c r="BN671" s="52"/>
      <c r="BO671" s="52"/>
      <c r="BP671" s="52"/>
      <c r="BQ671" s="52"/>
      <c r="BR671" s="52"/>
      <c r="BS671" s="117">
        <f t="shared" si="202"/>
        <v>30.556638029939606</v>
      </c>
      <c r="BT671" s="115">
        <v>28</v>
      </c>
      <c r="BU671" s="52"/>
      <c r="BV671" s="52"/>
      <c r="BW671" s="52"/>
      <c r="BX671" s="52"/>
      <c r="BY671" s="52"/>
      <c r="BZ671" s="52"/>
      <c r="CA671" s="96"/>
      <c r="CB671" s="95"/>
      <c r="CC671" s="52"/>
      <c r="CD671" s="52"/>
      <c r="CE671" s="52"/>
      <c r="CF671" s="52"/>
      <c r="CG671" s="52"/>
      <c r="CH671" s="52"/>
      <c r="CI671" s="52"/>
      <c r="CJ671" s="52"/>
      <c r="CK671" s="52"/>
      <c r="CL671" s="52"/>
      <c r="CM671" s="52"/>
      <c r="CN671" s="117">
        <f t="shared" si="203"/>
        <v>30.556638029939606</v>
      </c>
      <c r="CO671" s="115">
        <v>28</v>
      </c>
      <c r="CP671" s="52"/>
      <c r="CQ671" s="52"/>
      <c r="CR671" s="52"/>
      <c r="CS671" s="52"/>
      <c r="CT671" s="52"/>
      <c r="CU671" s="52"/>
      <c r="CV671" s="96"/>
    </row>
    <row r="672" spans="55:100" x14ac:dyDescent="0.3">
      <c r="BC672" s="95"/>
      <c r="BD672" s="196">
        <v>230</v>
      </c>
      <c r="BE672" s="199">
        <f t="shared" si="200"/>
        <v>-79.691346113792946</v>
      </c>
      <c r="BF672" s="198">
        <f t="shared" si="201"/>
        <v>41.831157845444856</v>
      </c>
      <c r="BG672" s="52"/>
      <c r="BH672" s="52"/>
      <c r="BI672" s="52"/>
      <c r="BJ672" s="52"/>
      <c r="BK672" s="52"/>
      <c r="BL672" s="52"/>
      <c r="BM672" s="52"/>
      <c r="BN672" s="52"/>
      <c r="BO672" s="52"/>
      <c r="BP672" s="52"/>
      <c r="BQ672" s="52"/>
      <c r="BR672" s="52"/>
      <c r="BS672" s="117">
        <f t="shared" si="202"/>
        <v>31.647946531008877</v>
      </c>
      <c r="BT672" s="115">
        <v>29</v>
      </c>
      <c r="BU672" s="52"/>
      <c r="BV672" s="52"/>
      <c r="BW672" s="52"/>
      <c r="BX672" s="52"/>
      <c r="BY672" s="52"/>
      <c r="BZ672" s="52"/>
      <c r="CA672" s="96"/>
      <c r="CB672" s="95"/>
      <c r="CC672" s="52"/>
      <c r="CD672" s="52"/>
      <c r="CE672" s="52"/>
      <c r="CF672" s="52"/>
      <c r="CG672" s="52"/>
      <c r="CH672" s="52"/>
      <c r="CI672" s="52"/>
      <c r="CJ672" s="52"/>
      <c r="CK672" s="52"/>
      <c r="CL672" s="52"/>
      <c r="CM672" s="52"/>
      <c r="CN672" s="117">
        <f t="shared" si="203"/>
        <v>31.647946531008877</v>
      </c>
      <c r="CO672" s="115">
        <v>29</v>
      </c>
      <c r="CP672" s="52"/>
      <c r="CQ672" s="52"/>
      <c r="CR672" s="52"/>
      <c r="CS672" s="52"/>
      <c r="CT672" s="52"/>
      <c r="CU672" s="52"/>
      <c r="CV672" s="96"/>
    </row>
    <row r="673" spans="55:100" x14ac:dyDescent="0.3">
      <c r="BC673" s="95"/>
      <c r="BD673" s="196">
        <v>231</v>
      </c>
      <c r="BE673" s="199">
        <f t="shared" si="200"/>
        <v>-79.381338311799539</v>
      </c>
      <c r="BF673" s="198">
        <f t="shared" si="201"/>
        <v>41.575607134374387</v>
      </c>
      <c r="BG673" s="52"/>
      <c r="BH673" s="52"/>
      <c r="BI673" s="52"/>
      <c r="BJ673" s="52"/>
      <c r="BK673" s="52"/>
      <c r="BL673" s="52"/>
      <c r="BM673" s="52"/>
      <c r="BN673" s="52"/>
      <c r="BO673" s="52"/>
      <c r="BP673" s="52"/>
      <c r="BQ673" s="52"/>
      <c r="BR673" s="52"/>
      <c r="BS673" s="117">
        <f t="shared" si="202"/>
        <v>32.739255032078148</v>
      </c>
      <c r="BT673" s="115">
        <v>30</v>
      </c>
      <c r="BU673" s="52"/>
      <c r="BV673" s="52"/>
      <c r="BW673" s="52"/>
      <c r="BX673" s="52"/>
      <c r="BY673" s="52"/>
      <c r="BZ673" s="52"/>
      <c r="CA673" s="96"/>
      <c r="CB673" s="95"/>
      <c r="CC673" s="52"/>
      <c r="CD673" s="52"/>
      <c r="CE673" s="52"/>
      <c r="CF673" s="52"/>
      <c r="CG673" s="52"/>
      <c r="CH673" s="52"/>
      <c r="CI673" s="52"/>
      <c r="CJ673" s="52"/>
      <c r="CK673" s="52"/>
      <c r="CL673" s="52"/>
      <c r="CM673" s="52"/>
      <c r="CN673" s="117">
        <f t="shared" si="203"/>
        <v>32.739255032078148</v>
      </c>
      <c r="CO673" s="115">
        <v>30</v>
      </c>
      <c r="CP673" s="52"/>
      <c r="CQ673" s="52"/>
      <c r="CR673" s="52"/>
      <c r="CS673" s="52"/>
      <c r="CT673" s="52"/>
      <c r="CU673" s="52"/>
      <c r="CV673" s="96"/>
    </row>
    <row r="674" spans="55:100" x14ac:dyDescent="0.3">
      <c r="BC674" s="95"/>
      <c r="BD674" s="196">
        <v>232</v>
      </c>
      <c r="BE674" s="199">
        <f t="shared" si="200"/>
        <v>-79.066917750621002</v>
      </c>
      <c r="BF674" s="198">
        <f t="shared" si="201"/>
        <v>41.32550572707413</v>
      </c>
      <c r="BG674" s="52"/>
      <c r="BH674" s="52"/>
      <c r="BI674" s="52"/>
      <c r="BJ674" s="52"/>
      <c r="BK674" s="52"/>
      <c r="BL674" s="52"/>
      <c r="BM674" s="52"/>
      <c r="BN674" s="52"/>
      <c r="BO674" s="52"/>
      <c r="BP674" s="52"/>
      <c r="BQ674" s="52"/>
      <c r="BR674" s="52"/>
      <c r="BS674" s="117">
        <f t="shared" si="202"/>
        <v>33.830563533147419</v>
      </c>
      <c r="BT674" s="115">
        <v>31</v>
      </c>
      <c r="BU674" s="52"/>
      <c r="BV674" s="52"/>
      <c r="BW674" s="52"/>
      <c r="BX674" s="52"/>
      <c r="BY674" s="52"/>
      <c r="BZ674" s="52"/>
      <c r="CA674" s="96"/>
      <c r="CB674" s="95"/>
      <c r="CC674" s="52"/>
      <c r="CD674" s="52"/>
      <c r="CE674" s="52"/>
      <c r="CF674" s="52"/>
      <c r="CG674" s="52"/>
      <c r="CH674" s="52"/>
      <c r="CI674" s="52"/>
      <c r="CJ674" s="52"/>
      <c r="CK674" s="52"/>
      <c r="CL674" s="52"/>
      <c r="CM674" s="52"/>
      <c r="CN674" s="117">
        <f t="shared" si="203"/>
        <v>33.830563533147419</v>
      </c>
      <c r="CO674" s="115">
        <v>31</v>
      </c>
      <c r="CP674" s="52"/>
      <c r="CQ674" s="52"/>
      <c r="CR674" s="52"/>
      <c r="CS674" s="52"/>
      <c r="CT674" s="52"/>
      <c r="CU674" s="52"/>
      <c r="CV674" s="96"/>
    </row>
    <row r="675" spans="55:100" x14ac:dyDescent="0.3">
      <c r="BC675" s="95"/>
      <c r="BD675" s="196">
        <v>233</v>
      </c>
      <c r="BE675" s="199">
        <f t="shared" si="200"/>
        <v>-78.748180205806136</v>
      </c>
      <c r="BF675" s="198">
        <f t="shared" si="201"/>
        <v>41.080929806855522</v>
      </c>
      <c r="BG675" s="52"/>
      <c r="BH675" s="52"/>
      <c r="BI675" s="52"/>
      <c r="BJ675" s="52"/>
      <c r="BK675" s="52"/>
      <c r="BL675" s="52"/>
      <c r="BM675" s="52"/>
      <c r="BN675" s="52"/>
      <c r="BO675" s="52"/>
      <c r="BP675" s="52"/>
      <c r="BQ675" s="52"/>
      <c r="BR675" s="52"/>
      <c r="BS675" s="117">
        <f t="shared" si="202"/>
        <v>34.92187203421669</v>
      </c>
      <c r="BT675" s="115">
        <v>32</v>
      </c>
      <c r="BU675" s="52"/>
      <c r="BV675" s="52"/>
      <c r="BW675" s="52"/>
      <c r="BX675" s="52"/>
      <c r="BY675" s="52"/>
      <c r="BZ675" s="52"/>
      <c r="CA675" s="96"/>
      <c r="CB675" s="95"/>
      <c r="CC675" s="52"/>
      <c r="CD675" s="52"/>
      <c r="CE675" s="52"/>
      <c r="CF675" s="52"/>
      <c r="CG675" s="52"/>
      <c r="CH675" s="52"/>
      <c r="CI675" s="52"/>
      <c r="CJ675" s="52"/>
      <c r="CK675" s="52"/>
      <c r="CL675" s="52"/>
      <c r="CM675" s="52"/>
      <c r="CN675" s="117">
        <f t="shared" si="203"/>
        <v>34.92187203421669</v>
      </c>
      <c r="CO675" s="115">
        <v>32</v>
      </c>
      <c r="CP675" s="52"/>
      <c r="CQ675" s="52"/>
      <c r="CR675" s="52"/>
      <c r="CS675" s="52"/>
      <c r="CT675" s="52"/>
      <c r="CU675" s="52"/>
      <c r="CV675" s="96"/>
    </row>
    <row r="676" spans="55:100" x14ac:dyDescent="0.3">
      <c r="BC676" s="95"/>
      <c r="BD676" s="196">
        <v>234</v>
      </c>
      <c r="BE676" s="199">
        <f t="shared" si="200"/>
        <v>-78.425222767898745</v>
      </c>
      <c r="BF676" s="198">
        <f t="shared" si="201"/>
        <v>40.841953873913127</v>
      </c>
      <c r="BG676" s="52"/>
      <c r="BH676" s="52"/>
      <c r="BI676" s="52"/>
      <c r="BJ676" s="52"/>
      <c r="BK676" s="52"/>
      <c r="BL676" s="52"/>
      <c r="BM676" s="52"/>
      <c r="BN676" s="52"/>
      <c r="BO676" s="52"/>
      <c r="BP676" s="52"/>
      <c r="BQ676" s="52"/>
      <c r="BR676" s="52"/>
      <c r="BS676" s="117">
        <f t="shared" si="202"/>
        <v>36.013180535285962</v>
      </c>
      <c r="BT676" s="115">
        <v>33</v>
      </c>
      <c r="BU676" s="52"/>
      <c r="BV676" s="52"/>
      <c r="BW676" s="52"/>
      <c r="BX676" s="52"/>
      <c r="BY676" s="52"/>
      <c r="BZ676" s="52"/>
      <c r="CA676" s="96"/>
      <c r="CB676" s="95"/>
      <c r="CC676" s="52"/>
      <c r="CD676" s="52"/>
      <c r="CE676" s="52"/>
      <c r="CF676" s="52"/>
      <c r="CG676" s="52"/>
      <c r="CH676" s="52"/>
      <c r="CI676" s="52"/>
      <c r="CJ676" s="52"/>
      <c r="CK676" s="52"/>
      <c r="CL676" s="52"/>
      <c r="CM676" s="52"/>
      <c r="CN676" s="117">
        <f t="shared" si="203"/>
        <v>36.013180535285962</v>
      </c>
      <c r="CO676" s="115">
        <v>33</v>
      </c>
      <c r="CP676" s="52"/>
      <c r="CQ676" s="52"/>
      <c r="CR676" s="52"/>
      <c r="CS676" s="52"/>
      <c r="CT676" s="52"/>
      <c r="CU676" s="52"/>
      <c r="CV676" s="96"/>
    </row>
    <row r="677" spans="55:100" x14ac:dyDescent="0.3">
      <c r="BC677" s="95"/>
      <c r="BD677" s="196">
        <v>235</v>
      </c>
      <c r="BE677" s="199">
        <f t="shared" si="200"/>
        <v>-78.098143812863</v>
      </c>
      <c r="BF677" s="198">
        <f t="shared" si="201"/>
        <v>40.608650722631133</v>
      </c>
      <c r="BG677" s="52"/>
      <c r="BH677" s="52"/>
      <c r="BI677" s="52"/>
      <c r="BJ677" s="52"/>
      <c r="BK677" s="52"/>
      <c r="BL677" s="52"/>
      <c r="BM677" s="52"/>
      <c r="BN677" s="52"/>
      <c r="BO677" s="52"/>
      <c r="BP677" s="52"/>
      <c r="BQ677" s="52"/>
      <c r="BR677" s="52"/>
      <c r="BS677" s="117">
        <f t="shared" si="202"/>
        <v>37.104489036355233</v>
      </c>
      <c r="BT677" s="115">
        <v>34</v>
      </c>
      <c r="BU677" s="52"/>
      <c r="BV677" s="52"/>
      <c r="BW677" s="52"/>
      <c r="BX677" s="52"/>
      <c r="BY677" s="52"/>
      <c r="BZ677" s="52"/>
      <c r="CA677" s="96"/>
      <c r="CB677" s="95"/>
      <c r="CC677" s="52"/>
      <c r="CD677" s="52"/>
      <c r="CE677" s="52"/>
      <c r="CF677" s="52"/>
      <c r="CG677" s="52"/>
      <c r="CH677" s="52"/>
      <c r="CI677" s="52"/>
      <c r="CJ677" s="52"/>
      <c r="CK677" s="52"/>
      <c r="CL677" s="52"/>
      <c r="CM677" s="52"/>
      <c r="CN677" s="117">
        <f t="shared" si="203"/>
        <v>37.104489036355233</v>
      </c>
      <c r="CO677" s="115">
        <v>34</v>
      </c>
      <c r="CP677" s="52"/>
      <c r="CQ677" s="52"/>
      <c r="CR677" s="52"/>
      <c r="CS677" s="52"/>
      <c r="CT677" s="52"/>
      <c r="CU677" s="52"/>
      <c r="CV677" s="96"/>
    </row>
    <row r="678" spans="55:100" x14ac:dyDescent="0.3">
      <c r="BC678" s="95"/>
      <c r="BD678" s="196">
        <v>236</v>
      </c>
      <c r="BE678" s="199">
        <f t="shared" si="200"/>
        <v>-77.767042972117068</v>
      </c>
      <c r="BF678" s="198">
        <f t="shared" si="201"/>
        <v>40.381091419409472</v>
      </c>
      <c r="BG678" s="52"/>
      <c r="BH678" s="52"/>
      <c r="BI678" s="52"/>
      <c r="BJ678" s="52"/>
      <c r="BK678" s="52"/>
      <c r="BL678" s="52"/>
      <c r="BM678" s="52"/>
      <c r="BN678" s="52"/>
      <c r="BO678" s="52"/>
      <c r="BP678" s="52"/>
      <c r="BQ678" s="52"/>
      <c r="BR678" s="52"/>
      <c r="BS678" s="117">
        <f t="shared" si="202"/>
        <v>38.195797537424504</v>
      </c>
      <c r="BT678" s="115">
        <v>35</v>
      </c>
      <c r="BU678" s="52"/>
      <c r="BV678" s="52"/>
      <c r="BW678" s="52"/>
      <c r="BX678" s="52"/>
      <c r="BY678" s="52"/>
      <c r="BZ678" s="52"/>
      <c r="CA678" s="96"/>
      <c r="CB678" s="95"/>
      <c r="CC678" s="52"/>
      <c r="CD678" s="52"/>
      <c r="CE678" s="52"/>
      <c r="CF678" s="52"/>
      <c r="CG678" s="52"/>
      <c r="CH678" s="52"/>
      <c r="CI678" s="52"/>
      <c r="CJ678" s="52"/>
      <c r="CK678" s="52"/>
      <c r="CL678" s="52"/>
      <c r="CM678" s="52"/>
      <c r="CN678" s="117">
        <f t="shared" si="203"/>
        <v>38.195797537424504</v>
      </c>
      <c r="CO678" s="115">
        <v>35</v>
      </c>
      <c r="CP678" s="52"/>
      <c r="CQ678" s="52"/>
      <c r="CR678" s="52"/>
      <c r="CS678" s="52"/>
      <c r="CT678" s="52"/>
      <c r="CU678" s="52"/>
      <c r="CV678" s="96"/>
    </row>
    <row r="679" spans="55:100" x14ac:dyDescent="0.3">
      <c r="BC679" s="95"/>
      <c r="BD679" s="196">
        <v>237</v>
      </c>
      <c r="BE679" s="199">
        <f t="shared" si="200"/>
        <v>-77.432021102184478</v>
      </c>
      <c r="BF679" s="198">
        <f t="shared" si="201"/>
        <v>40.159345281016314</v>
      </c>
      <c r="BG679" s="52"/>
      <c r="BH679" s="52"/>
      <c r="BI679" s="52"/>
      <c r="BJ679" s="52"/>
      <c r="BK679" s="52"/>
      <c r="BL679" s="52"/>
      <c r="BM679" s="52"/>
      <c r="BN679" s="52"/>
      <c r="BO679" s="52"/>
      <c r="BP679" s="52"/>
      <c r="BQ679" s="52"/>
      <c r="BR679" s="52"/>
      <c r="BS679" s="117">
        <f t="shared" si="202"/>
        <v>39.287106038493775</v>
      </c>
      <c r="BT679" s="115">
        <v>36</v>
      </c>
      <c r="BU679" s="52"/>
      <c r="BV679" s="52"/>
      <c r="BW679" s="52"/>
      <c r="BX679" s="52"/>
      <c r="BY679" s="52"/>
      <c r="BZ679" s="52"/>
      <c r="CA679" s="96"/>
      <c r="CB679" s="95"/>
      <c r="CC679" s="52"/>
      <c r="CD679" s="52"/>
      <c r="CE679" s="52"/>
      <c r="CF679" s="52"/>
      <c r="CG679" s="52"/>
      <c r="CH679" s="52"/>
      <c r="CI679" s="52"/>
      <c r="CJ679" s="52"/>
      <c r="CK679" s="52"/>
      <c r="CL679" s="52"/>
      <c r="CM679" s="52"/>
      <c r="CN679" s="117">
        <f t="shared" si="203"/>
        <v>39.287106038493775</v>
      </c>
      <c r="CO679" s="115">
        <v>36</v>
      </c>
      <c r="CP679" s="52"/>
      <c r="CQ679" s="52"/>
      <c r="CR679" s="52"/>
      <c r="CS679" s="52"/>
      <c r="CT679" s="52"/>
      <c r="CU679" s="52"/>
      <c r="CV679" s="96"/>
    </row>
    <row r="680" spans="55:100" x14ac:dyDescent="0.3">
      <c r="BC680" s="95"/>
      <c r="BD680" s="196">
        <v>238</v>
      </c>
      <c r="BE680" s="199">
        <f t="shared" si="200"/>
        <v>-77.093180253972278</v>
      </c>
      <c r="BF680" s="198">
        <f t="shared" si="201"/>
        <v>39.943479853473534</v>
      </c>
      <c r="BG680" s="52"/>
      <c r="BH680" s="52"/>
      <c r="BI680" s="52"/>
      <c r="BJ680" s="52"/>
      <c r="BK680" s="52"/>
      <c r="BL680" s="52"/>
      <c r="BM680" s="52"/>
      <c r="BN680" s="52"/>
      <c r="BO680" s="52"/>
      <c r="BP680" s="52"/>
      <c r="BQ680" s="52"/>
      <c r="BR680" s="52"/>
      <c r="BS680" s="117">
        <f t="shared" si="202"/>
        <v>40.378414539563046</v>
      </c>
      <c r="BT680" s="115">
        <v>37</v>
      </c>
      <c r="BU680" s="52"/>
      <c r="BV680" s="52"/>
      <c r="BW680" s="52"/>
      <c r="BX680" s="52"/>
      <c r="BY680" s="52"/>
      <c r="BZ680" s="52"/>
      <c r="CA680" s="96"/>
      <c r="CB680" s="95"/>
      <c r="CC680" s="52"/>
      <c r="CD680" s="52"/>
      <c r="CE680" s="52"/>
      <c r="CF680" s="52"/>
      <c r="CG680" s="52"/>
      <c r="CH680" s="52"/>
      <c r="CI680" s="52"/>
      <c r="CJ680" s="52"/>
      <c r="CK680" s="52"/>
      <c r="CL680" s="52"/>
      <c r="CM680" s="52"/>
      <c r="CN680" s="117">
        <f t="shared" si="203"/>
        <v>40.378414539563046</v>
      </c>
      <c r="CO680" s="115">
        <v>37</v>
      </c>
      <c r="CP680" s="52"/>
      <c r="CQ680" s="52"/>
      <c r="CR680" s="52"/>
      <c r="CS680" s="52"/>
      <c r="CT680" s="52"/>
      <c r="CU680" s="52"/>
      <c r="CV680" s="96"/>
    </row>
    <row r="681" spans="55:100" x14ac:dyDescent="0.3">
      <c r="BC681" s="95"/>
      <c r="BD681" s="196">
        <v>239</v>
      </c>
      <c r="BE681" s="199">
        <f t="shared" si="200"/>
        <v>-76.750623641685252</v>
      </c>
      <c r="BF681" s="198">
        <f t="shared" si="201"/>
        <v>39.733560891481488</v>
      </c>
      <c r="BG681" s="52"/>
      <c r="BH681" s="52"/>
      <c r="BI681" s="52"/>
      <c r="BJ681" s="52"/>
      <c r="BK681" s="52"/>
      <c r="BL681" s="52"/>
      <c r="BM681" s="52"/>
      <c r="BN681" s="52"/>
      <c r="BO681" s="52"/>
      <c r="BP681" s="52"/>
      <c r="BQ681" s="52"/>
      <c r="BR681" s="52"/>
      <c r="BS681" s="117">
        <f t="shared" si="202"/>
        <v>41.469723040632317</v>
      </c>
      <c r="BT681" s="115">
        <v>38</v>
      </c>
      <c r="BU681" s="52"/>
      <c r="BV681" s="52"/>
      <c r="BW681" s="52"/>
      <c r="BX681" s="52"/>
      <c r="BY681" s="52"/>
      <c r="BZ681" s="52"/>
      <c r="CA681" s="96"/>
      <c r="CB681" s="95"/>
      <c r="CC681" s="52"/>
      <c r="CD681" s="52"/>
      <c r="CE681" s="52"/>
      <c r="CF681" s="52"/>
      <c r="CG681" s="52"/>
      <c r="CH681" s="52"/>
      <c r="CI681" s="52"/>
      <c r="CJ681" s="52"/>
      <c r="CK681" s="52"/>
      <c r="CL681" s="52"/>
      <c r="CM681" s="52"/>
      <c r="CN681" s="117">
        <f t="shared" si="203"/>
        <v>41.469723040632317</v>
      </c>
      <c r="CO681" s="115">
        <v>38</v>
      </c>
      <c r="CP681" s="52"/>
      <c r="CQ681" s="52"/>
      <c r="CR681" s="52"/>
      <c r="CS681" s="52"/>
      <c r="CT681" s="52"/>
      <c r="CU681" s="52"/>
      <c r="CV681" s="96"/>
    </row>
    <row r="682" spans="55:100" x14ac:dyDescent="0.3">
      <c r="BC682" s="95"/>
      <c r="BD682" s="196">
        <v>240</v>
      </c>
      <c r="BE682" s="199">
        <f t="shared" si="200"/>
        <v>-76.404455611385885</v>
      </c>
      <c r="BF682" s="198">
        <f t="shared" si="201"/>
        <v>39.529652338389539</v>
      </c>
      <c r="BG682" s="52"/>
      <c r="BH682" s="52"/>
      <c r="BI682" s="52"/>
      <c r="BJ682" s="52"/>
      <c r="BK682" s="52"/>
      <c r="BL682" s="52"/>
      <c r="BM682" s="52"/>
      <c r="BN682" s="52"/>
      <c r="BO682" s="52"/>
      <c r="BP682" s="52"/>
      <c r="BQ682" s="52"/>
      <c r="BR682" s="52"/>
      <c r="BS682" s="117">
        <f t="shared" si="202"/>
        <v>42.561031541701588</v>
      </c>
      <c r="BT682" s="115">
        <v>39</v>
      </c>
      <c r="BU682" s="52"/>
      <c r="BV682" s="52"/>
      <c r="BW682" s="52"/>
      <c r="BX682" s="52"/>
      <c r="BY682" s="52"/>
      <c r="BZ682" s="52"/>
      <c r="CA682" s="96"/>
      <c r="CB682" s="95"/>
      <c r="CC682" s="52"/>
      <c r="CD682" s="52"/>
      <c r="CE682" s="52"/>
      <c r="CF682" s="52"/>
      <c r="CG682" s="52"/>
      <c r="CH682" s="52"/>
      <c r="CI682" s="52"/>
      <c r="CJ682" s="52"/>
      <c r="CK682" s="52"/>
      <c r="CL682" s="52"/>
      <c r="CM682" s="52"/>
      <c r="CN682" s="117">
        <f t="shared" si="203"/>
        <v>42.561031541701588</v>
      </c>
      <c r="CO682" s="115">
        <v>39</v>
      </c>
      <c r="CP682" s="52"/>
      <c r="CQ682" s="52"/>
      <c r="CR682" s="52"/>
      <c r="CS682" s="52"/>
      <c r="CT682" s="52"/>
      <c r="CU682" s="52"/>
      <c r="CV682" s="96"/>
    </row>
    <row r="683" spans="55:100" x14ac:dyDescent="0.3">
      <c r="BC683" s="95"/>
      <c r="BD683" s="196">
        <v>241</v>
      </c>
      <c r="BE683" s="199">
        <f t="shared" si="200"/>
        <v>-76.054781609209627</v>
      </c>
      <c r="BF683" s="198">
        <f t="shared" si="201"/>
        <v>39.331816306718238</v>
      </c>
      <c r="BG683" s="52"/>
      <c r="BH683" s="52"/>
      <c r="BI683" s="52"/>
      <c r="BJ683" s="52"/>
      <c r="BK683" s="52"/>
      <c r="BL683" s="52"/>
      <c r="BM683" s="52"/>
      <c r="BN683" s="52"/>
      <c r="BO683" s="52"/>
      <c r="BP683" s="52"/>
      <c r="BQ683" s="52"/>
      <c r="BR683" s="52"/>
      <c r="BS683" s="117">
        <f t="shared" si="202"/>
        <v>43.652340042770859</v>
      </c>
      <c r="BT683" s="115">
        <v>40</v>
      </c>
      <c r="BU683" s="52"/>
      <c r="BV683" s="52"/>
      <c r="BW683" s="52"/>
      <c r="BX683" s="52"/>
      <c r="BY683" s="52"/>
      <c r="BZ683" s="52"/>
      <c r="CA683" s="96"/>
      <c r="CB683" s="95"/>
      <c r="CC683" s="52"/>
      <c r="CD683" s="52"/>
      <c r="CE683" s="52"/>
      <c r="CF683" s="52"/>
      <c r="CG683" s="52"/>
      <c r="CH683" s="52"/>
      <c r="CI683" s="52"/>
      <c r="CJ683" s="52"/>
      <c r="CK683" s="52"/>
      <c r="CL683" s="52"/>
      <c r="CM683" s="52"/>
      <c r="CN683" s="117">
        <f t="shared" si="203"/>
        <v>43.652340042770859</v>
      </c>
      <c r="CO683" s="115">
        <v>40</v>
      </c>
      <c r="CP683" s="52"/>
      <c r="CQ683" s="52"/>
      <c r="CR683" s="52"/>
      <c r="CS683" s="52"/>
      <c r="CT683" s="52"/>
      <c r="CU683" s="52"/>
      <c r="CV683" s="96"/>
    </row>
    <row r="684" spans="55:100" x14ac:dyDescent="0.3">
      <c r="BC684" s="95"/>
      <c r="BD684" s="196">
        <v>242</v>
      </c>
      <c r="BE684" s="199">
        <f t="shared" si="200"/>
        <v>-75.701708149244936</v>
      </c>
      <c r="BF684" s="198">
        <f t="shared" si="201"/>
        <v>39.14011305923934</v>
      </c>
      <c r="BG684" s="52"/>
      <c r="BH684" s="52"/>
      <c r="BI684" s="52"/>
      <c r="BJ684" s="52"/>
      <c r="BK684" s="52"/>
      <c r="BL684" s="52"/>
      <c r="BM684" s="52"/>
      <c r="BN684" s="52"/>
      <c r="BO684" s="52"/>
      <c r="BP684" s="52"/>
      <c r="BQ684" s="52"/>
      <c r="BR684" s="52"/>
      <c r="BS684" s="117">
        <f t="shared" si="202"/>
        <v>44.743648543840138</v>
      </c>
      <c r="BT684" s="115">
        <v>41</v>
      </c>
      <c r="BU684" s="52"/>
      <c r="BV684" s="52"/>
      <c r="BW684" s="52"/>
      <c r="BX684" s="52"/>
      <c r="BY684" s="52"/>
      <c r="BZ684" s="52"/>
      <c r="CA684" s="96"/>
      <c r="CB684" s="95"/>
      <c r="CC684" s="52"/>
      <c r="CD684" s="52"/>
      <c r="CE684" s="52"/>
      <c r="CF684" s="52"/>
      <c r="CG684" s="52"/>
      <c r="CH684" s="52"/>
      <c r="CI684" s="52"/>
      <c r="CJ684" s="52"/>
      <c r="CK684" s="52"/>
      <c r="CL684" s="52"/>
      <c r="CM684" s="52"/>
      <c r="CN684" s="117">
        <f t="shared" si="203"/>
        <v>44.743648543840138</v>
      </c>
      <c r="CO684" s="115">
        <v>41</v>
      </c>
      <c r="CP684" s="52"/>
      <c r="CQ684" s="52"/>
      <c r="CR684" s="52"/>
      <c r="CS684" s="52"/>
      <c r="CT684" s="52"/>
      <c r="CU684" s="52"/>
      <c r="CV684" s="96"/>
    </row>
    <row r="685" spans="55:100" x14ac:dyDescent="0.3">
      <c r="BC685" s="95"/>
      <c r="BD685" s="196">
        <v>243</v>
      </c>
      <c r="BE685" s="199">
        <f t="shared" si="200"/>
        <v>-75.345342781088007</v>
      </c>
      <c r="BF685" s="198">
        <f t="shared" si="201"/>
        <v>38.954600990619099</v>
      </c>
      <c r="BG685" s="52"/>
      <c r="BH685" s="52"/>
      <c r="BI685" s="52"/>
      <c r="BJ685" s="52"/>
      <c r="BK685" s="52"/>
      <c r="BL685" s="52"/>
      <c r="BM685" s="52"/>
      <c r="BN685" s="52"/>
      <c r="BO685" s="52"/>
      <c r="BP685" s="52"/>
      <c r="BQ685" s="52"/>
      <c r="BR685" s="52"/>
      <c r="BS685" s="117">
        <f t="shared" si="202"/>
        <v>45.834957044909409</v>
      </c>
      <c r="BT685" s="115">
        <v>42</v>
      </c>
      <c r="BU685" s="52"/>
      <c r="BV685" s="52"/>
      <c r="BW685" s="52"/>
      <c r="BX685" s="52"/>
      <c r="BY685" s="52"/>
      <c r="BZ685" s="52"/>
      <c r="CA685" s="96"/>
      <c r="CB685" s="95"/>
      <c r="CC685" s="52"/>
      <c r="CD685" s="52"/>
      <c r="CE685" s="52"/>
      <c r="CF685" s="52"/>
      <c r="CG685" s="52"/>
      <c r="CH685" s="52"/>
      <c r="CI685" s="52"/>
      <c r="CJ685" s="52"/>
      <c r="CK685" s="52"/>
      <c r="CL685" s="52"/>
      <c r="CM685" s="52"/>
      <c r="CN685" s="117">
        <f t="shared" si="203"/>
        <v>45.834957044909409</v>
      </c>
      <c r="CO685" s="115">
        <v>42</v>
      </c>
      <c r="CP685" s="52"/>
      <c r="CQ685" s="52"/>
      <c r="CR685" s="52"/>
      <c r="CS685" s="52"/>
      <c r="CT685" s="52"/>
      <c r="CU685" s="52"/>
      <c r="CV685" s="96"/>
    </row>
    <row r="686" spans="55:100" x14ac:dyDescent="0.3">
      <c r="BC686" s="95"/>
      <c r="BD686" s="196">
        <v>244</v>
      </c>
      <c r="BE686" s="199">
        <f t="shared" si="200"/>
        <v>-74.98579405708216</v>
      </c>
      <c r="BF686" s="198">
        <f t="shared" si="201"/>
        <v>38.775336609630706</v>
      </c>
      <c r="BG686" s="52"/>
      <c r="BH686" s="52"/>
      <c r="BI686" s="52"/>
      <c r="BJ686" s="52"/>
      <c r="BK686" s="52"/>
      <c r="BL686" s="52"/>
      <c r="BM686" s="52"/>
      <c r="BN686" s="52"/>
      <c r="BO686" s="52"/>
      <c r="BP686" s="52"/>
      <c r="BQ686" s="52"/>
      <c r="BR686" s="52"/>
      <c r="BS686" s="117">
        <f t="shared" si="202"/>
        <v>46.92626554597868</v>
      </c>
      <c r="BT686" s="115">
        <v>43</v>
      </c>
      <c r="BU686" s="52"/>
      <c r="BV686" s="52"/>
      <c r="BW686" s="52"/>
      <c r="BX686" s="52"/>
      <c r="BY686" s="52"/>
      <c r="BZ686" s="52"/>
      <c r="CA686" s="96"/>
      <c r="CB686" s="95"/>
      <c r="CC686" s="52"/>
      <c r="CD686" s="52"/>
      <c r="CE686" s="52"/>
      <c r="CF686" s="52"/>
      <c r="CG686" s="52"/>
      <c r="CH686" s="52"/>
      <c r="CI686" s="52"/>
      <c r="CJ686" s="52"/>
      <c r="CK686" s="52"/>
      <c r="CL686" s="52"/>
      <c r="CM686" s="52"/>
      <c r="CN686" s="117">
        <f t="shared" si="203"/>
        <v>46.92626554597868</v>
      </c>
      <c r="CO686" s="115">
        <v>43</v>
      </c>
      <c r="CP686" s="52"/>
      <c r="CQ686" s="52"/>
      <c r="CR686" s="52"/>
      <c r="CS686" s="52"/>
      <c r="CT686" s="52"/>
      <c r="CU686" s="52"/>
      <c r="CV686" s="96"/>
    </row>
    <row r="687" spans="55:100" x14ac:dyDescent="0.3">
      <c r="BC687" s="95"/>
      <c r="BD687" s="196">
        <v>245</v>
      </c>
      <c r="BE687" s="199">
        <f t="shared" si="200"/>
        <v>-74.62317149925174</v>
      </c>
      <c r="BF687" s="198">
        <f t="shared" si="201"/>
        <v>38.602374521941172</v>
      </c>
      <c r="BG687" s="52"/>
      <c r="BH687" s="52"/>
      <c r="BI687" s="52"/>
      <c r="BJ687" s="52"/>
      <c r="BK687" s="52"/>
      <c r="BL687" s="52"/>
      <c r="BM687" s="52"/>
      <c r="BN687" s="52"/>
      <c r="BO687" s="52"/>
      <c r="BP687" s="52"/>
      <c r="BQ687" s="52"/>
      <c r="BR687" s="52"/>
      <c r="BS687" s="117">
        <f t="shared" si="202"/>
        <v>48.017574047047951</v>
      </c>
      <c r="BT687" s="115">
        <v>44</v>
      </c>
      <c r="BU687" s="52"/>
      <c r="BV687" s="52"/>
      <c r="BW687" s="52"/>
      <c r="BX687" s="52"/>
      <c r="BY687" s="52"/>
      <c r="BZ687" s="52"/>
      <c r="CA687" s="96"/>
      <c r="CB687" s="95"/>
      <c r="CC687" s="52"/>
      <c r="CD687" s="52"/>
      <c r="CE687" s="52"/>
      <c r="CF687" s="52"/>
      <c r="CG687" s="52"/>
      <c r="CH687" s="52"/>
      <c r="CI687" s="52"/>
      <c r="CJ687" s="52"/>
      <c r="CK687" s="52"/>
      <c r="CL687" s="52"/>
      <c r="CM687" s="52"/>
      <c r="CN687" s="117">
        <f t="shared" si="203"/>
        <v>48.017574047047951</v>
      </c>
      <c r="CO687" s="115">
        <v>44</v>
      </c>
      <c r="CP687" s="52"/>
      <c r="CQ687" s="52"/>
      <c r="CR687" s="52"/>
      <c r="CS687" s="52"/>
      <c r="CT687" s="52"/>
      <c r="CU687" s="52"/>
      <c r="CV687" s="96"/>
    </row>
    <row r="688" spans="55:100" x14ac:dyDescent="0.3">
      <c r="BC688" s="95"/>
      <c r="BD688" s="196">
        <v>246</v>
      </c>
      <c r="BE688" s="199">
        <f t="shared" si="200"/>
        <v>-74.257585565940673</v>
      </c>
      <c r="BF688" s="198">
        <f t="shared" si="201"/>
        <v>38.435767413477933</v>
      </c>
      <c r="BG688" s="52"/>
      <c r="BH688" s="52"/>
      <c r="BI688" s="52"/>
      <c r="BJ688" s="52"/>
      <c r="BK688" s="52"/>
      <c r="BL688" s="52"/>
      <c r="BM688" s="52"/>
      <c r="BN688" s="52"/>
      <c r="BO688" s="52"/>
      <c r="BP688" s="52"/>
      <c r="BQ688" s="52"/>
      <c r="BR688" s="52"/>
      <c r="BS688" s="117">
        <f t="shared" si="202"/>
        <v>49.108882548117222</v>
      </c>
      <c r="BT688" s="115">
        <v>45</v>
      </c>
      <c r="BU688" s="52"/>
      <c r="BV688" s="52"/>
      <c r="BW688" s="52"/>
      <c r="BX688" s="52"/>
      <c r="BY688" s="52"/>
      <c r="BZ688" s="52"/>
      <c r="CA688" s="96"/>
      <c r="CB688" s="95"/>
      <c r="CC688" s="52"/>
      <c r="CD688" s="52"/>
      <c r="CE688" s="52"/>
      <c r="CF688" s="52"/>
      <c r="CG688" s="52"/>
      <c r="CH688" s="52"/>
      <c r="CI688" s="52"/>
      <c r="CJ688" s="52"/>
      <c r="CK688" s="52"/>
      <c r="CL688" s="52"/>
      <c r="CM688" s="52"/>
      <c r="CN688" s="117">
        <f t="shared" si="203"/>
        <v>49.108882548117222</v>
      </c>
      <c r="CO688" s="115">
        <v>45</v>
      </c>
      <c r="CP688" s="52"/>
      <c r="CQ688" s="52"/>
      <c r="CR688" s="52"/>
      <c r="CS688" s="52"/>
      <c r="CT688" s="52"/>
      <c r="CU688" s="52"/>
      <c r="CV688" s="96"/>
    </row>
    <row r="689" spans="55:100" x14ac:dyDescent="0.3">
      <c r="BC689" s="95"/>
      <c r="BD689" s="196">
        <v>247</v>
      </c>
      <c r="BE689" s="199">
        <f t="shared" si="200"/>
        <v>-73.889147618165779</v>
      </c>
      <c r="BF689" s="198">
        <f t="shared" si="201"/>
        <v>38.275566034380205</v>
      </c>
      <c r="BG689" s="52"/>
      <c r="BH689" s="52"/>
      <c r="BI689" s="52"/>
      <c r="BJ689" s="52"/>
      <c r="BK689" s="52"/>
      <c r="BL689" s="52"/>
      <c r="BM689" s="52"/>
      <c r="BN689" s="52"/>
      <c r="BO689" s="52"/>
      <c r="BP689" s="52"/>
      <c r="BQ689" s="52"/>
      <c r="BR689" s="52"/>
      <c r="BS689" s="117">
        <f t="shared" si="202"/>
        <v>50.200191049186493</v>
      </c>
      <c r="BT689" s="115">
        <v>46</v>
      </c>
      <c r="BU689" s="52"/>
      <c r="BV689" s="52"/>
      <c r="BW689" s="52"/>
      <c r="BX689" s="52"/>
      <c r="BY689" s="52"/>
      <c r="BZ689" s="52"/>
      <c r="CA689" s="96"/>
      <c r="CB689" s="95"/>
      <c r="CC689" s="52"/>
      <c r="CD689" s="52"/>
      <c r="CE689" s="52"/>
      <c r="CF689" s="52"/>
      <c r="CG689" s="52"/>
      <c r="CH689" s="52"/>
      <c r="CI689" s="52"/>
      <c r="CJ689" s="52"/>
      <c r="CK689" s="52"/>
      <c r="CL689" s="52"/>
      <c r="CM689" s="52"/>
      <c r="CN689" s="117">
        <f t="shared" si="203"/>
        <v>50.200191049186493</v>
      </c>
      <c r="CO689" s="115">
        <v>46</v>
      </c>
      <c r="CP689" s="52"/>
      <c r="CQ689" s="52"/>
      <c r="CR689" s="52"/>
      <c r="CS689" s="52"/>
      <c r="CT689" s="52"/>
      <c r="CU689" s="52"/>
      <c r="CV689" s="96"/>
    </row>
    <row r="690" spans="55:100" x14ac:dyDescent="0.3">
      <c r="BC690" s="95"/>
      <c r="BD690" s="196">
        <v>248</v>
      </c>
      <c r="BE690" s="199">
        <f t="shared" si="200"/>
        <v>-73.517969885695081</v>
      </c>
      <c r="BF690" s="198">
        <f t="shared" si="201"/>
        <v>38.121819183539941</v>
      </c>
      <c r="BG690" s="52"/>
      <c r="BH690" s="52"/>
      <c r="BI690" s="52"/>
      <c r="BJ690" s="52"/>
      <c r="BK690" s="52"/>
      <c r="BL690" s="52"/>
      <c r="BM690" s="52"/>
      <c r="BN690" s="52"/>
      <c r="BO690" s="52"/>
      <c r="BP690" s="52"/>
      <c r="BQ690" s="52"/>
      <c r="BR690" s="52"/>
      <c r="BS690" s="117">
        <f t="shared" si="202"/>
        <v>51.291499550255764</v>
      </c>
      <c r="BT690" s="115">
        <v>47</v>
      </c>
      <c r="BU690" s="52"/>
      <c r="BV690" s="52"/>
      <c r="BW690" s="52"/>
      <c r="BX690" s="52"/>
      <c r="BY690" s="52"/>
      <c r="BZ690" s="52"/>
      <c r="CA690" s="96"/>
      <c r="CB690" s="95"/>
      <c r="CC690" s="52"/>
      <c r="CD690" s="52"/>
      <c r="CE690" s="52"/>
      <c r="CF690" s="52"/>
      <c r="CG690" s="52"/>
      <c r="CH690" s="52"/>
      <c r="CI690" s="52"/>
      <c r="CJ690" s="52"/>
      <c r="CK690" s="52"/>
      <c r="CL690" s="52"/>
      <c r="CM690" s="52"/>
      <c r="CN690" s="117">
        <f t="shared" si="203"/>
        <v>51.291499550255764</v>
      </c>
      <c r="CO690" s="115">
        <v>47</v>
      </c>
      <c r="CP690" s="52"/>
      <c r="CQ690" s="52"/>
      <c r="CR690" s="52"/>
      <c r="CS690" s="52"/>
      <c r="CT690" s="52"/>
      <c r="CU690" s="52"/>
      <c r="CV690" s="96"/>
    </row>
    <row r="691" spans="55:100" x14ac:dyDescent="0.3">
      <c r="BC691" s="95"/>
      <c r="BD691" s="196">
        <v>249</v>
      </c>
      <c r="BE691" s="199">
        <f t="shared" si="200"/>
        <v>-73.144165432861556</v>
      </c>
      <c r="BF691" s="198">
        <f t="shared" si="201"/>
        <v>37.974573693737305</v>
      </c>
      <c r="BG691" s="52"/>
      <c r="BH691" s="52"/>
      <c r="BI691" s="52"/>
      <c r="BJ691" s="52"/>
      <c r="BK691" s="52"/>
      <c r="BL691" s="52"/>
      <c r="BM691" s="52"/>
      <c r="BN691" s="52"/>
      <c r="BO691" s="52"/>
      <c r="BP691" s="52"/>
      <c r="BQ691" s="52"/>
      <c r="BR691" s="52"/>
      <c r="BS691" s="117">
        <f t="shared" si="202"/>
        <v>52.382808051325036</v>
      </c>
      <c r="BT691" s="115">
        <v>48</v>
      </c>
      <c r="BU691" s="52"/>
      <c r="BV691" s="52"/>
      <c r="BW691" s="52"/>
      <c r="BX691" s="52"/>
      <c r="BY691" s="52"/>
      <c r="BZ691" s="52"/>
      <c r="CA691" s="96"/>
      <c r="CB691" s="95"/>
      <c r="CC691" s="52"/>
      <c r="CD691" s="52"/>
      <c r="CE691" s="52"/>
      <c r="CF691" s="52"/>
      <c r="CG691" s="52"/>
      <c r="CH691" s="52"/>
      <c r="CI691" s="52"/>
      <c r="CJ691" s="52"/>
      <c r="CK691" s="52"/>
      <c r="CL691" s="52"/>
      <c r="CM691" s="52"/>
      <c r="CN691" s="117">
        <f t="shared" si="203"/>
        <v>52.382808051325036</v>
      </c>
      <c r="CO691" s="115">
        <v>48</v>
      </c>
      <c r="CP691" s="52"/>
      <c r="CQ691" s="52"/>
      <c r="CR691" s="52"/>
      <c r="CS691" s="52"/>
      <c r="CT691" s="52"/>
      <c r="CU691" s="52"/>
      <c r="CV691" s="96"/>
    </row>
    <row r="692" spans="55:100" x14ac:dyDescent="0.3">
      <c r="BC692" s="95"/>
      <c r="BD692" s="196">
        <v>250</v>
      </c>
      <c r="BE692" s="199">
        <f t="shared" si="200"/>
        <v>-72.767848124122665</v>
      </c>
      <c r="BF692" s="198">
        <f t="shared" si="201"/>
        <v>37.833874417374886</v>
      </c>
      <c r="BG692" s="52"/>
      <c r="BH692" s="52"/>
      <c r="BI692" s="52"/>
      <c r="BJ692" s="52"/>
      <c r="BK692" s="52"/>
      <c r="BL692" s="52"/>
      <c r="BM692" s="52"/>
      <c r="BN692" s="52"/>
      <c r="BO692" s="52"/>
      <c r="BP692" s="52"/>
      <c r="BQ692" s="52"/>
      <c r="BR692" s="52"/>
      <c r="BS692" s="117">
        <f t="shared" si="202"/>
        <v>53.474116552394307</v>
      </c>
      <c r="BT692" s="115">
        <v>49</v>
      </c>
      <c r="BU692" s="52"/>
      <c r="BV692" s="52"/>
      <c r="BW692" s="52"/>
      <c r="BX692" s="52"/>
      <c r="BY692" s="52"/>
      <c r="BZ692" s="52"/>
      <c r="CA692" s="96"/>
      <c r="CB692" s="95"/>
      <c r="CC692" s="52"/>
      <c r="CD692" s="52"/>
      <c r="CE692" s="52"/>
      <c r="CF692" s="52"/>
      <c r="CG692" s="52"/>
      <c r="CH692" s="52"/>
      <c r="CI692" s="52"/>
      <c r="CJ692" s="52"/>
      <c r="CK692" s="52"/>
      <c r="CL692" s="52"/>
      <c r="CM692" s="52"/>
      <c r="CN692" s="117">
        <f t="shared" si="203"/>
        <v>53.474116552394307</v>
      </c>
      <c r="CO692" s="115">
        <v>49</v>
      </c>
      <c r="CP692" s="52"/>
      <c r="CQ692" s="52"/>
      <c r="CR692" s="52"/>
      <c r="CS692" s="52"/>
      <c r="CT692" s="52"/>
      <c r="CU692" s="52"/>
      <c r="CV692" s="96"/>
    </row>
    <row r="693" spans="55:100" x14ac:dyDescent="0.3">
      <c r="BC693" s="95"/>
      <c r="BD693" s="196">
        <v>251</v>
      </c>
      <c r="BE693" s="199">
        <f t="shared" si="200"/>
        <v>-72.389132589376104</v>
      </c>
      <c r="BF693" s="198">
        <f t="shared" si="201"/>
        <v>37.699764212815232</v>
      </c>
      <c r="BG693" s="52"/>
      <c r="BH693" s="52"/>
      <c r="BI693" s="52"/>
      <c r="BJ693" s="52"/>
      <c r="BK693" s="52"/>
      <c r="BL693" s="52"/>
      <c r="BM693" s="52"/>
      <c r="BN693" s="52"/>
      <c r="BO693" s="52"/>
      <c r="BP693" s="52"/>
      <c r="BQ693" s="52"/>
      <c r="BR693" s="52"/>
      <c r="BS693" s="117">
        <f t="shared" si="202"/>
        <v>54.565425053463578</v>
      </c>
      <c r="BT693" s="115">
        <v>50</v>
      </c>
      <c r="BU693" s="52"/>
      <c r="BV693" s="52"/>
      <c r="BW693" s="52"/>
      <c r="BX693" s="52"/>
      <c r="BY693" s="52"/>
      <c r="BZ693" s="52"/>
      <c r="CA693" s="96"/>
      <c r="CB693" s="95"/>
      <c r="CC693" s="52"/>
      <c r="CD693" s="52"/>
      <c r="CE693" s="52"/>
      <c r="CF693" s="52"/>
      <c r="CG693" s="52"/>
      <c r="CH693" s="52"/>
      <c r="CI693" s="52"/>
      <c r="CJ693" s="52"/>
      <c r="CK693" s="52"/>
      <c r="CL693" s="52"/>
      <c r="CM693" s="52"/>
      <c r="CN693" s="117">
        <f t="shared" si="203"/>
        <v>54.565425053463578</v>
      </c>
      <c r="CO693" s="115">
        <v>50</v>
      </c>
      <c r="CP693" s="52"/>
      <c r="CQ693" s="52"/>
      <c r="CR693" s="52"/>
      <c r="CS693" s="52"/>
      <c r="CT693" s="52"/>
      <c r="CU693" s="52"/>
      <c r="CV693" s="96"/>
    </row>
    <row r="694" spans="55:100" x14ac:dyDescent="0.3">
      <c r="BC694" s="95"/>
      <c r="BD694" s="196">
        <v>252</v>
      </c>
      <c r="BE694" s="199">
        <f t="shared" si="200"/>
        <v>-72.008134189042494</v>
      </c>
      <c r="BF694" s="198">
        <f t="shared" si="201"/>
        <v>37.572283931325828</v>
      </c>
      <c r="BG694" s="52"/>
      <c r="BH694" s="52"/>
      <c r="BI694" s="52"/>
      <c r="BJ694" s="52"/>
      <c r="BK694" s="52"/>
      <c r="BL694" s="52"/>
      <c r="BM694" s="52"/>
      <c r="BN694" s="52"/>
      <c r="BO694" s="52"/>
      <c r="BP694" s="52"/>
      <c r="BQ694" s="52"/>
      <c r="BR694" s="52"/>
      <c r="BS694" s="117">
        <f t="shared" si="202"/>
        <v>55.656733554532849</v>
      </c>
      <c r="BT694" s="115">
        <v>51</v>
      </c>
      <c r="BU694" s="52"/>
      <c r="BV694" s="52"/>
      <c r="BW694" s="52"/>
      <c r="BX694" s="52"/>
      <c r="BY694" s="52"/>
      <c r="BZ694" s="52"/>
      <c r="CA694" s="96"/>
      <c r="CB694" s="95"/>
      <c r="CC694" s="52"/>
      <c r="CD694" s="52"/>
      <c r="CE694" s="52"/>
      <c r="CF694" s="52"/>
      <c r="CG694" s="52"/>
      <c r="CH694" s="52"/>
      <c r="CI694" s="52"/>
      <c r="CJ694" s="52"/>
      <c r="CK694" s="52"/>
      <c r="CL694" s="52"/>
      <c r="CM694" s="52"/>
      <c r="CN694" s="117">
        <f t="shared" si="203"/>
        <v>55.656733554532849</v>
      </c>
      <c r="CO694" s="115">
        <v>51</v>
      </c>
      <c r="CP694" s="52"/>
      <c r="CQ694" s="52"/>
      <c r="CR694" s="52"/>
      <c r="CS694" s="52"/>
      <c r="CT694" s="52"/>
      <c r="CU694" s="52"/>
      <c r="CV694" s="96"/>
    </row>
    <row r="695" spans="55:100" x14ac:dyDescent="0.3">
      <c r="BC695" s="95"/>
      <c r="BD695" s="196">
        <v>253</v>
      </c>
      <c r="BE695" s="199">
        <f t="shared" si="200"/>
        <v>-71.624968978925367</v>
      </c>
      <c r="BF695" s="198">
        <f t="shared" si="201"/>
        <v>37.451472404635339</v>
      </c>
      <c r="BG695" s="52"/>
      <c r="BH695" s="52"/>
      <c r="BI695" s="52"/>
      <c r="BJ695" s="52"/>
      <c r="BK695" s="52"/>
      <c r="BL695" s="52"/>
      <c r="BM695" s="52"/>
      <c r="BN695" s="52"/>
      <c r="BO695" s="52"/>
      <c r="BP695" s="52"/>
      <c r="BQ695" s="52"/>
      <c r="BR695" s="52"/>
      <c r="BS695" s="117">
        <f t="shared" si="202"/>
        <v>56.74804205560212</v>
      </c>
      <c r="BT695" s="115">
        <v>52</v>
      </c>
      <c r="BU695" s="52"/>
      <c r="BV695" s="52"/>
      <c r="BW695" s="52"/>
      <c r="BX695" s="52"/>
      <c r="BY695" s="52"/>
      <c r="BZ695" s="52"/>
      <c r="CA695" s="96"/>
      <c r="CB695" s="95"/>
      <c r="CC695" s="52"/>
      <c r="CD695" s="52"/>
      <c r="CE695" s="52"/>
      <c r="CF695" s="52"/>
      <c r="CG695" s="52"/>
      <c r="CH695" s="52"/>
      <c r="CI695" s="52"/>
      <c r="CJ695" s="52"/>
      <c r="CK695" s="52"/>
      <c r="CL695" s="52"/>
      <c r="CM695" s="52"/>
      <c r="CN695" s="117">
        <f t="shared" si="203"/>
        <v>56.74804205560212</v>
      </c>
      <c r="CO695" s="115">
        <v>52</v>
      </c>
      <c r="CP695" s="52"/>
      <c r="CQ695" s="52"/>
      <c r="CR695" s="52"/>
      <c r="CS695" s="52"/>
      <c r="CT695" s="52"/>
      <c r="CU695" s="52"/>
      <c r="CV695" s="96"/>
    </row>
    <row r="696" spans="55:100" x14ac:dyDescent="0.3">
      <c r="BC696" s="95"/>
      <c r="BD696" s="196">
        <v>254</v>
      </c>
      <c r="BE696" s="199">
        <f t="shared" si="200"/>
        <v>-71.2397536748595</v>
      </c>
      <c r="BF696" s="198">
        <f t="shared" si="201"/>
        <v>37.337366433105103</v>
      </c>
      <c r="BG696" s="52"/>
      <c r="BH696" s="52"/>
      <c r="BI696" s="52"/>
      <c r="BJ696" s="52"/>
      <c r="BK696" s="52"/>
      <c r="BL696" s="52"/>
      <c r="BM696" s="52"/>
      <c r="BN696" s="52"/>
      <c r="BO696" s="52"/>
      <c r="BP696" s="52"/>
      <c r="BQ696" s="52"/>
      <c r="BR696" s="52"/>
      <c r="BS696" s="117">
        <f t="shared" si="202"/>
        <v>57.839350556671391</v>
      </c>
      <c r="BT696" s="115">
        <v>53</v>
      </c>
      <c r="BU696" s="52"/>
      <c r="BV696" s="52"/>
      <c r="BW696" s="52"/>
      <c r="BX696" s="52"/>
      <c r="BY696" s="52"/>
      <c r="BZ696" s="52"/>
      <c r="CA696" s="96"/>
      <c r="CB696" s="95"/>
      <c r="CC696" s="52"/>
      <c r="CD696" s="52"/>
      <c r="CE696" s="52"/>
      <c r="CF696" s="52"/>
      <c r="CG696" s="52"/>
      <c r="CH696" s="52"/>
      <c r="CI696" s="52"/>
      <c r="CJ696" s="52"/>
      <c r="CK696" s="52"/>
      <c r="CL696" s="52"/>
      <c r="CM696" s="52"/>
      <c r="CN696" s="117">
        <f t="shared" si="203"/>
        <v>57.839350556671391</v>
      </c>
      <c r="CO696" s="115">
        <v>53</v>
      </c>
      <c r="CP696" s="52"/>
      <c r="CQ696" s="52"/>
      <c r="CR696" s="52"/>
      <c r="CS696" s="52"/>
      <c r="CT696" s="52"/>
      <c r="CU696" s="52"/>
      <c r="CV696" s="96"/>
    </row>
    <row r="697" spans="55:100" x14ac:dyDescent="0.3">
      <c r="BC697" s="95"/>
      <c r="BD697" s="196">
        <v>255</v>
      </c>
      <c r="BE697" s="199">
        <f t="shared" si="200"/>
        <v>-70.852605617158247</v>
      </c>
      <c r="BF697" s="198">
        <f t="shared" si="201"/>
        <v>37.230000774519453</v>
      </c>
      <c r="BG697" s="52"/>
      <c r="BH697" s="52"/>
      <c r="BI697" s="52"/>
      <c r="BJ697" s="52"/>
      <c r="BK697" s="52"/>
      <c r="BL697" s="52"/>
      <c r="BM697" s="52"/>
      <c r="BN697" s="52"/>
      <c r="BO697" s="52"/>
      <c r="BP697" s="52"/>
      <c r="BQ697" s="52"/>
      <c r="BR697" s="52"/>
      <c r="BS697" s="117">
        <f t="shared" si="202"/>
        <v>58.930659057740662</v>
      </c>
      <c r="BT697" s="115">
        <v>54</v>
      </c>
      <c r="BU697" s="52"/>
      <c r="BV697" s="52"/>
      <c r="BW697" s="52"/>
      <c r="BX697" s="52"/>
      <c r="BY697" s="52"/>
      <c r="BZ697" s="52"/>
      <c r="CA697" s="96"/>
      <c r="CB697" s="95"/>
      <c r="CC697" s="52"/>
      <c r="CD697" s="52"/>
      <c r="CE697" s="52"/>
      <c r="CF697" s="52"/>
      <c r="CG697" s="52"/>
      <c r="CH697" s="52"/>
      <c r="CI697" s="52"/>
      <c r="CJ697" s="52"/>
      <c r="CK697" s="52"/>
      <c r="CL697" s="52"/>
      <c r="CM697" s="52"/>
      <c r="CN697" s="117">
        <f t="shared" si="203"/>
        <v>58.930659057740662</v>
      </c>
      <c r="CO697" s="115">
        <v>54</v>
      </c>
      <c r="CP697" s="52"/>
      <c r="CQ697" s="52"/>
      <c r="CR697" s="52"/>
      <c r="CS697" s="52"/>
      <c r="CT697" s="52"/>
      <c r="CU697" s="52"/>
      <c r="CV697" s="96"/>
    </row>
    <row r="698" spans="55:100" x14ac:dyDescent="0.3">
      <c r="BC698" s="95"/>
      <c r="BD698" s="196">
        <v>256</v>
      </c>
      <c r="BE698" s="199">
        <f t="shared" si="200"/>
        <v>-70.463642734870319</v>
      </c>
      <c r="BF698" s="198">
        <f t="shared" si="201"/>
        <v>37.129408133498046</v>
      </c>
      <c r="BG698" s="52"/>
      <c r="BH698" s="52"/>
      <c r="BI698" s="52"/>
      <c r="BJ698" s="52"/>
      <c r="BK698" s="52"/>
      <c r="BL698" s="52"/>
      <c r="BM698" s="52"/>
      <c r="BN698" s="52"/>
      <c r="BO698" s="52"/>
      <c r="BP698" s="52"/>
      <c r="BQ698" s="52"/>
      <c r="BR698" s="52"/>
      <c r="BS698" s="117">
        <f t="shared" si="202"/>
        <v>60.021967558809934</v>
      </c>
      <c r="BT698" s="115">
        <v>55</v>
      </c>
      <c r="BU698" s="52"/>
      <c r="BV698" s="52"/>
      <c r="BW698" s="52"/>
      <c r="BX698" s="52"/>
      <c r="BY698" s="52"/>
      <c r="BZ698" s="52"/>
      <c r="CA698" s="96"/>
      <c r="CB698" s="95"/>
      <c r="CC698" s="52"/>
      <c r="CD698" s="52"/>
      <c r="CE698" s="52"/>
      <c r="CF698" s="52"/>
      <c r="CG698" s="52"/>
      <c r="CH698" s="52"/>
      <c r="CI698" s="52"/>
      <c r="CJ698" s="52"/>
      <c r="CK698" s="52"/>
      <c r="CL698" s="52"/>
      <c r="CM698" s="52"/>
      <c r="CN698" s="117">
        <f t="shared" si="203"/>
        <v>60.021967558809934</v>
      </c>
      <c r="CO698" s="115">
        <v>55</v>
      </c>
      <c r="CP698" s="52"/>
      <c r="CQ698" s="52"/>
      <c r="CR698" s="52"/>
      <c r="CS698" s="52"/>
      <c r="CT698" s="52"/>
      <c r="CU698" s="52"/>
      <c r="CV698" s="96"/>
    </row>
    <row r="699" spans="55:100" x14ac:dyDescent="0.3">
      <c r="BC699" s="95"/>
      <c r="BD699" s="196">
        <v>257</v>
      </c>
      <c r="BE699" s="199">
        <f t="shared" ref="BE699:BE762" si="204">$BF$436*COS($BD699*PI()/180)+$BF$437</f>
        <v>-70.07298350985765</v>
      </c>
      <c r="BF699" s="198">
        <f t="shared" ref="BF699:BF762" si="205">$BF$436*SIN($BD699*PI()/180)+$BF$438</f>
        <v>37.035619151533808</v>
      </c>
      <c r="BG699" s="52"/>
      <c r="BH699" s="52"/>
      <c r="BI699" s="52"/>
      <c r="BJ699" s="52"/>
      <c r="BK699" s="52"/>
      <c r="BL699" s="52"/>
      <c r="BM699" s="52"/>
      <c r="BN699" s="52"/>
      <c r="BO699" s="52"/>
      <c r="BP699" s="52"/>
      <c r="BQ699" s="52"/>
      <c r="BR699" s="52"/>
      <c r="BS699" s="117">
        <f t="shared" si="202"/>
        <v>61.113276059879212</v>
      </c>
      <c r="BT699" s="115">
        <v>56</v>
      </c>
      <c r="BU699" s="52"/>
      <c r="BV699" s="52"/>
      <c r="BW699" s="52"/>
      <c r="BX699" s="52"/>
      <c r="BY699" s="52"/>
      <c r="BZ699" s="52"/>
      <c r="CA699" s="96"/>
      <c r="CB699" s="95"/>
      <c r="CC699" s="52"/>
      <c r="CD699" s="52"/>
      <c r="CE699" s="52"/>
      <c r="CF699" s="52"/>
      <c r="CG699" s="52"/>
      <c r="CH699" s="52"/>
      <c r="CI699" s="52"/>
      <c r="CJ699" s="52"/>
      <c r="CK699" s="52"/>
      <c r="CL699" s="52"/>
      <c r="CM699" s="52"/>
      <c r="CN699" s="117">
        <f t="shared" si="203"/>
        <v>61.113276059879212</v>
      </c>
      <c r="CO699" s="115">
        <v>56</v>
      </c>
      <c r="CP699" s="52"/>
      <c r="CQ699" s="52"/>
      <c r="CR699" s="52"/>
      <c r="CS699" s="52"/>
      <c r="CT699" s="52"/>
      <c r="CU699" s="52"/>
      <c r="CV699" s="96"/>
    </row>
    <row r="700" spans="55:100" x14ac:dyDescent="0.3">
      <c r="BC700" s="95"/>
      <c r="BD700" s="196">
        <v>258</v>
      </c>
      <c r="BE700" s="199">
        <f t="shared" si="204"/>
        <v>-69.680746940704566</v>
      </c>
      <c r="BF700" s="198">
        <f t="shared" si="205"/>
        <v>36.948662397659191</v>
      </c>
      <c r="BG700" s="52"/>
      <c r="BH700" s="52"/>
      <c r="BI700" s="52"/>
      <c r="BJ700" s="52"/>
      <c r="BK700" s="52"/>
      <c r="BL700" s="52"/>
      <c r="BM700" s="52"/>
      <c r="BN700" s="52"/>
      <c r="BO700" s="52"/>
      <c r="BP700" s="52"/>
      <c r="BQ700" s="52"/>
      <c r="BR700" s="52"/>
      <c r="BS700" s="117">
        <f t="shared" si="202"/>
        <v>62.204584560948483</v>
      </c>
      <c r="BT700" s="115">
        <v>57</v>
      </c>
      <c r="BU700" s="52"/>
      <c r="BV700" s="52"/>
      <c r="BW700" s="52"/>
      <c r="BX700" s="52"/>
      <c r="BY700" s="52"/>
      <c r="BZ700" s="52"/>
      <c r="CA700" s="96"/>
      <c r="CB700" s="95"/>
      <c r="CC700" s="52"/>
      <c r="CD700" s="52"/>
      <c r="CE700" s="52"/>
      <c r="CF700" s="52"/>
      <c r="CG700" s="52"/>
      <c r="CH700" s="52"/>
      <c r="CI700" s="52"/>
      <c r="CJ700" s="52"/>
      <c r="CK700" s="52"/>
      <c r="CL700" s="52"/>
      <c r="CM700" s="52"/>
      <c r="CN700" s="117">
        <f t="shared" si="203"/>
        <v>62.204584560948483</v>
      </c>
      <c r="CO700" s="115">
        <v>57</v>
      </c>
      <c r="CP700" s="52"/>
      <c r="CQ700" s="52"/>
      <c r="CR700" s="52"/>
      <c r="CS700" s="52"/>
      <c r="CT700" s="52"/>
      <c r="CU700" s="52"/>
      <c r="CV700" s="96"/>
    </row>
    <row r="701" spans="55:100" x14ac:dyDescent="0.3">
      <c r="BC701" s="95"/>
      <c r="BD701" s="196">
        <v>259</v>
      </c>
      <c r="BE701" s="199">
        <f t="shared" si="204"/>
        <v>-69.28705250646972</v>
      </c>
      <c r="BF701" s="198">
        <f t="shared" si="205"/>
        <v>36.8685643597438</v>
      </c>
      <c r="BG701" s="52"/>
      <c r="BH701" s="52"/>
      <c r="BI701" s="52"/>
      <c r="BJ701" s="52"/>
      <c r="BK701" s="52"/>
      <c r="BL701" s="52"/>
      <c r="BM701" s="52"/>
      <c r="BN701" s="52"/>
      <c r="BO701" s="52"/>
      <c r="BP701" s="52"/>
      <c r="BQ701" s="52"/>
      <c r="BR701" s="52"/>
      <c r="BS701" s="117">
        <f t="shared" ref="BS701:BS764" si="206">$BT$436*$BT701+$BV$436</f>
        <v>63.295893062017754</v>
      </c>
      <c r="BT701" s="115">
        <v>58</v>
      </c>
      <c r="BU701" s="52"/>
      <c r="BV701" s="52"/>
      <c r="BW701" s="52"/>
      <c r="BX701" s="52"/>
      <c r="BY701" s="52"/>
      <c r="BZ701" s="52"/>
      <c r="CA701" s="96"/>
      <c r="CB701" s="95"/>
      <c r="CC701" s="52"/>
      <c r="CD701" s="52"/>
      <c r="CE701" s="52"/>
      <c r="CF701" s="52"/>
      <c r="CG701" s="52"/>
      <c r="CH701" s="52"/>
      <c r="CI701" s="52"/>
      <c r="CJ701" s="52"/>
      <c r="CK701" s="52"/>
      <c r="CL701" s="52"/>
      <c r="CM701" s="52"/>
      <c r="CN701" s="117">
        <f t="shared" si="203"/>
        <v>63.295893062017754</v>
      </c>
      <c r="CO701" s="115">
        <v>58</v>
      </c>
      <c r="CP701" s="52"/>
      <c r="CQ701" s="52"/>
      <c r="CR701" s="52"/>
      <c r="CS701" s="52"/>
      <c r="CT701" s="52"/>
      <c r="CU701" s="52"/>
      <c r="CV701" s="96"/>
    </row>
    <row r="702" spans="55:100" x14ac:dyDescent="0.3">
      <c r="BC702" s="95"/>
      <c r="BD702" s="196">
        <v>260</v>
      </c>
      <c r="BE702" s="199">
        <f t="shared" si="204"/>
        <v>-68.89202013029157</v>
      </c>
      <c r="BF702" s="198">
        <f t="shared" si="205"/>
        <v>36.795349436425902</v>
      </c>
      <c r="BG702" s="52"/>
      <c r="BH702" s="52"/>
      <c r="BI702" s="52"/>
      <c r="BJ702" s="52"/>
      <c r="BK702" s="52"/>
      <c r="BL702" s="52"/>
      <c r="BM702" s="52"/>
      <c r="BN702" s="52"/>
      <c r="BO702" s="52"/>
      <c r="BP702" s="52"/>
      <c r="BQ702" s="52"/>
      <c r="BR702" s="52"/>
      <c r="BS702" s="117">
        <f t="shared" si="206"/>
        <v>64.387201563087018</v>
      </c>
      <c r="BT702" s="115">
        <v>59</v>
      </c>
      <c r="BU702" s="52"/>
      <c r="BV702" s="52"/>
      <c r="BW702" s="52"/>
      <c r="BX702" s="52"/>
      <c r="BY702" s="52"/>
      <c r="BZ702" s="52"/>
      <c r="CA702" s="96"/>
      <c r="CB702" s="95"/>
      <c r="CC702" s="52"/>
      <c r="CD702" s="52"/>
      <c r="CE702" s="52"/>
      <c r="CF702" s="52"/>
      <c r="CG702" s="52"/>
      <c r="CH702" s="52"/>
      <c r="CI702" s="52"/>
      <c r="CJ702" s="52"/>
      <c r="CK702" s="52"/>
      <c r="CL702" s="52"/>
      <c r="CM702" s="52"/>
      <c r="CN702" s="117">
        <f t="shared" ref="CN702:CN765" si="207">$CO$436*$CO702+$CQ$436</f>
        <v>64.387201563087018</v>
      </c>
      <c r="CO702" s="115">
        <v>59</v>
      </c>
      <c r="CP702" s="52"/>
      <c r="CQ702" s="52"/>
      <c r="CR702" s="52"/>
      <c r="CS702" s="52"/>
      <c r="CT702" s="52"/>
      <c r="CU702" s="52"/>
      <c r="CV702" s="96"/>
    </row>
    <row r="703" spans="55:100" x14ac:dyDescent="0.3">
      <c r="BC703" s="95"/>
      <c r="BD703" s="196">
        <v>261</v>
      </c>
      <c r="BE703" s="199">
        <f t="shared" si="204"/>
        <v>-68.495770142858689</v>
      </c>
      <c r="BF703" s="198">
        <f t="shared" si="205"/>
        <v>36.729039929680404</v>
      </c>
      <c r="BG703" s="52"/>
      <c r="BH703" s="52"/>
      <c r="BI703" s="52"/>
      <c r="BJ703" s="52"/>
      <c r="BK703" s="52"/>
      <c r="BL703" s="52"/>
      <c r="BM703" s="52"/>
      <c r="BN703" s="52"/>
      <c r="BO703" s="52"/>
      <c r="BP703" s="52"/>
      <c r="BQ703" s="52"/>
      <c r="BR703" s="52"/>
      <c r="BS703" s="117">
        <f t="shared" si="206"/>
        <v>65.478510064156296</v>
      </c>
      <c r="BT703" s="115">
        <v>60</v>
      </c>
      <c r="BU703" s="52"/>
      <c r="BV703" s="52"/>
      <c r="BW703" s="52"/>
      <c r="BX703" s="52"/>
      <c r="BY703" s="52"/>
      <c r="BZ703" s="52"/>
      <c r="CA703" s="96"/>
      <c r="CB703" s="95"/>
      <c r="CC703" s="52"/>
      <c r="CD703" s="52"/>
      <c r="CE703" s="52"/>
      <c r="CF703" s="52"/>
      <c r="CG703" s="52"/>
      <c r="CH703" s="52"/>
      <c r="CI703" s="52"/>
      <c r="CJ703" s="52"/>
      <c r="CK703" s="52"/>
      <c r="CL703" s="52"/>
      <c r="CM703" s="52"/>
      <c r="CN703" s="117">
        <f t="shared" si="207"/>
        <v>65.478510064156296</v>
      </c>
      <c r="CO703" s="115">
        <v>60</v>
      </c>
      <c r="CP703" s="52"/>
      <c r="CQ703" s="52"/>
      <c r="CR703" s="52"/>
      <c r="CS703" s="52"/>
      <c r="CT703" s="52"/>
      <c r="CU703" s="52"/>
      <c r="CV703" s="96"/>
    </row>
    <row r="704" spans="55:100" x14ac:dyDescent="0.3">
      <c r="BC704" s="95"/>
      <c r="BD704" s="196">
        <v>262</v>
      </c>
      <c r="BE704" s="199">
        <f t="shared" si="204"/>
        <v>-68.098423245755768</v>
      </c>
      <c r="BF704" s="198">
        <f t="shared" si="205"/>
        <v>36.669656038025408</v>
      </c>
      <c r="BG704" s="52"/>
      <c r="BH704" s="52"/>
      <c r="BI704" s="52"/>
      <c r="BJ704" s="52"/>
      <c r="BK704" s="52"/>
      <c r="BL704" s="52"/>
      <c r="BM704" s="52"/>
      <c r="BN704" s="52"/>
      <c r="BO704" s="52"/>
      <c r="BP704" s="52"/>
      <c r="BQ704" s="52"/>
      <c r="BR704" s="52"/>
      <c r="BS704" s="117">
        <f t="shared" si="206"/>
        <v>66.56981856522556</v>
      </c>
      <c r="BT704" s="115">
        <v>61</v>
      </c>
      <c r="BU704" s="52"/>
      <c r="BV704" s="52"/>
      <c r="BW704" s="52"/>
      <c r="BX704" s="52"/>
      <c r="BY704" s="52"/>
      <c r="BZ704" s="52"/>
      <c r="CA704" s="96"/>
      <c r="CB704" s="95"/>
      <c r="CC704" s="52"/>
      <c r="CD704" s="52"/>
      <c r="CE704" s="52"/>
      <c r="CF704" s="52"/>
      <c r="CG704" s="52"/>
      <c r="CH704" s="52"/>
      <c r="CI704" s="52"/>
      <c r="CJ704" s="52"/>
      <c r="CK704" s="52"/>
      <c r="CL704" s="52"/>
      <c r="CM704" s="52"/>
      <c r="CN704" s="117">
        <f t="shared" si="207"/>
        <v>66.56981856522556</v>
      </c>
      <c r="CO704" s="115">
        <v>61</v>
      </c>
      <c r="CP704" s="52"/>
      <c r="CQ704" s="52"/>
      <c r="CR704" s="52"/>
      <c r="CS704" s="52"/>
      <c r="CT704" s="52"/>
      <c r="CU704" s="52"/>
      <c r="CV704" s="96"/>
    </row>
    <row r="705" spans="55:100" x14ac:dyDescent="0.3">
      <c r="BC705" s="95"/>
      <c r="BD705" s="196">
        <v>263</v>
      </c>
      <c r="BE705" s="199">
        <f t="shared" si="204"/>
        <v>-67.70010047469691</v>
      </c>
      <c r="BF705" s="198">
        <f t="shared" si="205"/>
        <v>36.617215850369575</v>
      </c>
      <c r="BG705" s="52"/>
      <c r="BH705" s="52"/>
      <c r="BI705" s="52"/>
      <c r="BJ705" s="52"/>
      <c r="BK705" s="52"/>
      <c r="BL705" s="52"/>
      <c r="BM705" s="52"/>
      <c r="BN705" s="52"/>
      <c r="BO705" s="52"/>
      <c r="BP705" s="52"/>
      <c r="BQ705" s="52"/>
      <c r="BR705" s="52"/>
      <c r="BS705" s="117">
        <f t="shared" si="206"/>
        <v>67.661127066294839</v>
      </c>
      <c r="BT705" s="115">
        <v>62</v>
      </c>
      <c r="BU705" s="52"/>
      <c r="BV705" s="52"/>
      <c r="BW705" s="52"/>
      <c r="BX705" s="52"/>
      <c r="BY705" s="52"/>
      <c r="BZ705" s="52"/>
      <c r="CA705" s="96"/>
      <c r="CB705" s="95"/>
      <c r="CC705" s="52"/>
      <c r="CD705" s="52"/>
      <c r="CE705" s="52"/>
      <c r="CF705" s="52"/>
      <c r="CG705" s="52"/>
      <c r="CH705" s="52"/>
      <c r="CI705" s="52"/>
      <c r="CJ705" s="52"/>
      <c r="CK705" s="52"/>
      <c r="CL705" s="52"/>
      <c r="CM705" s="52"/>
      <c r="CN705" s="117">
        <f t="shared" si="207"/>
        <v>67.661127066294839</v>
      </c>
      <c r="CO705" s="115">
        <v>62</v>
      </c>
      <c r="CP705" s="52"/>
      <c r="CQ705" s="52"/>
      <c r="CR705" s="52"/>
      <c r="CS705" s="52"/>
      <c r="CT705" s="52"/>
      <c r="CU705" s="52"/>
      <c r="CV705" s="96"/>
    </row>
    <row r="706" spans="55:100" x14ac:dyDescent="0.3">
      <c r="BC706" s="95"/>
      <c r="BD706" s="196">
        <v>264</v>
      </c>
      <c r="BE706" s="199">
        <f t="shared" si="204"/>
        <v>-67.300923162656787</v>
      </c>
      <c r="BF706" s="198">
        <f t="shared" si="205"/>
        <v>36.571735340502066</v>
      </c>
      <c r="BG706" s="52"/>
      <c r="BH706" s="52"/>
      <c r="BI706" s="52"/>
      <c r="BJ706" s="52"/>
      <c r="BK706" s="52"/>
      <c r="BL706" s="52"/>
      <c r="BM706" s="52"/>
      <c r="BN706" s="52"/>
      <c r="BO706" s="52"/>
      <c r="BP706" s="52"/>
      <c r="BQ706" s="52"/>
      <c r="BR706" s="52"/>
      <c r="BS706" s="117">
        <f t="shared" si="206"/>
        <v>68.752435567364103</v>
      </c>
      <c r="BT706" s="115">
        <v>63</v>
      </c>
      <c r="BU706" s="52"/>
      <c r="BV706" s="52"/>
      <c r="BW706" s="52"/>
      <c r="BX706" s="52"/>
      <c r="BY706" s="52"/>
      <c r="BZ706" s="52"/>
      <c r="CA706" s="96"/>
      <c r="CB706" s="95"/>
      <c r="CC706" s="52"/>
      <c r="CD706" s="52"/>
      <c r="CE706" s="52"/>
      <c r="CF706" s="52"/>
      <c r="CG706" s="52"/>
      <c r="CH706" s="52"/>
      <c r="CI706" s="52"/>
      <c r="CJ706" s="52"/>
      <c r="CK706" s="52"/>
      <c r="CL706" s="52"/>
      <c r="CM706" s="52"/>
      <c r="CN706" s="117">
        <f t="shared" si="207"/>
        <v>68.752435567364103</v>
      </c>
      <c r="CO706" s="115">
        <v>63</v>
      </c>
      <c r="CP706" s="52"/>
      <c r="CQ706" s="52"/>
      <c r="CR706" s="52"/>
      <c r="CS706" s="52"/>
      <c r="CT706" s="52"/>
      <c r="CU706" s="52"/>
      <c r="CV706" s="96"/>
    </row>
    <row r="707" spans="55:100" x14ac:dyDescent="0.3">
      <c r="BC707" s="95"/>
      <c r="BD707" s="196">
        <v>265</v>
      </c>
      <c r="BE707" s="199">
        <f t="shared" si="204"/>
        <v>-66.90101290291156</v>
      </c>
      <c r="BF707" s="198">
        <f t="shared" si="205"/>
        <v>36.533228362226765</v>
      </c>
      <c r="BG707" s="52"/>
      <c r="BH707" s="52"/>
      <c r="BI707" s="52"/>
      <c r="BJ707" s="52"/>
      <c r="BK707" s="52"/>
      <c r="BL707" s="52"/>
      <c r="BM707" s="52"/>
      <c r="BN707" s="52"/>
      <c r="BO707" s="52"/>
      <c r="BP707" s="52"/>
      <c r="BQ707" s="52"/>
      <c r="BR707" s="52"/>
      <c r="BS707" s="117">
        <f t="shared" si="206"/>
        <v>69.843744068433381</v>
      </c>
      <c r="BT707" s="115">
        <v>64</v>
      </c>
      <c r="BU707" s="52"/>
      <c r="BV707" s="52"/>
      <c r="BW707" s="52"/>
      <c r="BX707" s="52"/>
      <c r="BY707" s="52"/>
      <c r="BZ707" s="52"/>
      <c r="CA707" s="96"/>
      <c r="CB707" s="95"/>
      <c r="CC707" s="52"/>
      <c r="CD707" s="52"/>
      <c r="CE707" s="52"/>
      <c r="CF707" s="52"/>
      <c r="CG707" s="52"/>
      <c r="CH707" s="52"/>
      <c r="CI707" s="52"/>
      <c r="CJ707" s="52"/>
      <c r="CK707" s="52"/>
      <c r="CL707" s="52"/>
      <c r="CM707" s="52"/>
      <c r="CN707" s="117">
        <f t="shared" si="207"/>
        <v>69.843744068433381</v>
      </c>
      <c r="CO707" s="115">
        <v>64</v>
      </c>
      <c r="CP707" s="52"/>
      <c r="CQ707" s="52"/>
      <c r="CR707" s="52"/>
      <c r="CS707" s="52"/>
      <c r="CT707" s="52"/>
      <c r="CU707" s="52"/>
      <c r="CV707" s="96"/>
    </row>
    <row r="708" spans="55:100" x14ac:dyDescent="0.3">
      <c r="BC708" s="95"/>
      <c r="BD708" s="196">
        <v>266</v>
      </c>
      <c r="BE708" s="199">
        <f t="shared" si="204"/>
        <v>-66.500491512000366</v>
      </c>
      <c r="BF708" s="198">
        <f t="shared" si="205"/>
        <v>36.501706645142285</v>
      </c>
      <c r="BG708" s="52"/>
      <c r="BH708" s="52"/>
      <c r="BI708" s="52"/>
      <c r="BJ708" s="52"/>
      <c r="BK708" s="52"/>
      <c r="BL708" s="52"/>
      <c r="BM708" s="52"/>
      <c r="BN708" s="52"/>
      <c r="BO708" s="52"/>
      <c r="BP708" s="52"/>
      <c r="BQ708" s="52"/>
      <c r="BR708" s="52"/>
      <c r="BS708" s="117">
        <f t="shared" si="206"/>
        <v>70.935052569502659</v>
      </c>
      <c r="BT708" s="115">
        <v>65</v>
      </c>
      <c r="BU708" s="52"/>
      <c r="BV708" s="52"/>
      <c r="BW708" s="52"/>
      <c r="BX708" s="52"/>
      <c r="BY708" s="52"/>
      <c r="BZ708" s="52"/>
      <c r="CA708" s="96"/>
      <c r="CB708" s="95"/>
      <c r="CC708" s="52"/>
      <c r="CD708" s="52"/>
      <c r="CE708" s="52"/>
      <c r="CF708" s="52"/>
      <c r="CG708" s="52"/>
      <c r="CH708" s="52"/>
      <c r="CI708" s="52"/>
      <c r="CJ708" s="52"/>
      <c r="CK708" s="52"/>
      <c r="CL708" s="52"/>
      <c r="CM708" s="52"/>
      <c r="CN708" s="117">
        <f t="shared" si="207"/>
        <v>70.935052569502659</v>
      </c>
      <c r="CO708" s="115">
        <v>65</v>
      </c>
      <c r="CP708" s="52"/>
      <c r="CQ708" s="52"/>
      <c r="CR708" s="52"/>
      <c r="CS708" s="52"/>
      <c r="CT708" s="52"/>
      <c r="CU708" s="52"/>
      <c r="CV708" s="96"/>
    </row>
    <row r="709" spans="55:100" x14ac:dyDescent="0.3">
      <c r="BC709" s="95"/>
      <c r="BD709" s="196">
        <v>267</v>
      </c>
      <c r="BE709" s="199">
        <f t="shared" si="204"/>
        <v>-66.099480992618808</v>
      </c>
      <c r="BF709" s="198">
        <f t="shared" si="205"/>
        <v>36.477179791069005</v>
      </c>
      <c r="BG709" s="52"/>
      <c r="BH709" s="52"/>
      <c r="BI709" s="52"/>
      <c r="BJ709" s="52"/>
      <c r="BK709" s="52"/>
      <c r="BL709" s="52"/>
      <c r="BM709" s="52"/>
      <c r="BN709" s="52"/>
      <c r="BO709" s="52"/>
      <c r="BP709" s="52"/>
      <c r="BQ709" s="52"/>
      <c r="BR709" s="52"/>
      <c r="BS709" s="117">
        <f t="shared" si="206"/>
        <v>72.026361070571923</v>
      </c>
      <c r="BT709" s="115">
        <v>66</v>
      </c>
      <c r="BU709" s="52"/>
      <c r="BV709" s="52"/>
      <c r="BW709" s="52"/>
      <c r="BX709" s="52"/>
      <c r="BY709" s="52"/>
      <c r="BZ709" s="52"/>
      <c r="CA709" s="96"/>
      <c r="CB709" s="95"/>
      <c r="CC709" s="52"/>
      <c r="CD709" s="52"/>
      <c r="CE709" s="52"/>
      <c r="CF709" s="52"/>
      <c r="CG709" s="52"/>
      <c r="CH709" s="52"/>
      <c r="CI709" s="52"/>
      <c r="CJ709" s="52"/>
      <c r="CK709" s="52"/>
      <c r="CL709" s="52"/>
      <c r="CM709" s="52"/>
      <c r="CN709" s="117">
        <f t="shared" si="207"/>
        <v>72.026361070571923</v>
      </c>
      <c r="CO709" s="115">
        <v>66</v>
      </c>
      <c r="CP709" s="52"/>
      <c r="CQ709" s="52"/>
      <c r="CR709" s="52"/>
      <c r="CS709" s="52"/>
      <c r="CT709" s="52"/>
      <c r="CU709" s="52"/>
      <c r="CV709" s="96"/>
    </row>
    <row r="710" spans="55:100" x14ac:dyDescent="0.3">
      <c r="BC710" s="95"/>
      <c r="BD710" s="196">
        <v>268</v>
      </c>
      <c r="BE710" s="199">
        <f t="shared" si="204"/>
        <v>-65.698103496455786</v>
      </c>
      <c r="BF710" s="198">
        <f t="shared" si="205"/>
        <v>36.459655271124269</v>
      </c>
      <c r="BG710" s="52"/>
      <c r="BH710" s="52"/>
      <c r="BI710" s="52"/>
      <c r="BJ710" s="52"/>
      <c r="BK710" s="52"/>
      <c r="BL710" s="52"/>
      <c r="BM710" s="52"/>
      <c r="BN710" s="52"/>
      <c r="BO710" s="52"/>
      <c r="BP710" s="52"/>
      <c r="BQ710" s="52"/>
      <c r="BR710" s="52"/>
      <c r="BS710" s="117">
        <f t="shared" si="206"/>
        <v>73.117669571641201</v>
      </c>
      <c r="BT710" s="115">
        <v>67</v>
      </c>
      <c r="BU710" s="52"/>
      <c r="BV710" s="52"/>
      <c r="BW710" s="52"/>
      <c r="BX710" s="52"/>
      <c r="BY710" s="52"/>
      <c r="BZ710" s="52"/>
      <c r="CA710" s="96"/>
      <c r="CB710" s="95"/>
      <c r="CC710" s="52"/>
      <c r="CD710" s="52"/>
      <c r="CE710" s="52"/>
      <c r="CF710" s="52"/>
      <c r="CG710" s="52"/>
      <c r="CH710" s="52"/>
      <c r="CI710" s="52"/>
      <c r="CJ710" s="52"/>
      <c r="CK710" s="52"/>
      <c r="CL710" s="52"/>
      <c r="CM710" s="52"/>
      <c r="CN710" s="117">
        <f t="shared" si="207"/>
        <v>73.117669571641201</v>
      </c>
      <c r="CO710" s="115">
        <v>67</v>
      </c>
      <c r="CP710" s="52"/>
      <c r="CQ710" s="52"/>
      <c r="CR710" s="52"/>
      <c r="CS710" s="52"/>
      <c r="CT710" s="52"/>
      <c r="CU710" s="52"/>
      <c r="CV710" s="96"/>
    </row>
    <row r="711" spans="55:100" x14ac:dyDescent="0.3">
      <c r="BC711" s="95"/>
      <c r="BD711" s="196">
        <v>269</v>
      </c>
      <c r="BE711" s="199">
        <f t="shared" si="204"/>
        <v>-65.296481286984843</v>
      </c>
      <c r="BF711" s="198">
        <f t="shared" si="205"/>
        <v>36.449138423446612</v>
      </c>
      <c r="BG711" s="52"/>
      <c r="BH711" s="52"/>
      <c r="BI711" s="52"/>
      <c r="BJ711" s="52"/>
      <c r="BK711" s="52"/>
      <c r="BL711" s="52"/>
      <c r="BM711" s="52"/>
      <c r="BN711" s="52"/>
      <c r="BO711" s="52"/>
      <c r="BP711" s="52"/>
      <c r="BQ711" s="52"/>
      <c r="BR711" s="52"/>
      <c r="BS711" s="117">
        <f t="shared" si="206"/>
        <v>74.208978072710465</v>
      </c>
      <c r="BT711" s="115">
        <v>68</v>
      </c>
      <c r="BU711" s="52"/>
      <c r="BV711" s="52"/>
      <c r="BW711" s="52"/>
      <c r="BX711" s="52"/>
      <c r="BY711" s="52"/>
      <c r="BZ711" s="52"/>
      <c r="CA711" s="96"/>
      <c r="CB711" s="95"/>
      <c r="CC711" s="52"/>
      <c r="CD711" s="52"/>
      <c r="CE711" s="52"/>
      <c r="CF711" s="52"/>
      <c r="CG711" s="52"/>
      <c r="CH711" s="52"/>
      <c r="CI711" s="52"/>
      <c r="CJ711" s="52"/>
      <c r="CK711" s="52"/>
      <c r="CL711" s="52"/>
      <c r="CM711" s="52"/>
      <c r="CN711" s="117">
        <f t="shared" si="207"/>
        <v>74.208978072710465</v>
      </c>
      <c r="CO711" s="115">
        <v>68</v>
      </c>
      <c r="CP711" s="52"/>
      <c r="CQ711" s="52"/>
      <c r="CR711" s="52"/>
      <c r="CS711" s="52"/>
      <c r="CT711" s="52"/>
      <c r="CU711" s="52"/>
      <c r="CV711" s="96"/>
    </row>
    <row r="712" spans="55:100" x14ac:dyDescent="0.3">
      <c r="BC712" s="95"/>
      <c r="BD712" s="196">
        <v>270</v>
      </c>
      <c r="BE712" s="199">
        <f t="shared" si="204"/>
        <v>-64.894736702221593</v>
      </c>
      <c r="BF712" s="198">
        <f t="shared" si="205"/>
        <v>36.445632451569736</v>
      </c>
      <c r="BG712" s="52"/>
      <c r="BH712" s="52"/>
      <c r="BI712" s="52"/>
      <c r="BJ712" s="52"/>
      <c r="BK712" s="52"/>
      <c r="BL712" s="52"/>
      <c r="BM712" s="52"/>
      <c r="BN712" s="52"/>
      <c r="BO712" s="52"/>
      <c r="BP712" s="52"/>
      <c r="BQ712" s="52"/>
      <c r="BR712" s="52"/>
      <c r="BS712" s="117">
        <f t="shared" si="206"/>
        <v>75.300286573779744</v>
      </c>
      <c r="BT712" s="115">
        <v>69</v>
      </c>
      <c r="BU712" s="52"/>
      <c r="BV712" s="52"/>
      <c r="BW712" s="52"/>
      <c r="BX712" s="52"/>
      <c r="BY712" s="52"/>
      <c r="BZ712" s="52"/>
      <c r="CA712" s="96"/>
      <c r="CB712" s="95"/>
      <c r="CC712" s="52"/>
      <c r="CD712" s="52"/>
      <c r="CE712" s="52"/>
      <c r="CF712" s="52"/>
      <c r="CG712" s="52"/>
      <c r="CH712" s="52"/>
      <c r="CI712" s="52"/>
      <c r="CJ712" s="52"/>
      <c r="CK712" s="52"/>
      <c r="CL712" s="52"/>
      <c r="CM712" s="52"/>
      <c r="CN712" s="117">
        <f t="shared" si="207"/>
        <v>75.300286573779744</v>
      </c>
      <c r="CO712" s="115">
        <v>69</v>
      </c>
      <c r="CP712" s="52"/>
      <c r="CQ712" s="52"/>
      <c r="CR712" s="52"/>
      <c r="CS712" s="52"/>
      <c r="CT712" s="52"/>
      <c r="CU712" s="52"/>
      <c r="CV712" s="96"/>
    </row>
    <row r="713" spans="55:100" x14ac:dyDescent="0.3">
      <c r="BC713" s="95"/>
      <c r="BD713" s="196">
        <v>271</v>
      </c>
      <c r="BE713" s="199">
        <f t="shared" si="204"/>
        <v>-64.492992117458357</v>
      </c>
      <c r="BF713" s="198">
        <f t="shared" si="205"/>
        <v>36.449138423446612</v>
      </c>
      <c r="BG713" s="52"/>
      <c r="BH713" s="52"/>
      <c r="BI713" s="52"/>
      <c r="BJ713" s="52"/>
      <c r="BK713" s="52"/>
      <c r="BL713" s="52"/>
      <c r="BM713" s="52"/>
      <c r="BN713" s="52"/>
      <c r="BO713" s="52"/>
      <c r="BP713" s="52"/>
      <c r="BQ713" s="52"/>
      <c r="BR713" s="52"/>
      <c r="BS713" s="117">
        <f t="shared" si="206"/>
        <v>76.391595074849008</v>
      </c>
      <c r="BT713" s="115">
        <v>70</v>
      </c>
      <c r="BU713" s="52"/>
      <c r="BV713" s="52"/>
      <c r="BW713" s="52"/>
      <c r="BX713" s="52"/>
      <c r="BY713" s="52"/>
      <c r="BZ713" s="52"/>
      <c r="CA713" s="96"/>
      <c r="CB713" s="95"/>
      <c r="CC713" s="52"/>
      <c r="CD713" s="52"/>
      <c r="CE713" s="52"/>
      <c r="CF713" s="52"/>
      <c r="CG713" s="52"/>
      <c r="CH713" s="52"/>
      <c r="CI713" s="52"/>
      <c r="CJ713" s="52"/>
      <c r="CK713" s="52"/>
      <c r="CL713" s="52"/>
      <c r="CM713" s="52"/>
      <c r="CN713" s="117">
        <f t="shared" si="207"/>
        <v>76.391595074849008</v>
      </c>
      <c r="CO713" s="115">
        <v>70</v>
      </c>
      <c r="CP713" s="52"/>
      <c r="CQ713" s="52"/>
      <c r="CR713" s="52"/>
      <c r="CS713" s="52"/>
      <c r="CT713" s="52"/>
      <c r="CU713" s="52"/>
      <c r="CV713" s="96"/>
    </row>
    <row r="714" spans="55:100" x14ac:dyDescent="0.3">
      <c r="BC714" s="95"/>
      <c r="BD714" s="196">
        <v>272</v>
      </c>
      <c r="BE714" s="199">
        <f t="shared" si="204"/>
        <v>-64.091369907987399</v>
      </c>
      <c r="BF714" s="198">
        <f t="shared" si="205"/>
        <v>36.459655271124262</v>
      </c>
      <c r="BG714" s="52"/>
      <c r="BH714" s="52"/>
      <c r="BI714" s="52"/>
      <c r="BJ714" s="52"/>
      <c r="BK714" s="52"/>
      <c r="BL714" s="52"/>
      <c r="BM714" s="52"/>
      <c r="BN714" s="52"/>
      <c r="BO714" s="52"/>
      <c r="BP714" s="52"/>
      <c r="BQ714" s="52"/>
      <c r="BR714" s="52"/>
      <c r="BS714" s="117">
        <f t="shared" si="206"/>
        <v>77.482903575918286</v>
      </c>
      <c r="BT714" s="115">
        <v>71</v>
      </c>
      <c r="BU714" s="52"/>
      <c r="BV714" s="52"/>
      <c r="BW714" s="52"/>
      <c r="BX714" s="52"/>
      <c r="BY714" s="52"/>
      <c r="BZ714" s="52"/>
      <c r="CA714" s="96"/>
      <c r="CB714" s="95"/>
      <c r="CC714" s="52"/>
      <c r="CD714" s="52"/>
      <c r="CE714" s="52"/>
      <c r="CF714" s="52"/>
      <c r="CG714" s="52"/>
      <c r="CH714" s="52"/>
      <c r="CI714" s="52"/>
      <c r="CJ714" s="52"/>
      <c r="CK714" s="52"/>
      <c r="CL714" s="52"/>
      <c r="CM714" s="52"/>
      <c r="CN714" s="117">
        <f t="shared" si="207"/>
        <v>77.482903575918286</v>
      </c>
      <c r="CO714" s="115">
        <v>71</v>
      </c>
      <c r="CP714" s="52"/>
      <c r="CQ714" s="52"/>
      <c r="CR714" s="52"/>
      <c r="CS714" s="52"/>
      <c r="CT714" s="52"/>
      <c r="CU714" s="52"/>
      <c r="CV714" s="96"/>
    </row>
    <row r="715" spans="55:100" x14ac:dyDescent="0.3">
      <c r="BC715" s="95"/>
      <c r="BD715" s="196">
        <v>273</v>
      </c>
      <c r="BE715" s="199">
        <f t="shared" si="204"/>
        <v>-63.689992411824377</v>
      </c>
      <c r="BF715" s="198">
        <f t="shared" si="205"/>
        <v>36.477179791069005</v>
      </c>
      <c r="BG715" s="52"/>
      <c r="BH715" s="52"/>
      <c r="BI715" s="52"/>
      <c r="BJ715" s="52"/>
      <c r="BK715" s="52"/>
      <c r="BL715" s="52"/>
      <c r="BM715" s="52"/>
      <c r="BN715" s="52"/>
      <c r="BO715" s="52"/>
      <c r="BP715" s="52"/>
      <c r="BQ715" s="52"/>
      <c r="BR715" s="52"/>
      <c r="BS715" s="117">
        <f t="shared" si="206"/>
        <v>78.57421207698755</v>
      </c>
      <c r="BT715" s="115">
        <v>72</v>
      </c>
      <c r="BU715" s="52"/>
      <c r="BV715" s="52"/>
      <c r="BW715" s="52"/>
      <c r="BX715" s="52"/>
      <c r="BY715" s="52"/>
      <c r="BZ715" s="52"/>
      <c r="CA715" s="96"/>
      <c r="CB715" s="95"/>
      <c r="CC715" s="52"/>
      <c r="CD715" s="52"/>
      <c r="CE715" s="52"/>
      <c r="CF715" s="52"/>
      <c r="CG715" s="52"/>
      <c r="CH715" s="52"/>
      <c r="CI715" s="52"/>
      <c r="CJ715" s="52"/>
      <c r="CK715" s="52"/>
      <c r="CL715" s="52"/>
      <c r="CM715" s="52"/>
      <c r="CN715" s="117">
        <f t="shared" si="207"/>
        <v>78.57421207698755</v>
      </c>
      <c r="CO715" s="115">
        <v>72</v>
      </c>
      <c r="CP715" s="52"/>
      <c r="CQ715" s="52"/>
      <c r="CR715" s="52"/>
      <c r="CS715" s="52"/>
      <c r="CT715" s="52"/>
      <c r="CU715" s="52"/>
      <c r="CV715" s="96"/>
    </row>
    <row r="716" spans="55:100" x14ac:dyDescent="0.3">
      <c r="BC716" s="95"/>
      <c r="BD716" s="196">
        <v>274</v>
      </c>
      <c r="BE716" s="199">
        <f t="shared" si="204"/>
        <v>-63.288981892442834</v>
      </c>
      <c r="BF716" s="198">
        <f t="shared" si="205"/>
        <v>36.501706645142285</v>
      </c>
      <c r="BG716" s="52"/>
      <c r="BH716" s="52"/>
      <c r="BI716" s="52"/>
      <c r="BJ716" s="52"/>
      <c r="BK716" s="52"/>
      <c r="BL716" s="52"/>
      <c r="BM716" s="52"/>
      <c r="BN716" s="52"/>
      <c r="BO716" s="52"/>
      <c r="BP716" s="52"/>
      <c r="BQ716" s="52"/>
      <c r="BR716" s="52"/>
      <c r="BS716" s="117">
        <f t="shared" si="206"/>
        <v>79.665520578056828</v>
      </c>
      <c r="BT716" s="115">
        <v>73</v>
      </c>
      <c r="BU716" s="52"/>
      <c r="BV716" s="52"/>
      <c r="BW716" s="52"/>
      <c r="BX716" s="52"/>
      <c r="BY716" s="52"/>
      <c r="BZ716" s="52"/>
      <c r="CA716" s="96"/>
      <c r="CB716" s="95"/>
      <c r="CC716" s="52"/>
      <c r="CD716" s="52"/>
      <c r="CE716" s="52"/>
      <c r="CF716" s="52"/>
      <c r="CG716" s="52"/>
      <c r="CH716" s="52"/>
      <c r="CI716" s="52"/>
      <c r="CJ716" s="52"/>
      <c r="CK716" s="52"/>
      <c r="CL716" s="52"/>
      <c r="CM716" s="52"/>
      <c r="CN716" s="117">
        <f t="shared" si="207"/>
        <v>79.665520578056828</v>
      </c>
      <c r="CO716" s="115">
        <v>73</v>
      </c>
      <c r="CP716" s="52"/>
      <c r="CQ716" s="52"/>
      <c r="CR716" s="52"/>
      <c r="CS716" s="52"/>
      <c r="CT716" s="52"/>
      <c r="CU716" s="52"/>
      <c r="CV716" s="96"/>
    </row>
    <row r="717" spans="55:100" x14ac:dyDescent="0.3">
      <c r="BC717" s="95"/>
      <c r="BD717" s="196">
        <v>275</v>
      </c>
      <c r="BE717" s="199">
        <f t="shared" si="204"/>
        <v>-62.88846050153164</v>
      </c>
      <c r="BF717" s="198">
        <f t="shared" si="205"/>
        <v>36.533228362226765</v>
      </c>
      <c r="BG717" s="52"/>
      <c r="BH717" s="52"/>
      <c r="BI717" s="52"/>
      <c r="BJ717" s="52"/>
      <c r="BK717" s="52"/>
      <c r="BL717" s="52"/>
      <c r="BM717" s="52"/>
      <c r="BN717" s="52"/>
      <c r="BO717" s="52"/>
      <c r="BP717" s="52"/>
      <c r="BQ717" s="52"/>
      <c r="BR717" s="52"/>
      <c r="BS717" s="117">
        <f t="shared" si="206"/>
        <v>80.756829079126092</v>
      </c>
      <c r="BT717" s="115">
        <v>74</v>
      </c>
      <c r="BU717" s="52"/>
      <c r="BV717" s="52"/>
      <c r="BW717" s="52"/>
      <c r="BX717" s="52"/>
      <c r="BY717" s="52"/>
      <c r="BZ717" s="52"/>
      <c r="CA717" s="96"/>
      <c r="CB717" s="95"/>
      <c r="CC717" s="52"/>
      <c r="CD717" s="52"/>
      <c r="CE717" s="52"/>
      <c r="CF717" s="52"/>
      <c r="CG717" s="52"/>
      <c r="CH717" s="52"/>
      <c r="CI717" s="52"/>
      <c r="CJ717" s="52"/>
      <c r="CK717" s="52"/>
      <c r="CL717" s="52"/>
      <c r="CM717" s="52"/>
      <c r="CN717" s="117">
        <f t="shared" si="207"/>
        <v>80.756829079126092</v>
      </c>
      <c r="CO717" s="115">
        <v>74</v>
      </c>
      <c r="CP717" s="52"/>
      <c r="CQ717" s="52"/>
      <c r="CR717" s="52"/>
      <c r="CS717" s="52"/>
      <c r="CT717" s="52"/>
      <c r="CU717" s="52"/>
      <c r="CV717" s="96"/>
    </row>
    <row r="718" spans="55:100" x14ac:dyDescent="0.3">
      <c r="BC718" s="95"/>
      <c r="BD718" s="196">
        <v>276</v>
      </c>
      <c r="BE718" s="199">
        <f t="shared" si="204"/>
        <v>-62.488550241786413</v>
      </c>
      <c r="BF718" s="198">
        <f t="shared" si="205"/>
        <v>36.571735340502066</v>
      </c>
      <c r="BG718" s="52"/>
      <c r="BH718" s="52"/>
      <c r="BI718" s="52"/>
      <c r="BJ718" s="52"/>
      <c r="BK718" s="52"/>
      <c r="BL718" s="52"/>
      <c r="BM718" s="52"/>
      <c r="BN718" s="52"/>
      <c r="BO718" s="52"/>
      <c r="BP718" s="52"/>
      <c r="BQ718" s="52"/>
      <c r="BR718" s="52"/>
      <c r="BS718" s="117">
        <f t="shared" si="206"/>
        <v>81.84813758019537</v>
      </c>
      <c r="BT718" s="115">
        <v>75</v>
      </c>
      <c r="BU718" s="52"/>
      <c r="BV718" s="52"/>
      <c r="BW718" s="52"/>
      <c r="BX718" s="52"/>
      <c r="BY718" s="52"/>
      <c r="BZ718" s="52"/>
      <c r="CA718" s="96"/>
      <c r="CB718" s="95"/>
      <c r="CC718" s="52"/>
      <c r="CD718" s="52"/>
      <c r="CE718" s="52"/>
      <c r="CF718" s="52"/>
      <c r="CG718" s="52"/>
      <c r="CH718" s="52"/>
      <c r="CI718" s="52"/>
      <c r="CJ718" s="52"/>
      <c r="CK718" s="52"/>
      <c r="CL718" s="52"/>
      <c r="CM718" s="52"/>
      <c r="CN718" s="117">
        <f t="shared" si="207"/>
        <v>81.84813758019537</v>
      </c>
      <c r="CO718" s="115">
        <v>75</v>
      </c>
      <c r="CP718" s="52"/>
      <c r="CQ718" s="52"/>
      <c r="CR718" s="52"/>
      <c r="CS718" s="52"/>
      <c r="CT718" s="52"/>
      <c r="CU718" s="52"/>
      <c r="CV718" s="96"/>
    </row>
    <row r="719" spans="55:100" x14ac:dyDescent="0.3">
      <c r="BC719" s="95"/>
      <c r="BD719" s="196">
        <v>277</v>
      </c>
      <c r="BE719" s="199">
        <f t="shared" si="204"/>
        <v>-62.089372929746261</v>
      </c>
      <c r="BF719" s="198">
        <f t="shared" si="205"/>
        <v>36.617215850369575</v>
      </c>
      <c r="BG719" s="52"/>
      <c r="BH719" s="52"/>
      <c r="BI719" s="52"/>
      <c r="BJ719" s="52"/>
      <c r="BK719" s="52"/>
      <c r="BL719" s="52"/>
      <c r="BM719" s="52"/>
      <c r="BN719" s="52"/>
      <c r="BO719" s="52"/>
      <c r="BP719" s="52"/>
      <c r="BQ719" s="52"/>
      <c r="BR719" s="52"/>
      <c r="BS719" s="117">
        <f t="shared" si="206"/>
        <v>82.939446081264634</v>
      </c>
      <c r="BT719" s="115">
        <v>76</v>
      </c>
      <c r="BU719" s="52"/>
      <c r="BV719" s="52"/>
      <c r="BW719" s="52"/>
      <c r="BX719" s="52"/>
      <c r="BY719" s="52"/>
      <c r="BZ719" s="52"/>
      <c r="CA719" s="96"/>
      <c r="CB719" s="95"/>
      <c r="CC719" s="52"/>
      <c r="CD719" s="52"/>
      <c r="CE719" s="52"/>
      <c r="CF719" s="52"/>
      <c r="CG719" s="52"/>
      <c r="CH719" s="52"/>
      <c r="CI719" s="52"/>
      <c r="CJ719" s="52"/>
      <c r="CK719" s="52"/>
      <c r="CL719" s="52"/>
      <c r="CM719" s="52"/>
      <c r="CN719" s="117">
        <f t="shared" si="207"/>
        <v>82.939446081264634</v>
      </c>
      <c r="CO719" s="115">
        <v>76</v>
      </c>
      <c r="CP719" s="52"/>
      <c r="CQ719" s="52"/>
      <c r="CR719" s="52"/>
      <c r="CS719" s="52"/>
      <c r="CT719" s="52"/>
      <c r="CU719" s="52"/>
      <c r="CV719" s="96"/>
    </row>
    <row r="720" spans="55:100" x14ac:dyDescent="0.3">
      <c r="BC720" s="95"/>
      <c r="BD720" s="196">
        <v>278</v>
      </c>
      <c r="BE720" s="199">
        <f t="shared" si="204"/>
        <v>-61.691050158687403</v>
      </c>
      <c r="BF720" s="198">
        <f t="shared" si="205"/>
        <v>36.669656038025408</v>
      </c>
      <c r="BG720" s="52"/>
      <c r="BH720" s="52"/>
      <c r="BI720" s="52"/>
      <c r="BJ720" s="52"/>
      <c r="BK720" s="52"/>
      <c r="BL720" s="52"/>
      <c r="BM720" s="52"/>
      <c r="BN720" s="52"/>
      <c r="BO720" s="52"/>
      <c r="BP720" s="52"/>
      <c r="BQ720" s="52"/>
      <c r="BR720" s="52"/>
      <c r="BS720" s="117">
        <f t="shared" si="206"/>
        <v>84.030754582333913</v>
      </c>
      <c r="BT720" s="115">
        <v>77</v>
      </c>
      <c r="BU720" s="52"/>
      <c r="BV720" s="52"/>
      <c r="BW720" s="52"/>
      <c r="BX720" s="52"/>
      <c r="BY720" s="52"/>
      <c r="BZ720" s="52"/>
      <c r="CA720" s="96"/>
      <c r="CB720" s="95"/>
      <c r="CC720" s="52"/>
      <c r="CD720" s="52"/>
      <c r="CE720" s="52"/>
      <c r="CF720" s="52"/>
      <c r="CG720" s="52"/>
      <c r="CH720" s="52"/>
      <c r="CI720" s="52"/>
      <c r="CJ720" s="52"/>
      <c r="CK720" s="52"/>
      <c r="CL720" s="52"/>
      <c r="CM720" s="52"/>
      <c r="CN720" s="117">
        <f t="shared" si="207"/>
        <v>84.030754582333913</v>
      </c>
      <c r="CO720" s="115">
        <v>77</v>
      </c>
      <c r="CP720" s="52"/>
      <c r="CQ720" s="52"/>
      <c r="CR720" s="52"/>
      <c r="CS720" s="52"/>
      <c r="CT720" s="52"/>
      <c r="CU720" s="52"/>
      <c r="CV720" s="96"/>
    </row>
    <row r="721" spans="55:100" x14ac:dyDescent="0.3">
      <c r="BC721" s="95"/>
      <c r="BD721" s="196">
        <v>279</v>
      </c>
      <c r="BE721" s="199">
        <f t="shared" si="204"/>
        <v>-61.293703261584511</v>
      </c>
      <c r="BF721" s="198">
        <f t="shared" si="205"/>
        <v>36.729039929680404</v>
      </c>
      <c r="BG721" s="52"/>
      <c r="BH721" s="52"/>
      <c r="BI721" s="52"/>
      <c r="BJ721" s="52"/>
      <c r="BK721" s="52"/>
      <c r="BL721" s="52"/>
      <c r="BM721" s="52"/>
      <c r="BN721" s="52"/>
      <c r="BO721" s="52"/>
      <c r="BP721" s="52"/>
      <c r="BQ721" s="52"/>
      <c r="BR721" s="52"/>
      <c r="BS721" s="117">
        <f t="shared" si="206"/>
        <v>85.122063083403177</v>
      </c>
      <c r="BT721" s="115">
        <v>78</v>
      </c>
      <c r="BU721" s="52"/>
      <c r="BV721" s="52"/>
      <c r="BW721" s="52"/>
      <c r="BX721" s="52"/>
      <c r="BY721" s="52"/>
      <c r="BZ721" s="52"/>
      <c r="CA721" s="96"/>
      <c r="CB721" s="95"/>
      <c r="CC721" s="52"/>
      <c r="CD721" s="52"/>
      <c r="CE721" s="52"/>
      <c r="CF721" s="52"/>
      <c r="CG721" s="52"/>
      <c r="CH721" s="52"/>
      <c r="CI721" s="52"/>
      <c r="CJ721" s="52"/>
      <c r="CK721" s="52"/>
      <c r="CL721" s="52"/>
      <c r="CM721" s="52"/>
      <c r="CN721" s="117">
        <f t="shared" si="207"/>
        <v>85.122063083403177</v>
      </c>
      <c r="CO721" s="115">
        <v>78</v>
      </c>
      <c r="CP721" s="52"/>
      <c r="CQ721" s="52"/>
      <c r="CR721" s="52"/>
      <c r="CS721" s="52"/>
      <c r="CT721" s="52"/>
      <c r="CU721" s="52"/>
      <c r="CV721" s="96"/>
    </row>
    <row r="722" spans="55:100" x14ac:dyDescent="0.3">
      <c r="BC722" s="95"/>
      <c r="BD722" s="196">
        <v>280</v>
      </c>
      <c r="BE722" s="199">
        <f t="shared" si="204"/>
        <v>-60.89745327415163</v>
      </c>
      <c r="BF722" s="198">
        <f t="shared" si="205"/>
        <v>36.795349436425902</v>
      </c>
      <c r="BG722" s="52"/>
      <c r="BH722" s="52"/>
      <c r="BI722" s="52"/>
      <c r="BJ722" s="52"/>
      <c r="BK722" s="52"/>
      <c r="BL722" s="52"/>
      <c r="BM722" s="52"/>
      <c r="BN722" s="52"/>
      <c r="BO722" s="52"/>
      <c r="BP722" s="52"/>
      <c r="BQ722" s="52"/>
      <c r="BR722" s="52"/>
      <c r="BS722" s="117">
        <f t="shared" si="206"/>
        <v>86.213371584472455</v>
      </c>
      <c r="BT722" s="115">
        <v>79</v>
      </c>
      <c r="BU722" s="52"/>
      <c r="BV722" s="52"/>
      <c r="BW722" s="52"/>
      <c r="BX722" s="52"/>
      <c r="BY722" s="52"/>
      <c r="BZ722" s="52"/>
      <c r="CA722" s="96"/>
      <c r="CB722" s="95"/>
      <c r="CC722" s="52"/>
      <c r="CD722" s="52"/>
      <c r="CE722" s="52"/>
      <c r="CF722" s="52"/>
      <c r="CG722" s="52"/>
      <c r="CH722" s="52"/>
      <c r="CI722" s="52"/>
      <c r="CJ722" s="52"/>
      <c r="CK722" s="52"/>
      <c r="CL722" s="52"/>
      <c r="CM722" s="52"/>
      <c r="CN722" s="117">
        <f t="shared" si="207"/>
        <v>86.213371584472455</v>
      </c>
      <c r="CO722" s="115">
        <v>79</v>
      </c>
      <c r="CP722" s="52"/>
      <c r="CQ722" s="52"/>
      <c r="CR722" s="52"/>
      <c r="CS722" s="52"/>
      <c r="CT722" s="52"/>
      <c r="CU722" s="52"/>
      <c r="CV722" s="96"/>
    </row>
    <row r="723" spans="55:100" x14ac:dyDescent="0.3">
      <c r="BC723" s="95"/>
      <c r="BD723" s="196">
        <v>281</v>
      </c>
      <c r="BE723" s="199">
        <f t="shared" si="204"/>
        <v>-60.502420897973487</v>
      </c>
      <c r="BF723" s="198">
        <f t="shared" si="205"/>
        <v>36.868564359743786</v>
      </c>
      <c r="BG723" s="52"/>
      <c r="BH723" s="52"/>
      <c r="BI723" s="52"/>
      <c r="BJ723" s="52"/>
      <c r="BK723" s="52"/>
      <c r="BL723" s="52"/>
      <c r="BM723" s="52"/>
      <c r="BN723" s="52"/>
      <c r="BO723" s="52"/>
      <c r="BP723" s="52"/>
      <c r="BQ723" s="52"/>
      <c r="BR723" s="52"/>
      <c r="BS723" s="117">
        <f t="shared" si="206"/>
        <v>87.304680085541719</v>
      </c>
      <c r="BT723" s="115">
        <v>80</v>
      </c>
      <c r="BU723" s="52"/>
      <c r="BV723" s="52"/>
      <c r="BW723" s="52"/>
      <c r="BX723" s="52"/>
      <c r="BY723" s="52"/>
      <c r="BZ723" s="52"/>
      <c r="CA723" s="96"/>
      <c r="CB723" s="95"/>
      <c r="CC723" s="52"/>
      <c r="CD723" s="52"/>
      <c r="CE723" s="52"/>
      <c r="CF723" s="52"/>
      <c r="CG723" s="52"/>
      <c r="CH723" s="52"/>
      <c r="CI723" s="52"/>
      <c r="CJ723" s="52"/>
      <c r="CK723" s="52"/>
      <c r="CL723" s="52"/>
      <c r="CM723" s="52"/>
      <c r="CN723" s="117">
        <f t="shared" si="207"/>
        <v>87.304680085541719</v>
      </c>
      <c r="CO723" s="115">
        <v>80</v>
      </c>
      <c r="CP723" s="52"/>
      <c r="CQ723" s="52"/>
      <c r="CR723" s="52"/>
      <c r="CS723" s="52"/>
      <c r="CT723" s="52"/>
      <c r="CU723" s="52"/>
      <c r="CV723" s="96"/>
    </row>
    <row r="724" spans="55:100" x14ac:dyDescent="0.3">
      <c r="BC724" s="95"/>
      <c r="BD724" s="196">
        <v>282</v>
      </c>
      <c r="BE724" s="199">
        <f t="shared" si="204"/>
        <v>-60.108726463738648</v>
      </c>
      <c r="BF724" s="198">
        <f t="shared" si="205"/>
        <v>36.948662397659177</v>
      </c>
      <c r="BG724" s="52"/>
      <c r="BH724" s="52"/>
      <c r="BI724" s="52"/>
      <c r="BJ724" s="52"/>
      <c r="BK724" s="52"/>
      <c r="BL724" s="52"/>
      <c r="BM724" s="52"/>
      <c r="BN724" s="52"/>
      <c r="BO724" s="52"/>
      <c r="BP724" s="52"/>
      <c r="BQ724" s="52"/>
      <c r="BR724" s="52"/>
      <c r="BS724" s="117">
        <f t="shared" si="206"/>
        <v>88.395988586610997</v>
      </c>
      <c r="BT724" s="115">
        <v>81</v>
      </c>
      <c r="BU724" s="52"/>
      <c r="BV724" s="52"/>
      <c r="BW724" s="52"/>
      <c r="BX724" s="52"/>
      <c r="BY724" s="52"/>
      <c r="BZ724" s="52"/>
      <c r="CA724" s="96"/>
      <c r="CB724" s="95"/>
      <c r="CC724" s="52"/>
      <c r="CD724" s="52"/>
      <c r="CE724" s="52"/>
      <c r="CF724" s="52"/>
      <c r="CG724" s="52"/>
      <c r="CH724" s="52"/>
      <c r="CI724" s="52"/>
      <c r="CJ724" s="52"/>
      <c r="CK724" s="52"/>
      <c r="CL724" s="52"/>
      <c r="CM724" s="52"/>
      <c r="CN724" s="117">
        <f t="shared" si="207"/>
        <v>88.395988586610997</v>
      </c>
      <c r="CO724" s="115">
        <v>81</v>
      </c>
      <c r="CP724" s="52"/>
      <c r="CQ724" s="52"/>
      <c r="CR724" s="52"/>
      <c r="CS724" s="52"/>
      <c r="CT724" s="52"/>
      <c r="CU724" s="52"/>
      <c r="CV724" s="96"/>
    </row>
    <row r="725" spans="55:100" x14ac:dyDescent="0.3">
      <c r="BC725" s="95"/>
      <c r="BD725" s="196">
        <v>283</v>
      </c>
      <c r="BE725" s="199">
        <f t="shared" si="204"/>
        <v>-59.716489894585543</v>
      </c>
      <c r="BF725" s="198">
        <f t="shared" si="205"/>
        <v>37.035619151533808</v>
      </c>
      <c r="BG725" s="52"/>
      <c r="BH725" s="52"/>
      <c r="BI725" s="52"/>
      <c r="BJ725" s="52"/>
      <c r="BK725" s="52"/>
      <c r="BL725" s="52"/>
      <c r="BM725" s="52"/>
      <c r="BN725" s="52"/>
      <c r="BO725" s="52"/>
      <c r="BP725" s="52"/>
      <c r="BQ725" s="52"/>
      <c r="BR725" s="52"/>
      <c r="BS725" s="117">
        <f t="shared" si="206"/>
        <v>89.487297087680275</v>
      </c>
      <c r="BT725" s="115">
        <v>82</v>
      </c>
      <c r="BU725" s="52"/>
      <c r="BV725" s="52"/>
      <c r="BW725" s="52"/>
      <c r="BX725" s="52"/>
      <c r="BY725" s="52"/>
      <c r="BZ725" s="52"/>
      <c r="CA725" s="96"/>
      <c r="CB725" s="95"/>
      <c r="CC725" s="52"/>
      <c r="CD725" s="52"/>
      <c r="CE725" s="52"/>
      <c r="CF725" s="52"/>
      <c r="CG725" s="52"/>
      <c r="CH725" s="52"/>
      <c r="CI725" s="52"/>
      <c r="CJ725" s="52"/>
      <c r="CK725" s="52"/>
      <c r="CL725" s="52"/>
      <c r="CM725" s="52"/>
      <c r="CN725" s="117">
        <f t="shared" si="207"/>
        <v>89.487297087680275</v>
      </c>
      <c r="CO725" s="115">
        <v>82</v>
      </c>
      <c r="CP725" s="52"/>
      <c r="CQ725" s="52"/>
      <c r="CR725" s="52"/>
      <c r="CS725" s="52"/>
      <c r="CT725" s="52"/>
      <c r="CU725" s="52"/>
      <c r="CV725" s="96"/>
    </row>
    <row r="726" spans="55:100" x14ac:dyDescent="0.3">
      <c r="BC726" s="95"/>
      <c r="BD726" s="196">
        <v>284</v>
      </c>
      <c r="BE726" s="199">
        <f t="shared" si="204"/>
        <v>-59.325830669572873</v>
      </c>
      <c r="BF726" s="198">
        <f t="shared" si="205"/>
        <v>37.129408133498046</v>
      </c>
      <c r="BG726" s="52"/>
      <c r="BH726" s="52"/>
      <c r="BI726" s="52"/>
      <c r="BJ726" s="52"/>
      <c r="BK726" s="52"/>
      <c r="BL726" s="52"/>
      <c r="BM726" s="52"/>
      <c r="BN726" s="52"/>
      <c r="BO726" s="52"/>
      <c r="BP726" s="52"/>
      <c r="BQ726" s="52"/>
      <c r="BR726" s="52"/>
      <c r="BS726" s="117">
        <f t="shared" si="206"/>
        <v>90.578605588749539</v>
      </c>
      <c r="BT726" s="115">
        <v>83</v>
      </c>
      <c r="BU726" s="52"/>
      <c r="BV726" s="52"/>
      <c r="BW726" s="52"/>
      <c r="BX726" s="52"/>
      <c r="BY726" s="52"/>
      <c r="BZ726" s="52"/>
      <c r="CA726" s="96"/>
      <c r="CB726" s="95"/>
      <c r="CC726" s="52"/>
      <c r="CD726" s="52"/>
      <c r="CE726" s="52"/>
      <c r="CF726" s="52"/>
      <c r="CG726" s="52"/>
      <c r="CH726" s="52"/>
      <c r="CI726" s="52"/>
      <c r="CJ726" s="52"/>
      <c r="CK726" s="52"/>
      <c r="CL726" s="52"/>
      <c r="CM726" s="52"/>
      <c r="CN726" s="117">
        <f t="shared" si="207"/>
        <v>90.578605588749539</v>
      </c>
      <c r="CO726" s="115">
        <v>83</v>
      </c>
      <c r="CP726" s="52"/>
      <c r="CQ726" s="52"/>
      <c r="CR726" s="52"/>
      <c r="CS726" s="52"/>
      <c r="CT726" s="52"/>
      <c r="CU726" s="52"/>
      <c r="CV726" s="96"/>
    </row>
    <row r="727" spans="55:100" x14ac:dyDescent="0.3">
      <c r="BC727" s="95"/>
      <c r="BD727" s="196">
        <v>285</v>
      </c>
      <c r="BE727" s="199">
        <f t="shared" si="204"/>
        <v>-58.936867787284932</v>
      </c>
      <c r="BF727" s="198">
        <f t="shared" si="205"/>
        <v>37.230000774519453</v>
      </c>
      <c r="BG727" s="52"/>
      <c r="BH727" s="52"/>
      <c r="BI727" s="52"/>
      <c r="BJ727" s="52"/>
      <c r="BK727" s="52"/>
      <c r="BL727" s="52"/>
      <c r="BM727" s="52"/>
      <c r="BN727" s="52"/>
      <c r="BO727" s="52"/>
      <c r="BP727" s="52"/>
      <c r="BQ727" s="52"/>
      <c r="BR727" s="52"/>
      <c r="BS727" s="117">
        <f t="shared" si="206"/>
        <v>91.669914089818818</v>
      </c>
      <c r="BT727" s="115">
        <v>84</v>
      </c>
      <c r="BU727" s="52"/>
      <c r="BV727" s="52"/>
      <c r="BW727" s="52"/>
      <c r="BX727" s="52"/>
      <c r="BY727" s="52"/>
      <c r="BZ727" s="52"/>
      <c r="CA727" s="96"/>
      <c r="CB727" s="95"/>
      <c r="CC727" s="52"/>
      <c r="CD727" s="52"/>
      <c r="CE727" s="52"/>
      <c r="CF727" s="52"/>
      <c r="CG727" s="52"/>
      <c r="CH727" s="52"/>
      <c r="CI727" s="52"/>
      <c r="CJ727" s="52"/>
      <c r="CK727" s="52"/>
      <c r="CL727" s="52"/>
      <c r="CM727" s="52"/>
      <c r="CN727" s="117">
        <f t="shared" si="207"/>
        <v>91.669914089818818</v>
      </c>
      <c r="CO727" s="115">
        <v>84</v>
      </c>
      <c r="CP727" s="52"/>
      <c r="CQ727" s="52"/>
      <c r="CR727" s="52"/>
      <c r="CS727" s="52"/>
      <c r="CT727" s="52"/>
      <c r="CU727" s="52"/>
      <c r="CV727" s="96"/>
    </row>
    <row r="728" spans="55:100" x14ac:dyDescent="0.3">
      <c r="BC728" s="95"/>
      <c r="BD728" s="196">
        <v>286</v>
      </c>
      <c r="BE728" s="199">
        <f t="shared" si="204"/>
        <v>-58.549719729583671</v>
      </c>
      <c r="BF728" s="198">
        <f t="shared" si="205"/>
        <v>37.33736643310511</v>
      </c>
      <c r="BG728" s="52"/>
      <c r="BH728" s="52"/>
      <c r="BI728" s="52"/>
      <c r="BJ728" s="52"/>
      <c r="BK728" s="52"/>
      <c r="BL728" s="52"/>
      <c r="BM728" s="52"/>
      <c r="BN728" s="52"/>
      <c r="BO728" s="52"/>
      <c r="BP728" s="52"/>
      <c r="BQ728" s="52"/>
      <c r="BR728" s="52"/>
      <c r="BS728" s="117">
        <f t="shared" si="206"/>
        <v>92.761222590888082</v>
      </c>
      <c r="BT728" s="115">
        <v>85</v>
      </c>
      <c r="BU728" s="52"/>
      <c r="BV728" s="52"/>
      <c r="BW728" s="52"/>
      <c r="BX728" s="52"/>
      <c r="BY728" s="52"/>
      <c r="BZ728" s="52"/>
      <c r="CA728" s="96"/>
      <c r="CB728" s="95"/>
      <c r="CC728" s="52"/>
      <c r="CD728" s="52"/>
      <c r="CE728" s="52"/>
      <c r="CF728" s="52"/>
      <c r="CG728" s="52"/>
      <c r="CH728" s="52"/>
      <c r="CI728" s="52"/>
      <c r="CJ728" s="52"/>
      <c r="CK728" s="52"/>
      <c r="CL728" s="52"/>
      <c r="CM728" s="52"/>
      <c r="CN728" s="117">
        <f t="shared" si="207"/>
        <v>92.761222590888082</v>
      </c>
      <c r="CO728" s="115">
        <v>85</v>
      </c>
      <c r="CP728" s="52"/>
      <c r="CQ728" s="52"/>
      <c r="CR728" s="52"/>
      <c r="CS728" s="52"/>
      <c r="CT728" s="52"/>
      <c r="CU728" s="52"/>
      <c r="CV728" s="96"/>
    </row>
    <row r="729" spans="55:100" x14ac:dyDescent="0.3">
      <c r="BC729" s="95"/>
      <c r="BD729" s="196">
        <v>287</v>
      </c>
      <c r="BE729" s="199">
        <f t="shared" si="204"/>
        <v>-58.164504425517833</v>
      </c>
      <c r="BF729" s="198">
        <f t="shared" si="205"/>
        <v>37.451472404635339</v>
      </c>
      <c r="BG729" s="52"/>
      <c r="BH729" s="52"/>
      <c r="BI729" s="52"/>
      <c r="BJ729" s="52"/>
      <c r="BK729" s="52"/>
      <c r="BL729" s="52"/>
      <c r="BM729" s="52"/>
      <c r="BN729" s="52"/>
      <c r="BO729" s="52"/>
      <c r="BP729" s="52"/>
      <c r="BQ729" s="52"/>
      <c r="BR729" s="52"/>
      <c r="BS729" s="117">
        <f t="shared" si="206"/>
        <v>93.85253109195736</v>
      </c>
      <c r="BT729" s="115">
        <v>86</v>
      </c>
      <c r="BU729" s="52"/>
      <c r="BV729" s="52"/>
      <c r="BW729" s="52"/>
      <c r="BX729" s="52"/>
      <c r="BY729" s="52"/>
      <c r="BZ729" s="52"/>
      <c r="CA729" s="96"/>
      <c r="CB729" s="95"/>
      <c r="CC729" s="52"/>
      <c r="CD729" s="52"/>
      <c r="CE729" s="52"/>
      <c r="CF729" s="52"/>
      <c r="CG729" s="52"/>
      <c r="CH729" s="52"/>
      <c r="CI729" s="52"/>
      <c r="CJ729" s="52"/>
      <c r="CK729" s="52"/>
      <c r="CL729" s="52"/>
      <c r="CM729" s="52"/>
      <c r="CN729" s="117">
        <f t="shared" si="207"/>
        <v>93.85253109195736</v>
      </c>
      <c r="CO729" s="115">
        <v>86</v>
      </c>
      <c r="CP729" s="52"/>
      <c r="CQ729" s="52"/>
      <c r="CR729" s="52"/>
      <c r="CS729" s="52"/>
      <c r="CT729" s="52"/>
      <c r="CU729" s="52"/>
      <c r="CV729" s="96"/>
    </row>
    <row r="730" spans="55:100" x14ac:dyDescent="0.3">
      <c r="BC730" s="95"/>
      <c r="BD730" s="196">
        <v>288</v>
      </c>
      <c r="BE730" s="199">
        <f t="shared" si="204"/>
        <v>-57.781339215400706</v>
      </c>
      <c r="BF730" s="198">
        <f t="shared" si="205"/>
        <v>37.572283931325828</v>
      </c>
      <c r="BG730" s="52"/>
      <c r="BH730" s="52"/>
      <c r="BI730" s="52"/>
      <c r="BJ730" s="52"/>
      <c r="BK730" s="52"/>
      <c r="BL730" s="52"/>
      <c r="BM730" s="52"/>
      <c r="BN730" s="52"/>
      <c r="BO730" s="52"/>
      <c r="BP730" s="52"/>
      <c r="BQ730" s="52"/>
      <c r="BR730" s="52"/>
      <c r="BS730" s="117">
        <f t="shared" si="206"/>
        <v>94.943839593026624</v>
      </c>
      <c r="BT730" s="115">
        <v>87</v>
      </c>
      <c r="BU730" s="52"/>
      <c r="BV730" s="52"/>
      <c r="BW730" s="52"/>
      <c r="BX730" s="52"/>
      <c r="BY730" s="52"/>
      <c r="BZ730" s="52"/>
      <c r="CA730" s="96"/>
      <c r="CB730" s="95"/>
      <c r="CC730" s="52"/>
      <c r="CD730" s="52"/>
      <c r="CE730" s="52"/>
      <c r="CF730" s="52"/>
      <c r="CG730" s="52"/>
      <c r="CH730" s="52"/>
      <c r="CI730" s="52"/>
      <c r="CJ730" s="52"/>
      <c r="CK730" s="52"/>
      <c r="CL730" s="52"/>
      <c r="CM730" s="52"/>
      <c r="CN730" s="117">
        <f t="shared" si="207"/>
        <v>94.943839593026624</v>
      </c>
      <c r="CO730" s="115">
        <v>87</v>
      </c>
      <c r="CP730" s="52"/>
      <c r="CQ730" s="52"/>
      <c r="CR730" s="52"/>
      <c r="CS730" s="52"/>
      <c r="CT730" s="52"/>
      <c r="CU730" s="52"/>
      <c r="CV730" s="96"/>
    </row>
    <row r="731" spans="55:100" x14ac:dyDescent="0.3">
      <c r="BC731" s="95"/>
      <c r="BD731" s="196">
        <v>289</v>
      </c>
      <c r="BE731" s="199">
        <f t="shared" si="204"/>
        <v>-57.400340815067089</v>
      </c>
      <c r="BF731" s="198">
        <f t="shared" si="205"/>
        <v>37.699764212815225</v>
      </c>
      <c r="BG731" s="52"/>
      <c r="BH731" s="52"/>
      <c r="BI731" s="52"/>
      <c r="BJ731" s="52"/>
      <c r="BK731" s="52"/>
      <c r="BL731" s="52"/>
      <c r="BM731" s="52"/>
      <c r="BN731" s="52"/>
      <c r="BO731" s="52"/>
      <c r="BP731" s="52"/>
      <c r="BQ731" s="52"/>
      <c r="BR731" s="52"/>
      <c r="BS731" s="117">
        <f t="shared" si="206"/>
        <v>96.035148094095902</v>
      </c>
      <c r="BT731" s="115">
        <v>88</v>
      </c>
      <c r="BU731" s="52"/>
      <c r="BV731" s="52"/>
      <c r="BW731" s="52"/>
      <c r="BX731" s="52"/>
      <c r="BY731" s="52"/>
      <c r="BZ731" s="52"/>
      <c r="CA731" s="96"/>
      <c r="CB731" s="95"/>
      <c r="CC731" s="52"/>
      <c r="CD731" s="52"/>
      <c r="CE731" s="52"/>
      <c r="CF731" s="52"/>
      <c r="CG731" s="52"/>
      <c r="CH731" s="52"/>
      <c r="CI731" s="52"/>
      <c r="CJ731" s="52"/>
      <c r="CK731" s="52"/>
      <c r="CL731" s="52"/>
      <c r="CM731" s="52"/>
      <c r="CN731" s="117">
        <f t="shared" si="207"/>
        <v>96.035148094095902</v>
      </c>
      <c r="CO731" s="115">
        <v>88</v>
      </c>
      <c r="CP731" s="52"/>
      <c r="CQ731" s="52"/>
      <c r="CR731" s="52"/>
      <c r="CS731" s="52"/>
      <c r="CT731" s="52"/>
      <c r="CU731" s="52"/>
      <c r="CV731" s="96"/>
    </row>
    <row r="732" spans="55:100" x14ac:dyDescent="0.3">
      <c r="BC732" s="95"/>
      <c r="BD732" s="196">
        <v>290</v>
      </c>
      <c r="BE732" s="199">
        <f t="shared" si="204"/>
        <v>-57.021625280320549</v>
      </c>
      <c r="BF732" s="198">
        <f t="shared" si="205"/>
        <v>37.833874417374872</v>
      </c>
      <c r="BG732" s="52"/>
      <c r="BH732" s="52"/>
      <c r="BI732" s="52"/>
      <c r="BJ732" s="52"/>
      <c r="BK732" s="52"/>
      <c r="BL732" s="52"/>
      <c r="BM732" s="52"/>
      <c r="BN732" s="52"/>
      <c r="BO732" s="52"/>
      <c r="BP732" s="52"/>
      <c r="BQ732" s="52"/>
      <c r="BR732" s="52"/>
      <c r="BS732" s="117">
        <f t="shared" si="206"/>
        <v>97.126456595165166</v>
      </c>
      <c r="BT732" s="115">
        <v>89</v>
      </c>
      <c r="BU732" s="52"/>
      <c r="BV732" s="52"/>
      <c r="BW732" s="52"/>
      <c r="BX732" s="52"/>
      <c r="BY732" s="52"/>
      <c r="BZ732" s="52"/>
      <c r="CA732" s="96"/>
      <c r="CB732" s="95"/>
      <c r="CC732" s="52"/>
      <c r="CD732" s="52"/>
      <c r="CE732" s="52"/>
      <c r="CF732" s="52"/>
      <c r="CG732" s="52"/>
      <c r="CH732" s="52"/>
      <c r="CI732" s="52"/>
      <c r="CJ732" s="52"/>
      <c r="CK732" s="52"/>
      <c r="CL732" s="52"/>
      <c r="CM732" s="52"/>
      <c r="CN732" s="117">
        <f t="shared" si="207"/>
        <v>97.126456595165166</v>
      </c>
      <c r="CO732" s="115">
        <v>89</v>
      </c>
      <c r="CP732" s="52"/>
      <c r="CQ732" s="52"/>
      <c r="CR732" s="52"/>
      <c r="CS732" s="52"/>
      <c r="CT732" s="52"/>
      <c r="CU732" s="52"/>
      <c r="CV732" s="96"/>
    </row>
    <row r="733" spans="55:100" x14ac:dyDescent="0.3">
      <c r="BC733" s="95"/>
      <c r="BD733" s="196">
        <v>291</v>
      </c>
      <c r="BE733" s="199">
        <f t="shared" si="204"/>
        <v>-56.645307971581659</v>
      </c>
      <c r="BF733" s="198">
        <f t="shared" si="205"/>
        <v>37.974573693737298</v>
      </c>
      <c r="BG733" s="52"/>
      <c r="BH733" s="52"/>
      <c r="BI733" s="52"/>
      <c r="BJ733" s="52"/>
      <c r="BK733" s="52"/>
      <c r="BL733" s="52"/>
      <c r="BM733" s="52"/>
      <c r="BN733" s="52"/>
      <c r="BO733" s="52"/>
      <c r="BP733" s="52"/>
      <c r="BQ733" s="52"/>
      <c r="BR733" s="52"/>
      <c r="BS733" s="117">
        <f t="shared" si="206"/>
        <v>98.217765096234444</v>
      </c>
      <c r="BT733" s="115">
        <v>90</v>
      </c>
      <c r="BU733" s="52"/>
      <c r="BV733" s="52"/>
      <c r="BW733" s="52"/>
      <c r="BX733" s="52"/>
      <c r="BY733" s="52"/>
      <c r="BZ733" s="52"/>
      <c r="CA733" s="96"/>
      <c r="CB733" s="95"/>
      <c r="CC733" s="52"/>
      <c r="CD733" s="52"/>
      <c r="CE733" s="52"/>
      <c r="CF733" s="52"/>
      <c r="CG733" s="52"/>
      <c r="CH733" s="52"/>
      <c r="CI733" s="52"/>
      <c r="CJ733" s="52"/>
      <c r="CK733" s="52"/>
      <c r="CL733" s="52"/>
      <c r="CM733" s="52"/>
      <c r="CN733" s="117">
        <f t="shared" si="207"/>
        <v>98.217765096234444</v>
      </c>
      <c r="CO733" s="115">
        <v>90</v>
      </c>
      <c r="CP733" s="52"/>
      <c r="CQ733" s="52"/>
      <c r="CR733" s="52"/>
      <c r="CS733" s="52"/>
      <c r="CT733" s="52"/>
      <c r="CU733" s="52"/>
      <c r="CV733" s="96"/>
    </row>
    <row r="734" spans="55:100" x14ac:dyDescent="0.3">
      <c r="BC734" s="95"/>
      <c r="BD734" s="196">
        <v>292</v>
      </c>
      <c r="BE734" s="199">
        <f t="shared" si="204"/>
        <v>-56.271503518748119</v>
      </c>
      <c r="BF734" s="198">
        <f t="shared" si="205"/>
        <v>38.121819183539941</v>
      </c>
      <c r="BG734" s="52"/>
      <c r="BH734" s="52"/>
      <c r="BI734" s="52"/>
      <c r="BJ734" s="52"/>
      <c r="BK734" s="52"/>
      <c r="BL734" s="52"/>
      <c r="BM734" s="52"/>
      <c r="BN734" s="52"/>
      <c r="BO734" s="52"/>
      <c r="BP734" s="52"/>
      <c r="BQ734" s="52"/>
      <c r="BR734" s="52"/>
      <c r="BS734" s="117">
        <f t="shared" si="206"/>
        <v>99.309073597303708</v>
      </c>
      <c r="BT734" s="115">
        <v>91</v>
      </c>
      <c r="BU734" s="52"/>
      <c r="BV734" s="52"/>
      <c r="BW734" s="52"/>
      <c r="BX734" s="52"/>
      <c r="BY734" s="52"/>
      <c r="BZ734" s="52"/>
      <c r="CA734" s="96"/>
      <c r="CB734" s="95"/>
      <c r="CC734" s="52"/>
      <c r="CD734" s="52"/>
      <c r="CE734" s="52"/>
      <c r="CF734" s="52"/>
      <c r="CG734" s="52"/>
      <c r="CH734" s="52"/>
      <c r="CI734" s="52"/>
      <c r="CJ734" s="52"/>
      <c r="CK734" s="52"/>
      <c r="CL734" s="52"/>
      <c r="CM734" s="52"/>
      <c r="CN734" s="117">
        <f t="shared" si="207"/>
        <v>99.309073597303708</v>
      </c>
      <c r="CO734" s="115">
        <v>91</v>
      </c>
      <c r="CP734" s="52"/>
      <c r="CQ734" s="52"/>
      <c r="CR734" s="52"/>
      <c r="CS734" s="52"/>
      <c r="CT734" s="52"/>
      <c r="CU734" s="52"/>
      <c r="CV734" s="96"/>
    </row>
    <row r="735" spans="55:100" x14ac:dyDescent="0.3">
      <c r="BC735" s="95"/>
      <c r="BD735" s="196">
        <v>293</v>
      </c>
      <c r="BE735" s="199">
        <f t="shared" si="204"/>
        <v>-55.900325786277413</v>
      </c>
      <c r="BF735" s="198">
        <f t="shared" si="205"/>
        <v>38.275566034380198</v>
      </c>
      <c r="BG735" s="52"/>
      <c r="BH735" s="52"/>
      <c r="BI735" s="52"/>
      <c r="BJ735" s="52"/>
      <c r="BK735" s="52"/>
      <c r="BL735" s="52"/>
      <c r="BM735" s="52"/>
      <c r="BN735" s="52"/>
      <c r="BO735" s="52"/>
      <c r="BP735" s="52"/>
      <c r="BQ735" s="52"/>
      <c r="BR735" s="52"/>
      <c r="BS735" s="117">
        <f t="shared" si="206"/>
        <v>100.40038209837299</v>
      </c>
      <c r="BT735" s="115">
        <v>92</v>
      </c>
      <c r="BU735" s="52"/>
      <c r="BV735" s="52"/>
      <c r="BW735" s="52"/>
      <c r="BX735" s="52"/>
      <c r="BY735" s="52"/>
      <c r="BZ735" s="52"/>
      <c r="CA735" s="96"/>
      <c r="CB735" s="95"/>
      <c r="CC735" s="52"/>
      <c r="CD735" s="52"/>
      <c r="CE735" s="52"/>
      <c r="CF735" s="52"/>
      <c r="CG735" s="52"/>
      <c r="CH735" s="52"/>
      <c r="CI735" s="52"/>
      <c r="CJ735" s="52"/>
      <c r="CK735" s="52"/>
      <c r="CL735" s="52"/>
      <c r="CM735" s="52"/>
      <c r="CN735" s="117">
        <f t="shared" si="207"/>
        <v>100.40038209837299</v>
      </c>
      <c r="CO735" s="115">
        <v>92</v>
      </c>
      <c r="CP735" s="52"/>
      <c r="CQ735" s="52"/>
      <c r="CR735" s="52"/>
      <c r="CS735" s="52"/>
      <c r="CT735" s="52"/>
      <c r="CU735" s="52"/>
      <c r="CV735" s="96"/>
    </row>
    <row r="736" spans="55:100" x14ac:dyDescent="0.3">
      <c r="BC736" s="95"/>
      <c r="BD736" s="196">
        <v>294</v>
      </c>
      <c r="BE736" s="199">
        <f t="shared" si="204"/>
        <v>-55.531887838502499</v>
      </c>
      <c r="BF736" s="198">
        <f t="shared" si="205"/>
        <v>38.43576741347794</v>
      </c>
      <c r="BG736" s="52"/>
      <c r="BH736" s="52"/>
      <c r="BI736" s="52"/>
      <c r="BJ736" s="52"/>
      <c r="BK736" s="52"/>
      <c r="BL736" s="52"/>
      <c r="BM736" s="52"/>
      <c r="BN736" s="52"/>
      <c r="BO736" s="52"/>
      <c r="BP736" s="52"/>
      <c r="BQ736" s="52"/>
      <c r="BR736" s="52"/>
      <c r="BS736" s="117">
        <f t="shared" si="206"/>
        <v>101.49169059944225</v>
      </c>
      <c r="BT736" s="115">
        <v>93</v>
      </c>
      <c r="BU736" s="52"/>
      <c r="BV736" s="52"/>
      <c r="BW736" s="52"/>
      <c r="BX736" s="52"/>
      <c r="BY736" s="52"/>
      <c r="BZ736" s="52"/>
      <c r="CA736" s="96"/>
      <c r="CB736" s="95"/>
      <c r="CC736" s="52"/>
      <c r="CD736" s="52"/>
      <c r="CE736" s="52"/>
      <c r="CF736" s="52"/>
      <c r="CG736" s="52"/>
      <c r="CH736" s="52"/>
      <c r="CI736" s="52"/>
      <c r="CJ736" s="52"/>
      <c r="CK736" s="52"/>
      <c r="CL736" s="52"/>
      <c r="CM736" s="52"/>
      <c r="CN736" s="117">
        <f t="shared" si="207"/>
        <v>101.49169059944225</v>
      </c>
      <c r="CO736" s="115">
        <v>93</v>
      </c>
      <c r="CP736" s="52"/>
      <c r="CQ736" s="52"/>
      <c r="CR736" s="52"/>
      <c r="CS736" s="52"/>
      <c r="CT736" s="52"/>
      <c r="CU736" s="52"/>
      <c r="CV736" s="96"/>
    </row>
    <row r="737" spans="55:100" x14ac:dyDescent="0.3">
      <c r="BC737" s="95"/>
      <c r="BD737" s="196">
        <v>295</v>
      </c>
      <c r="BE737" s="199">
        <f t="shared" si="204"/>
        <v>-55.166301905191446</v>
      </c>
      <c r="BF737" s="198">
        <f t="shared" si="205"/>
        <v>38.602374521941172</v>
      </c>
      <c r="BG737" s="52"/>
      <c r="BH737" s="52"/>
      <c r="BI737" s="52"/>
      <c r="BJ737" s="52"/>
      <c r="BK737" s="52"/>
      <c r="BL737" s="52"/>
      <c r="BM737" s="52"/>
      <c r="BN737" s="52"/>
      <c r="BO737" s="52"/>
      <c r="BP737" s="52"/>
      <c r="BQ737" s="52"/>
      <c r="BR737" s="52"/>
      <c r="BS737" s="117">
        <f t="shared" si="206"/>
        <v>102.58299910051153</v>
      </c>
      <c r="BT737" s="115">
        <v>94</v>
      </c>
      <c r="BU737" s="52"/>
      <c r="BV737" s="52"/>
      <c r="BW737" s="52"/>
      <c r="BX737" s="52"/>
      <c r="BY737" s="52"/>
      <c r="BZ737" s="52"/>
      <c r="CA737" s="96"/>
      <c r="CB737" s="95"/>
      <c r="CC737" s="52"/>
      <c r="CD737" s="52"/>
      <c r="CE737" s="52"/>
      <c r="CF737" s="52"/>
      <c r="CG737" s="52"/>
      <c r="CH737" s="52"/>
      <c r="CI737" s="52"/>
      <c r="CJ737" s="52"/>
      <c r="CK737" s="52"/>
      <c r="CL737" s="52"/>
      <c r="CM737" s="52"/>
      <c r="CN737" s="117">
        <f t="shared" si="207"/>
        <v>102.58299910051153</v>
      </c>
      <c r="CO737" s="115">
        <v>94</v>
      </c>
      <c r="CP737" s="52"/>
      <c r="CQ737" s="52"/>
      <c r="CR737" s="52"/>
      <c r="CS737" s="52"/>
      <c r="CT737" s="52"/>
      <c r="CU737" s="52"/>
      <c r="CV737" s="96"/>
    </row>
    <row r="738" spans="55:100" x14ac:dyDescent="0.3">
      <c r="BC738" s="95"/>
      <c r="BD738" s="196">
        <v>296</v>
      </c>
      <c r="BE738" s="199">
        <f t="shared" si="204"/>
        <v>-54.80367934736104</v>
      </c>
      <c r="BF738" s="198">
        <f t="shared" si="205"/>
        <v>38.775336609630699</v>
      </c>
      <c r="BG738" s="52"/>
      <c r="BH738" s="52"/>
      <c r="BI738" s="52"/>
      <c r="BJ738" s="52"/>
      <c r="BK738" s="52"/>
      <c r="BL738" s="52"/>
      <c r="BM738" s="52"/>
      <c r="BN738" s="52"/>
      <c r="BO738" s="52"/>
      <c r="BP738" s="52"/>
      <c r="BQ738" s="52"/>
      <c r="BR738" s="52"/>
      <c r="BS738" s="117">
        <f t="shared" si="206"/>
        <v>103.67430760158079</v>
      </c>
      <c r="BT738" s="115">
        <v>95</v>
      </c>
      <c r="BU738" s="52"/>
      <c r="BV738" s="52"/>
      <c r="BW738" s="52"/>
      <c r="BX738" s="52"/>
      <c r="BY738" s="52"/>
      <c r="BZ738" s="52"/>
      <c r="CA738" s="96"/>
      <c r="CB738" s="95"/>
      <c r="CC738" s="52"/>
      <c r="CD738" s="52"/>
      <c r="CE738" s="52"/>
      <c r="CF738" s="52"/>
      <c r="CG738" s="52"/>
      <c r="CH738" s="52"/>
      <c r="CI738" s="52"/>
      <c r="CJ738" s="52"/>
      <c r="CK738" s="52"/>
      <c r="CL738" s="52"/>
      <c r="CM738" s="52"/>
      <c r="CN738" s="117">
        <f t="shared" si="207"/>
        <v>103.67430760158079</v>
      </c>
      <c r="CO738" s="115">
        <v>95</v>
      </c>
      <c r="CP738" s="52"/>
      <c r="CQ738" s="52"/>
      <c r="CR738" s="52"/>
      <c r="CS738" s="52"/>
      <c r="CT738" s="52"/>
      <c r="CU738" s="52"/>
      <c r="CV738" s="96"/>
    </row>
    <row r="739" spans="55:100" x14ac:dyDescent="0.3">
      <c r="BC739" s="95"/>
      <c r="BD739" s="196">
        <v>297</v>
      </c>
      <c r="BE739" s="199">
        <f t="shared" si="204"/>
        <v>-54.444130623355186</v>
      </c>
      <c r="BF739" s="198">
        <f t="shared" si="205"/>
        <v>38.954600990619099</v>
      </c>
      <c r="BG739" s="52"/>
      <c r="BH739" s="52"/>
      <c r="BI739" s="52"/>
      <c r="BJ739" s="52"/>
      <c r="BK739" s="52"/>
      <c r="BL739" s="52"/>
      <c r="BM739" s="52"/>
      <c r="BN739" s="52"/>
      <c r="BO739" s="52"/>
      <c r="BP739" s="52"/>
      <c r="BQ739" s="52"/>
      <c r="BR739" s="52"/>
      <c r="BS739" s="117">
        <f t="shared" si="206"/>
        <v>104.76561610265007</v>
      </c>
      <c r="BT739" s="115">
        <v>96</v>
      </c>
      <c r="BU739" s="52"/>
      <c r="BV739" s="52"/>
      <c r="BW739" s="52"/>
      <c r="BX739" s="52"/>
      <c r="BY739" s="52"/>
      <c r="BZ739" s="52"/>
      <c r="CA739" s="96"/>
      <c r="CB739" s="95"/>
      <c r="CC739" s="52"/>
      <c r="CD739" s="52"/>
      <c r="CE739" s="52"/>
      <c r="CF739" s="52"/>
      <c r="CG739" s="52"/>
      <c r="CH739" s="52"/>
      <c r="CI739" s="52"/>
      <c r="CJ739" s="52"/>
      <c r="CK739" s="52"/>
      <c r="CL739" s="52"/>
      <c r="CM739" s="52"/>
      <c r="CN739" s="117">
        <f t="shared" si="207"/>
        <v>104.76561610265007</v>
      </c>
      <c r="CO739" s="115">
        <v>96</v>
      </c>
      <c r="CP739" s="52"/>
      <c r="CQ739" s="52"/>
      <c r="CR739" s="52"/>
      <c r="CS739" s="52"/>
      <c r="CT739" s="52"/>
      <c r="CU739" s="52"/>
      <c r="CV739" s="96"/>
    </row>
    <row r="740" spans="55:100" x14ac:dyDescent="0.3">
      <c r="BC740" s="95"/>
      <c r="BD740" s="196">
        <v>298</v>
      </c>
      <c r="BE740" s="199">
        <f t="shared" si="204"/>
        <v>-54.087765255198249</v>
      </c>
      <c r="BF740" s="198">
        <f t="shared" si="205"/>
        <v>39.14011305923934</v>
      </c>
      <c r="BG740" s="52"/>
      <c r="BH740" s="52"/>
      <c r="BI740" s="52"/>
      <c r="BJ740" s="52"/>
      <c r="BK740" s="52"/>
      <c r="BL740" s="52"/>
      <c r="BM740" s="52"/>
      <c r="BN740" s="52"/>
      <c r="BO740" s="52"/>
      <c r="BP740" s="52"/>
      <c r="BQ740" s="52"/>
      <c r="BR740" s="52"/>
      <c r="BS740" s="117">
        <f t="shared" si="206"/>
        <v>105.85692460371935</v>
      </c>
      <c r="BT740" s="115">
        <v>97</v>
      </c>
      <c r="BU740" s="52"/>
      <c r="BV740" s="52"/>
      <c r="BW740" s="52"/>
      <c r="BX740" s="52"/>
      <c r="BY740" s="52"/>
      <c r="BZ740" s="52"/>
      <c r="CA740" s="96"/>
      <c r="CB740" s="95"/>
      <c r="CC740" s="52"/>
      <c r="CD740" s="52"/>
      <c r="CE740" s="52"/>
      <c r="CF740" s="52"/>
      <c r="CG740" s="52"/>
      <c r="CH740" s="52"/>
      <c r="CI740" s="52"/>
      <c r="CJ740" s="52"/>
      <c r="CK740" s="52"/>
      <c r="CL740" s="52"/>
      <c r="CM740" s="52"/>
      <c r="CN740" s="117">
        <f t="shared" si="207"/>
        <v>105.85692460371935</v>
      </c>
      <c r="CO740" s="115">
        <v>97</v>
      </c>
      <c r="CP740" s="52"/>
      <c r="CQ740" s="52"/>
      <c r="CR740" s="52"/>
      <c r="CS740" s="52"/>
      <c r="CT740" s="52"/>
      <c r="CU740" s="52"/>
      <c r="CV740" s="96"/>
    </row>
    <row r="741" spans="55:100" x14ac:dyDescent="0.3">
      <c r="BC741" s="95"/>
      <c r="BD741" s="196">
        <v>299</v>
      </c>
      <c r="BE741" s="199">
        <f t="shared" si="204"/>
        <v>-53.734691795233559</v>
      </c>
      <c r="BF741" s="198">
        <f t="shared" si="205"/>
        <v>39.331816306718238</v>
      </c>
      <c r="BG741" s="52"/>
      <c r="BH741" s="52"/>
      <c r="BI741" s="52"/>
      <c r="BJ741" s="52"/>
      <c r="BK741" s="52"/>
      <c r="BL741" s="52"/>
      <c r="BM741" s="52"/>
      <c r="BN741" s="52"/>
      <c r="BO741" s="52"/>
      <c r="BP741" s="52"/>
      <c r="BQ741" s="52"/>
      <c r="BR741" s="52"/>
      <c r="BS741" s="117">
        <f t="shared" si="206"/>
        <v>106.94823310478861</v>
      </c>
      <c r="BT741" s="115">
        <v>98</v>
      </c>
      <c r="BU741" s="52"/>
      <c r="BV741" s="52"/>
      <c r="BW741" s="52"/>
      <c r="BX741" s="52"/>
      <c r="BY741" s="52"/>
      <c r="BZ741" s="52"/>
      <c r="CA741" s="96"/>
      <c r="CB741" s="95"/>
      <c r="CC741" s="52"/>
      <c r="CD741" s="52"/>
      <c r="CE741" s="52"/>
      <c r="CF741" s="52"/>
      <c r="CG741" s="52"/>
      <c r="CH741" s="52"/>
      <c r="CI741" s="52"/>
      <c r="CJ741" s="52"/>
      <c r="CK741" s="52"/>
      <c r="CL741" s="52"/>
      <c r="CM741" s="52"/>
      <c r="CN741" s="117">
        <f t="shared" si="207"/>
        <v>106.94823310478861</v>
      </c>
      <c r="CO741" s="115">
        <v>98</v>
      </c>
      <c r="CP741" s="52"/>
      <c r="CQ741" s="52"/>
      <c r="CR741" s="52"/>
      <c r="CS741" s="52"/>
      <c r="CT741" s="52"/>
      <c r="CU741" s="52"/>
      <c r="CV741" s="96"/>
    </row>
    <row r="742" spans="55:100" x14ac:dyDescent="0.3">
      <c r="BC742" s="95"/>
      <c r="BD742" s="196">
        <v>300</v>
      </c>
      <c r="BE742" s="199">
        <f t="shared" si="204"/>
        <v>-53.385017793057308</v>
      </c>
      <c r="BF742" s="198">
        <f t="shared" si="205"/>
        <v>39.529652338389525</v>
      </c>
      <c r="BG742" s="52"/>
      <c r="BH742" s="52"/>
      <c r="BI742" s="52"/>
      <c r="BJ742" s="52"/>
      <c r="BK742" s="52"/>
      <c r="BL742" s="52"/>
      <c r="BM742" s="52"/>
      <c r="BN742" s="52"/>
      <c r="BO742" s="52"/>
      <c r="BP742" s="52"/>
      <c r="BQ742" s="52"/>
      <c r="BR742" s="52"/>
      <c r="BS742" s="117">
        <f t="shared" si="206"/>
        <v>108.03954160585789</v>
      </c>
      <c r="BT742" s="115">
        <v>99</v>
      </c>
      <c r="BU742" s="52"/>
      <c r="BV742" s="52"/>
      <c r="BW742" s="52"/>
      <c r="BX742" s="52"/>
      <c r="BY742" s="52"/>
      <c r="BZ742" s="52"/>
      <c r="CA742" s="96"/>
      <c r="CB742" s="95"/>
      <c r="CC742" s="52"/>
      <c r="CD742" s="52"/>
      <c r="CE742" s="52"/>
      <c r="CF742" s="52"/>
      <c r="CG742" s="52"/>
      <c r="CH742" s="52"/>
      <c r="CI742" s="52"/>
      <c r="CJ742" s="52"/>
      <c r="CK742" s="52"/>
      <c r="CL742" s="52"/>
      <c r="CM742" s="52"/>
      <c r="CN742" s="117">
        <f t="shared" si="207"/>
        <v>108.03954160585789</v>
      </c>
      <c r="CO742" s="115">
        <v>99</v>
      </c>
      <c r="CP742" s="52"/>
      <c r="CQ742" s="52"/>
      <c r="CR742" s="52"/>
      <c r="CS742" s="52"/>
      <c r="CT742" s="52"/>
      <c r="CU742" s="52"/>
      <c r="CV742" s="96"/>
    </row>
    <row r="743" spans="55:100" x14ac:dyDescent="0.3">
      <c r="BC743" s="95"/>
      <c r="BD743" s="196">
        <v>301</v>
      </c>
      <c r="BE743" s="199">
        <f t="shared" si="204"/>
        <v>-53.038849762757948</v>
      </c>
      <c r="BF743" s="198">
        <f t="shared" si="205"/>
        <v>39.733560891481488</v>
      </c>
      <c r="BG743" s="52"/>
      <c r="BH743" s="52"/>
      <c r="BI743" s="52"/>
      <c r="BJ743" s="52"/>
      <c r="BK743" s="52"/>
      <c r="BL743" s="52"/>
      <c r="BM743" s="52"/>
      <c r="BN743" s="52"/>
      <c r="BO743" s="52"/>
      <c r="BP743" s="52"/>
      <c r="BQ743" s="52"/>
      <c r="BR743" s="52"/>
      <c r="BS743" s="117">
        <f t="shared" si="206"/>
        <v>109.13085010692716</v>
      </c>
      <c r="BT743" s="115">
        <v>100</v>
      </c>
      <c r="BU743" s="52"/>
      <c r="BV743" s="52"/>
      <c r="BW743" s="52"/>
      <c r="BX743" s="52"/>
      <c r="BY743" s="52"/>
      <c r="BZ743" s="52"/>
      <c r="CA743" s="96"/>
      <c r="CB743" s="95"/>
      <c r="CC743" s="52"/>
      <c r="CD743" s="52"/>
      <c r="CE743" s="52"/>
      <c r="CF743" s="52"/>
      <c r="CG743" s="52"/>
      <c r="CH743" s="52"/>
      <c r="CI743" s="52"/>
      <c r="CJ743" s="52"/>
      <c r="CK743" s="52"/>
      <c r="CL743" s="52"/>
      <c r="CM743" s="52"/>
      <c r="CN743" s="117">
        <f t="shared" si="207"/>
        <v>109.13085010692716</v>
      </c>
      <c r="CO743" s="115">
        <v>100</v>
      </c>
      <c r="CP743" s="52"/>
      <c r="CQ743" s="52"/>
      <c r="CR743" s="52"/>
      <c r="CS743" s="52"/>
      <c r="CT743" s="52"/>
      <c r="CU743" s="52"/>
      <c r="CV743" s="96"/>
    </row>
    <row r="744" spans="55:100" x14ac:dyDescent="0.3">
      <c r="BC744" s="95"/>
      <c r="BD744" s="196">
        <v>302</v>
      </c>
      <c r="BE744" s="199">
        <f t="shared" si="204"/>
        <v>-52.696293150470908</v>
      </c>
      <c r="BF744" s="198">
        <f t="shared" si="205"/>
        <v>39.943479853473526</v>
      </c>
      <c r="BG744" s="52"/>
      <c r="BH744" s="52"/>
      <c r="BI744" s="52"/>
      <c r="BJ744" s="52"/>
      <c r="BK744" s="52"/>
      <c r="BL744" s="52"/>
      <c r="BM744" s="52"/>
      <c r="BN744" s="52"/>
      <c r="BO744" s="52"/>
      <c r="BP744" s="52"/>
      <c r="BQ744" s="52"/>
      <c r="BR744" s="52"/>
      <c r="BS744" s="117">
        <f t="shared" si="206"/>
        <v>110.22215860799643</v>
      </c>
      <c r="BT744" s="115">
        <v>101</v>
      </c>
      <c r="BU744" s="52"/>
      <c r="BV744" s="52"/>
      <c r="BW744" s="52"/>
      <c r="BX744" s="52"/>
      <c r="BY744" s="52"/>
      <c r="BZ744" s="52"/>
      <c r="CA744" s="96"/>
      <c r="CB744" s="95"/>
      <c r="CC744" s="52"/>
      <c r="CD744" s="52"/>
      <c r="CE744" s="52"/>
      <c r="CF744" s="52"/>
      <c r="CG744" s="52"/>
      <c r="CH744" s="52"/>
      <c r="CI744" s="52"/>
      <c r="CJ744" s="52"/>
      <c r="CK744" s="52"/>
      <c r="CL744" s="52"/>
      <c r="CM744" s="52"/>
      <c r="CN744" s="117">
        <f t="shared" si="207"/>
        <v>110.22215860799643</v>
      </c>
      <c r="CO744" s="115">
        <v>101</v>
      </c>
      <c r="CP744" s="52"/>
      <c r="CQ744" s="52"/>
      <c r="CR744" s="52"/>
      <c r="CS744" s="52"/>
      <c r="CT744" s="52"/>
      <c r="CU744" s="52"/>
      <c r="CV744" s="96"/>
    </row>
    <row r="745" spans="55:100" x14ac:dyDescent="0.3">
      <c r="BC745" s="95"/>
      <c r="BD745" s="196">
        <v>303</v>
      </c>
      <c r="BE745" s="199">
        <f t="shared" si="204"/>
        <v>-52.357452302258707</v>
      </c>
      <c r="BF745" s="198">
        <f t="shared" si="205"/>
        <v>40.159345281016307</v>
      </c>
      <c r="BG745" s="52"/>
      <c r="BH745" s="52"/>
      <c r="BI745" s="52"/>
      <c r="BJ745" s="52"/>
      <c r="BK745" s="52"/>
      <c r="BL745" s="52"/>
      <c r="BM745" s="52"/>
      <c r="BN745" s="52"/>
      <c r="BO745" s="52"/>
      <c r="BP745" s="52"/>
      <c r="BQ745" s="52"/>
      <c r="BR745" s="52"/>
      <c r="BS745" s="117">
        <f t="shared" si="206"/>
        <v>111.3134671090657</v>
      </c>
      <c r="BT745" s="115">
        <v>102</v>
      </c>
      <c r="BU745" s="52"/>
      <c r="BV745" s="52"/>
      <c r="BW745" s="52"/>
      <c r="BX745" s="52"/>
      <c r="BY745" s="52"/>
      <c r="BZ745" s="52"/>
      <c r="CA745" s="96"/>
      <c r="CB745" s="95"/>
      <c r="CC745" s="52"/>
      <c r="CD745" s="52"/>
      <c r="CE745" s="52"/>
      <c r="CF745" s="52"/>
      <c r="CG745" s="52"/>
      <c r="CH745" s="52"/>
      <c r="CI745" s="52"/>
      <c r="CJ745" s="52"/>
      <c r="CK745" s="52"/>
      <c r="CL745" s="52"/>
      <c r="CM745" s="52"/>
      <c r="CN745" s="117">
        <f t="shared" si="207"/>
        <v>111.3134671090657</v>
      </c>
      <c r="CO745" s="115">
        <v>102</v>
      </c>
      <c r="CP745" s="52"/>
      <c r="CQ745" s="52"/>
      <c r="CR745" s="52"/>
      <c r="CS745" s="52"/>
      <c r="CT745" s="52"/>
      <c r="CU745" s="52"/>
      <c r="CV745" s="96"/>
    </row>
    <row r="746" spans="55:100" x14ac:dyDescent="0.3">
      <c r="BC746" s="95"/>
      <c r="BD746" s="196">
        <v>304</v>
      </c>
      <c r="BE746" s="199">
        <f t="shared" si="204"/>
        <v>-52.022430432326139</v>
      </c>
      <c r="BF746" s="198">
        <f t="shared" si="205"/>
        <v>40.381091419409458</v>
      </c>
      <c r="BG746" s="52"/>
      <c r="BH746" s="52"/>
      <c r="BI746" s="52"/>
      <c r="BJ746" s="52"/>
      <c r="BK746" s="52"/>
      <c r="BL746" s="52"/>
      <c r="BM746" s="52"/>
      <c r="BN746" s="52"/>
      <c r="BO746" s="52"/>
      <c r="BP746" s="52"/>
      <c r="BQ746" s="52"/>
      <c r="BR746" s="52"/>
      <c r="BS746" s="117">
        <f t="shared" si="206"/>
        <v>112.40477561013498</v>
      </c>
      <c r="BT746" s="115">
        <v>103</v>
      </c>
      <c r="BU746" s="52"/>
      <c r="BV746" s="52"/>
      <c r="BW746" s="52"/>
      <c r="BX746" s="52"/>
      <c r="BY746" s="52"/>
      <c r="BZ746" s="52"/>
      <c r="CA746" s="96"/>
      <c r="CB746" s="95"/>
      <c r="CC746" s="52"/>
      <c r="CD746" s="52"/>
      <c r="CE746" s="52"/>
      <c r="CF746" s="52"/>
      <c r="CG746" s="52"/>
      <c r="CH746" s="52"/>
      <c r="CI746" s="52"/>
      <c r="CJ746" s="52"/>
      <c r="CK746" s="52"/>
      <c r="CL746" s="52"/>
      <c r="CM746" s="52"/>
      <c r="CN746" s="117">
        <f t="shared" si="207"/>
        <v>112.40477561013498</v>
      </c>
      <c r="CO746" s="115">
        <v>103</v>
      </c>
      <c r="CP746" s="52"/>
      <c r="CQ746" s="52"/>
      <c r="CR746" s="52"/>
      <c r="CS746" s="52"/>
      <c r="CT746" s="52"/>
      <c r="CU746" s="52"/>
      <c r="CV746" s="96"/>
    </row>
    <row r="747" spans="55:100" x14ac:dyDescent="0.3">
      <c r="BC747" s="95"/>
      <c r="BD747" s="196">
        <v>305</v>
      </c>
      <c r="BE747" s="199">
        <f t="shared" si="204"/>
        <v>-51.691329591580192</v>
      </c>
      <c r="BF747" s="198">
        <f t="shared" si="205"/>
        <v>40.608650722631126</v>
      </c>
      <c r="BG747" s="52"/>
      <c r="BH747" s="52"/>
      <c r="BI747" s="52"/>
      <c r="BJ747" s="52"/>
      <c r="BK747" s="52"/>
      <c r="BL747" s="52"/>
      <c r="BM747" s="52"/>
      <c r="BN747" s="52"/>
      <c r="BO747" s="52"/>
      <c r="BP747" s="52"/>
      <c r="BQ747" s="52"/>
      <c r="BR747" s="52"/>
      <c r="BS747" s="117">
        <f t="shared" si="206"/>
        <v>113.49608411120424</v>
      </c>
      <c r="BT747" s="115">
        <v>104</v>
      </c>
      <c r="BU747" s="52"/>
      <c r="BV747" s="52"/>
      <c r="BW747" s="52"/>
      <c r="BX747" s="52"/>
      <c r="BY747" s="52"/>
      <c r="BZ747" s="52"/>
      <c r="CA747" s="96"/>
      <c r="CB747" s="95"/>
      <c r="CC747" s="52"/>
      <c r="CD747" s="52"/>
      <c r="CE747" s="52"/>
      <c r="CF747" s="52"/>
      <c r="CG747" s="52"/>
      <c r="CH747" s="52"/>
      <c r="CI747" s="52"/>
      <c r="CJ747" s="52"/>
      <c r="CK747" s="52"/>
      <c r="CL747" s="52"/>
      <c r="CM747" s="52"/>
      <c r="CN747" s="117">
        <f t="shared" si="207"/>
        <v>113.49608411120424</v>
      </c>
      <c r="CO747" s="115">
        <v>104</v>
      </c>
      <c r="CP747" s="52"/>
      <c r="CQ747" s="52"/>
      <c r="CR747" s="52"/>
      <c r="CS747" s="52"/>
      <c r="CT747" s="52"/>
      <c r="CU747" s="52"/>
      <c r="CV747" s="96"/>
    </row>
    <row r="748" spans="55:100" x14ac:dyDescent="0.3">
      <c r="BC748" s="95"/>
      <c r="BD748" s="196">
        <v>306</v>
      </c>
      <c r="BE748" s="199">
        <f t="shared" si="204"/>
        <v>-51.36425063654444</v>
      </c>
      <c r="BF748" s="198">
        <f t="shared" si="205"/>
        <v>40.841953873913127</v>
      </c>
      <c r="BG748" s="52"/>
      <c r="BH748" s="52"/>
      <c r="BI748" s="52"/>
      <c r="BJ748" s="52"/>
      <c r="BK748" s="52"/>
      <c r="BL748" s="52"/>
      <c r="BM748" s="52"/>
      <c r="BN748" s="52"/>
      <c r="BO748" s="52"/>
      <c r="BP748" s="52"/>
      <c r="BQ748" s="52"/>
      <c r="BR748" s="52"/>
      <c r="BS748" s="117">
        <f t="shared" si="206"/>
        <v>114.58739261227352</v>
      </c>
      <c r="BT748" s="115">
        <v>105</v>
      </c>
      <c r="BU748" s="52"/>
      <c r="BV748" s="52"/>
      <c r="BW748" s="52"/>
      <c r="BX748" s="52"/>
      <c r="BY748" s="52"/>
      <c r="BZ748" s="52"/>
      <c r="CA748" s="96"/>
      <c r="CB748" s="95"/>
      <c r="CC748" s="52"/>
      <c r="CD748" s="52"/>
      <c r="CE748" s="52"/>
      <c r="CF748" s="52"/>
      <c r="CG748" s="52"/>
      <c r="CH748" s="52"/>
      <c r="CI748" s="52"/>
      <c r="CJ748" s="52"/>
      <c r="CK748" s="52"/>
      <c r="CL748" s="52"/>
      <c r="CM748" s="52"/>
      <c r="CN748" s="117">
        <f t="shared" si="207"/>
        <v>114.58739261227352</v>
      </c>
      <c r="CO748" s="115">
        <v>105</v>
      </c>
      <c r="CP748" s="52"/>
      <c r="CQ748" s="52"/>
      <c r="CR748" s="52"/>
      <c r="CS748" s="52"/>
      <c r="CT748" s="52"/>
      <c r="CU748" s="52"/>
      <c r="CV748" s="96"/>
    </row>
    <row r="749" spans="55:100" x14ac:dyDescent="0.3">
      <c r="BC749" s="95"/>
      <c r="BD749" s="196">
        <v>307</v>
      </c>
      <c r="BE749" s="199">
        <f t="shared" si="204"/>
        <v>-51.041293198637057</v>
      </c>
      <c r="BF749" s="198">
        <f t="shared" si="205"/>
        <v>41.080929806855522</v>
      </c>
      <c r="BG749" s="52"/>
      <c r="BH749" s="52"/>
      <c r="BI749" s="52"/>
      <c r="BJ749" s="52"/>
      <c r="BK749" s="52"/>
      <c r="BL749" s="52"/>
      <c r="BM749" s="52"/>
      <c r="BN749" s="52"/>
      <c r="BO749" s="52"/>
      <c r="BP749" s="52"/>
      <c r="BQ749" s="52"/>
      <c r="BR749" s="52"/>
      <c r="BS749" s="117">
        <f t="shared" si="206"/>
        <v>115.67870111334278</v>
      </c>
      <c r="BT749" s="115">
        <v>106</v>
      </c>
      <c r="BU749" s="52"/>
      <c r="BV749" s="52"/>
      <c r="BW749" s="52"/>
      <c r="BX749" s="52"/>
      <c r="BY749" s="52"/>
      <c r="BZ749" s="52"/>
      <c r="CA749" s="96"/>
      <c r="CB749" s="95"/>
      <c r="CC749" s="52"/>
      <c r="CD749" s="52"/>
      <c r="CE749" s="52"/>
      <c r="CF749" s="52"/>
      <c r="CG749" s="52"/>
      <c r="CH749" s="52"/>
      <c r="CI749" s="52"/>
      <c r="CJ749" s="52"/>
      <c r="CK749" s="52"/>
      <c r="CL749" s="52"/>
      <c r="CM749" s="52"/>
      <c r="CN749" s="117">
        <f t="shared" si="207"/>
        <v>115.67870111334278</v>
      </c>
      <c r="CO749" s="115">
        <v>106</v>
      </c>
      <c r="CP749" s="52"/>
      <c r="CQ749" s="52"/>
      <c r="CR749" s="52"/>
      <c r="CS749" s="52"/>
      <c r="CT749" s="52"/>
      <c r="CU749" s="52"/>
      <c r="CV749" s="96"/>
    </row>
    <row r="750" spans="55:100" x14ac:dyDescent="0.3">
      <c r="BC750" s="95"/>
      <c r="BD750" s="196">
        <v>308</v>
      </c>
      <c r="BE750" s="199">
        <f t="shared" si="204"/>
        <v>-50.72255565382217</v>
      </c>
      <c r="BF750" s="198">
        <f t="shared" si="205"/>
        <v>41.325505727074137</v>
      </c>
      <c r="BG750" s="52"/>
      <c r="BH750" s="52"/>
      <c r="BI750" s="52"/>
      <c r="BJ750" s="52"/>
      <c r="BK750" s="52"/>
      <c r="BL750" s="52"/>
      <c r="BM750" s="52"/>
      <c r="BN750" s="52"/>
      <c r="BO750" s="52"/>
      <c r="BP750" s="52"/>
      <c r="BQ750" s="52"/>
      <c r="BR750" s="52"/>
      <c r="BS750" s="117">
        <f t="shared" si="206"/>
        <v>116.77000961441206</v>
      </c>
      <c r="BT750" s="115">
        <v>107</v>
      </c>
      <c r="BU750" s="52"/>
      <c r="BV750" s="52"/>
      <c r="BW750" s="52"/>
      <c r="BX750" s="52"/>
      <c r="BY750" s="52"/>
      <c r="BZ750" s="52"/>
      <c r="CA750" s="96"/>
      <c r="CB750" s="95"/>
      <c r="CC750" s="52"/>
      <c r="CD750" s="52"/>
      <c r="CE750" s="52"/>
      <c r="CF750" s="52"/>
      <c r="CG750" s="52"/>
      <c r="CH750" s="52"/>
      <c r="CI750" s="52"/>
      <c r="CJ750" s="52"/>
      <c r="CK750" s="52"/>
      <c r="CL750" s="52"/>
      <c r="CM750" s="52"/>
      <c r="CN750" s="117">
        <f t="shared" si="207"/>
        <v>116.77000961441206</v>
      </c>
      <c r="CO750" s="115">
        <v>107</v>
      </c>
      <c r="CP750" s="52"/>
      <c r="CQ750" s="52"/>
      <c r="CR750" s="52"/>
      <c r="CS750" s="52"/>
      <c r="CT750" s="52"/>
      <c r="CU750" s="52"/>
      <c r="CV750" s="96"/>
    </row>
    <row r="751" spans="55:100" x14ac:dyDescent="0.3">
      <c r="BC751" s="95"/>
      <c r="BD751" s="196">
        <v>309</v>
      </c>
      <c r="BE751" s="199">
        <f t="shared" si="204"/>
        <v>-50.40813509264364</v>
      </c>
      <c r="BF751" s="198">
        <f t="shared" si="205"/>
        <v>41.575607134374394</v>
      </c>
      <c r="BG751" s="52"/>
      <c r="BH751" s="52"/>
      <c r="BI751" s="52"/>
      <c r="BJ751" s="52"/>
      <c r="BK751" s="52"/>
      <c r="BL751" s="52"/>
      <c r="BM751" s="52"/>
      <c r="BN751" s="52"/>
      <c r="BO751" s="52"/>
      <c r="BP751" s="52"/>
      <c r="BQ751" s="52"/>
      <c r="BR751" s="52"/>
      <c r="BS751" s="117">
        <f t="shared" si="206"/>
        <v>117.86131811548132</v>
      </c>
      <c r="BT751" s="115">
        <v>108</v>
      </c>
      <c r="BU751" s="52"/>
      <c r="BV751" s="52"/>
      <c r="BW751" s="52"/>
      <c r="BX751" s="52"/>
      <c r="BY751" s="52"/>
      <c r="BZ751" s="52"/>
      <c r="CA751" s="96"/>
      <c r="CB751" s="95"/>
      <c r="CC751" s="52"/>
      <c r="CD751" s="52"/>
      <c r="CE751" s="52"/>
      <c r="CF751" s="52"/>
      <c r="CG751" s="52"/>
      <c r="CH751" s="52"/>
      <c r="CI751" s="52"/>
      <c r="CJ751" s="52"/>
      <c r="CK751" s="52"/>
      <c r="CL751" s="52"/>
      <c r="CM751" s="52"/>
      <c r="CN751" s="117">
        <f t="shared" si="207"/>
        <v>117.86131811548132</v>
      </c>
      <c r="CO751" s="115">
        <v>108</v>
      </c>
      <c r="CP751" s="52"/>
      <c r="CQ751" s="52"/>
      <c r="CR751" s="52"/>
      <c r="CS751" s="52"/>
      <c r="CT751" s="52"/>
      <c r="CU751" s="52"/>
      <c r="CV751" s="96"/>
    </row>
    <row r="752" spans="55:100" x14ac:dyDescent="0.3">
      <c r="BC752" s="95"/>
      <c r="BD752" s="196">
        <v>310</v>
      </c>
      <c r="BE752" s="199">
        <f t="shared" si="204"/>
        <v>-50.098127290650247</v>
      </c>
      <c r="BF752" s="198">
        <f t="shared" si="205"/>
        <v>41.831157845444849</v>
      </c>
      <c r="BG752" s="52"/>
      <c r="BH752" s="52"/>
      <c r="BI752" s="52"/>
      <c r="BJ752" s="52"/>
      <c r="BK752" s="52"/>
      <c r="BL752" s="52"/>
      <c r="BM752" s="52"/>
      <c r="BN752" s="52"/>
      <c r="BO752" s="52"/>
      <c r="BP752" s="52"/>
      <c r="BQ752" s="52"/>
      <c r="BR752" s="52"/>
      <c r="BS752" s="117">
        <f t="shared" si="206"/>
        <v>118.9526266165506</v>
      </c>
      <c r="BT752" s="115">
        <v>109</v>
      </c>
      <c r="BU752" s="52"/>
      <c r="BV752" s="52"/>
      <c r="BW752" s="52"/>
      <c r="BX752" s="52"/>
      <c r="BY752" s="52"/>
      <c r="BZ752" s="52"/>
      <c r="CA752" s="96"/>
      <c r="CB752" s="95"/>
      <c r="CC752" s="52"/>
      <c r="CD752" s="52"/>
      <c r="CE752" s="52"/>
      <c r="CF752" s="52"/>
      <c r="CG752" s="52"/>
      <c r="CH752" s="52"/>
      <c r="CI752" s="52"/>
      <c r="CJ752" s="52"/>
      <c r="CK752" s="52"/>
      <c r="CL752" s="52"/>
      <c r="CM752" s="52"/>
      <c r="CN752" s="117">
        <f t="shared" si="207"/>
        <v>118.9526266165506</v>
      </c>
      <c r="CO752" s="115">
        <v>109</v>
      </c>
      <c r="CP752" s="52"/>
      <c r="CQ752" s="52"/>
      <c r="CR752" s="52"/>
      <c r="CS752" s="52"/>
      <c r="CT752" s="52"/>
      <c r="CU752" s="52"/>
      <c r="CV752" s="96"/>
    </row>
    <row r="753" spans="55:100" x14ac:dyDescent="0.3">
      <c r="BC753" s="95"/>
      <c r="BD753" s="196">
        <v>311</v>
      </c>
      <c r="BE753" s="199">
        <f t="shared" si="204"/>
        <v>-49.792626679221598</v>
      </c>
      <c r="BF753" s="198">
        <f t="shared" si="205"/>
        <v>42.092080017063338</v>
      </c>
      <c r="BG753" s="52"/>
      <c r="BH753" s="52"/>
      <c r="BI753" s="52"/>
      <c r="BJ753" s="52"/>
      <c r="BK753" s="52"/>
      <c r="BL753" s="52"/>
      <c r="BM753" s="52"/>
      <c r="BN753" s="52"/>
      <c r="BO753" s="52"/>
      <c r="BP753" s="52"/>
      <c r="BQ753" s="52"/>
      <c r="BR753" s="52"/>
      <c r="BS753" s="117">
        <f t="shared" si="206"/>
        <v>120.04393511761987</v>
      </c>
      <c r="BT753" s="115">
        <v>110</v>
      </c>
      <c r="BU753" s="52"/>
      <c r="BV753" s="52"/>
      <c r="BW753" s="52"/>
      <c r="BX753" s="52"/>
      <c r="BY753" s="52"/>
      <c r="BZ753" s="52"/>
      <c r="CA753" s="96"/>
      <c r="CB753" s="95"/>
      <c r="CC753" s="52"/>
      <c r="CD753" s="52"/>
      <c r="CE753" s="52"/>
      <c r="CF753" s="52"/>
      <c r="CG753" s="52"/>
      <c r="CH753" s="52"/>
      <c r="CI753" s="52"/>
      <c r="CJ753" s="52"/>
      <c r="CK753" s="52"/>
      <c r="CL753" s="52"/>
      <c r="CM753" s="52"/>
      <c r="CN753" s="117">
        <f t="shared" si="207"/>
        <v>120.04393511761987</v>
      </c>
      <c r="CO753" s="115">
        <v>110</v>
      </c>
      <c r="CP753" s="52"/>
      <c r="CQ753" s="52"/>
      <c r="CR753" s="52"/>
      <c r="CS753" s="52"/>
      <c r="CT753" s="52"/>
      <c r="CU753" s="52"/>
      <c r="CV753" s="96"/>
    </row>
    <row r="754" spans="55:100" x14ac:dyDescent="0.3">
      <c r="BC754" s="95"/>
      <c r="BD754" s="196">
        <v>312</v>
      </c>
      <c r="BE754" s="199">
        <f t="shared" si="204"/>
        <v>-49.491726316803373</v>
      </c>
      <c r="BF754" s="198">
        <f t="shared" si="205"/>
        <v>42.358294169808786</v>
      </c>
      <c r="BG754" s="52"/>
      <c r="BH754" s="52"/>
      <c r="BI754" s="52"/>
      <c r="BJ754" s="52"/>
      <c r="BK754" s="52"/>
      <c r="BL754" s="52"/>
      <c r="BM754" s="52"/>
      <c r="BN754" s="52"/>
      <c r="BO754" s="52"/>
      <c r="BP754" s="52"/>
      <c r="BQ754" s="52"/>
      <c r="BR754" s="52"/>
      <c r="BS754" s="117">
        <f t="shared" si="206"/>
        <v>121.13524361868915</v>
      </c>
      <c r="BT754" s="115">
        <v>111</v>
      </c>
      <c r="BU754" s="52"/>
      <c r="BV754" s="52"/>
      <c r="BW754" s="52"/>
      <c r="BX754" s="52"/>
      <c r="BY754" s="52"/>
      <c r="BZ754" s="52"/>
      <c r="CA754" s="96"/>
      <c r="CB754" s="95"/>
      <c r="CC754" s="52"/>
      <c r="CD754" s="52"/>
      <c r="CE754" s="52"/>
      <c r="CF754" s="52"/>
      <c r="CG754" s="52"/>
      <c r="CH754" s="52"/>
      <c r="CI754" s="52"/>
      <c r="CJ754" s="52"/>
      <c r="CK754" s="52"/>
      <c r="CL754" s="52"/>
      <c r="CM754" s="52"/>
      <c r="CN754" s="117">
        <f t="shared" si="207"/>
        <v>121.13524361868915</v>
      </c>
      <c r="CO754" s="115">
        <v>111</v>
      </c>
      <c r="CP754" s="52"/>
      <c r="CQ754" s="52"/>
      <c r="CR754" s="52"/>
      <c r="CS754" s="52"/>
      <c r="CT754" s="52"/>
      <c r="CU754" s="52"/>
      <c r="CV754" s="96"/>
    </row>
    <row r="755" spans="55:100" x14ac:dyDescent="0.3">
      <c r="BC755" s="95"/>
      <c r="BD755" s="196">
        <v>313</v>
      </c>
      <c r="BE755" s="199">
        <f t="shared" si="204"/>
        <v>-49.195517860560862</v>
      </c>
      <c r="BF755" s="198">
        <f t="shared" si="205"/>
        <v>42.629719212271368</v>
      </c>
      <c r="BG755" s="52"/>
      <c r="BH755" s="52"/>
      <c r="BI755" s="52"/>
      <c r="BJ755" s="52"/>
      <c r="BK755" s="52"/>
      <c r="BL755" s="52"/>
      <c r="BM755" s="52"/>
      <c r="BN755" s="52"/>
      <c r="BO755" s="52"/>
      <c r="BP755" s="52"/>
      <c r="BQ755" s="52"/>
      <c r="BR755" s="52"/>
      <c r="BS755" s="117">
        <f t="shared" si="206"/>
        <v>122.22655211975842</v>
      </c>
      <c r="BT755" s="115">
        <v>112</v>
      </c>
      <c r="BU755" s="52"/>
      <c r="BV755" s="52"/>
      <c r="BW755" s="52"/>
      <c r="BX755" s="52"/>
      <c r="BY755" s="52"/>
      <c r="BZ755" s="52"/>
      <c r="CA755" s="96"/>
      <c r="CB755" s="95"/>
      <c r="CC755" s="52"/>
      <c r="CD755" s="52"/>
      <c r="CE755" s="52"/>
      <c r="CF755" s="52"/>
      <c r="CG755" s="52"/>
      <c r="CH755" s="52"/>
      <c r="CI755" s="52"/>
      <c r="CJ755" s="52"/>
      <c r="CK755" s="52"/>
      <c r="CL755" s="52"/>
      <c r="CM755" s="52"/>
      <c r="CN755" s="117">
        <f t="shared" si="207"/>
        <v>122.22655211975842</v>
      </c>
      <c r="CO755" s="115">
        <v>112</v>
      </c>
      <c r="CP755" s="52"/>
      <c r="CQ755" s="52"/>
      <c r="CR755" s="52"/>
      <c r="CS755" s="52"/>
      <c r="CT755" s="52"/>
      <c r="CU755" s="52"/>
      <c r="CV755" s="96"/>
    </row>
    <row r="756" spans="55:100" x14ac:dyDescent="0.3">
      <c r="BC756" s="95"/>
      <c r="BD756" s="196">
        <v>314</v>
      </c>
      <c r="BE756" s="199">
        <f t="shared" si="204"/>
        <v>-48.904091538459269</v>
      </c>
      <c r="BF756" s="198">
        <f t="shared" si="205"/>
        <v>42.906272465753823</v>
      </c>
      <c r="BG756" s="52"/>
      <c r="BH756" s="52"/>
      <c r="BI756" s="52"/>
      <c r="BJ756" s="52"/>
      <c r="BK756" s="52"/>
      <c r="BL756" s="52"/>
      <c r="BM756" s="52"/>
      <c r="BN756" s="52"/>
      <c r="BO756" s="52"/>
      <c r="BP756" s="52"/>
      <c r="BQ756" s="52"/>
      <c r="BR756" s="52"/>
      <c r="BS756" s="117">
        <f t="shared" si="206"/>
        <v>123.31786062082769</v>
      </c>
      <c r="BT756" s="115">
        <v>113</v>
      </c>
      <c r="BU756" s="52"/>
      <c r="BV756" s="52"/>
      <c r="BW756" s="52"/>
      <c r="BX756" s="52"/>
      <c r="BY756" s="52"/>
      <c r="BZ756" s="52"/>
      <c r="CA756" s="96"/>
      <c r="CB756" s="95"/>
      <c r="CC756" s="52"/>
      <c r="CD756" s="52"/>
      <c r="CE756" s="52"/>
      <c r="CF756" s="52"/>
      <c r="CG756" s="52"/>
      <c r="CH756" s="52"/>
      <c r="CI756" s="52"/>
      <c r="CJ756" s="52"/>
      <c r="CK756" s="52"/>
      <c r="CL756" s="52"/>
      <c r="CM756" s="52"/>
      <c r="CN756" s="117">
        <f t="shared" si="207"/>
        <v>123.31786062082769</v>
      </c>
      <c r="CO756" s="115">
        <v>113</v>
      </c>
      <c r="CP756" s="52"/>
      <c r="CQ756" s="52"/>
      <c r="CR756" s="52"/>
      <c r="CS756" s="52"/>
      <c r="CT756" s="52"/>
      <c r="CU756" s="52"/>
      <c r="CV756" s="96"/>
    </row>
    <row r="757" spans="55:100" x14ac:dyDescent="0.3">
      <c r="BC757" s="95"/>
      <c r="BD757" s="196">
        <v>315</v>
      </c>
      <c r="BE757" s="199">
        <f t="shared" si="204"/>
        <v>-48.617536121779402</v>
      </c>
      <c r="BF757" s="198">
        <f t="shared" si="205"/>
        <v>43.187869689456107</v>
      </c>
      <c r="BG757" s="52"/>
      <c r="BH757" s="52"/>
      <c r="BI757" s="52"/>
      <c r="BJ757" s="52"/>
      <c r="BK757" s="52"/>
      <c r="BL757" s="52"/>
      <c r="BM757" s="52"/>
      <c r="BN757" s="52"/>
      <c r="BO757" s="52"/>
      <c r="BP757" s="52"/>
      <c r="BQ757" s="52"/>
      <c r="BR757" s="52"/>
      <c r="BS757" s="117">
        <f t="shared" si="206"/>
        <v>124.40916912189697</v>
      </c>
      <c r="BT757" s="115">
        <v>114</v>
      </c>
      <c r="BU757" s="52"/>
      <c r="BV757" s="52"/>
      <c r="BW757" s="52"/>
      <c r="BX757" s="52"/>
      <c r="BY757" s="52"/>
      <c r="BZ757" s="52"/>
      <c r="CA757" s="96"/>
      <c r="CB757" s="95"/>
      <c r="CC757" s="52"/>
      <c r="CD757" s="52"/>
      <c r="CE757" s="52"/>
      <c r="CF757" s="52"/>
      <c r="CG757" s="52"/>
      <c r="CH757" s="52"/>
      <c r="CI757" s="52"/>
      <c r="CJ757" s="52"/>
      <c r="CK757" s="52"/>
      <c r="CL757" s="52"/>
      <c r="CM757" s="52"/>
      <c r="CN757" s="117">
        <f t="shared" si="207"/>
        <v>124.40916912189697</v>
      </c>
      <c r="CO757" s="115">
        <v>114</v>
      </c>
      <c r="CP757" s="52"/>
      <c r="CQ757" s="52"/>
      <c r="CR757" s="52"/>
      <c r="CS757" s="52"/>
      <c r="CT757" s="52"/>
      <c r="CU757" s="52"/>
      <c r="CV757" s="96"/>
    </row>
    <row r="758" spans="55:100" x14ac:dyDescent="0.3">
      <c r="BC758" s="95"/>
      <c r="BD758" s="196">
        <v>316</v>
      </c>
      <c r="BE758" s="199">
        <f t="shared" si="204"/>
        <v>-48.335938898077131</v>
      </c>
      <c r="BF758" s="198">
        <f t="shared" si="205"/>
        <v>43.474425106135961</v>
      </c>
      <c r="BG758" s="52"/>
      <c r="BH758" s="52"/>
      <c r="BI758" s="52"/>
      <c r="BJ758" s="52"/>
      <c r="BK758" s="52"/>
      <c r="BL758" s="52"/>
      <c r="BM758" s="52"/>
      <c r="BN758" s="52"/>
      <c r="BO758" s="52"/>
      <c r="BP758" s="52"/>
      <c r="BQ758" s="52"/>
      <c r="BR758" s="52"/>
      <c r="BS758" s="117">
        <f t="shared" si="206"/>
        <v>125.50047762296623</v>
      </c>
      <c r="BT758" s="115">
        <v>115</v>
      </c>
      <c r="BU758" s="52"/>
      <c r="BV758" s="52"/>
      <c r="BW758" s="52"/>
      <c r="BX758" s="52"/>
      <c r="BY758" s="52"/>
      <c r="BZ758" s="52"/>
      <c r="CA758" s="96"/>
      <c r="CB758" s="95"/>
      <c r="CC758" s="52"/>
      <c r="CD758" s="52"/>
      <c r="CE758" s="52"/>
      <c r="CF758" s="52"/>
      <c r="CG758" s="52"/>
      <c r="CH758" s="52"/>
      <c r="CI758" s="52"/>
      <c r="CJ758" s="52"/>
      <c r="CK758" s="52"/>
      <c r="CL758" s="52"/>
      <c r="CM758" s="52"/>
      <c r="CN758" s="117">
        <f t="shared" si="207"/>
        <v>125.50047762296623</v>
      </c>
      <c r="CO758" s="115">
        <v>115</v>
      </c>
      <c r="CP758" s="52"/>
      <c r="CQ758" s="52"/>
      <c r="CR758" s="52"/>
      <c r="CS758" s="52"/>
      <c r="CT758" s="52"/>
      <c r="CU758" s="52"/>
      <c r="CV758" s="96"/>
    </row>
    <row r="759" spans="55:100" x14ac:dyDescent="0.3">
      <c r="BC759" s="95"/>
      <c r="BD759" s="196">
        <v>317</v>
      </c>
      <c r="BE759" s="199">
        <f t="shared" si="204"/>
        <v>-48.05938564459467</v>
      </c>
      <c r="BF759" s="198">
        <f t="shared" si="205"/>
        <v>43.765851428237568</v>
      </c>
      <c r="BG759" s="52"/>
      <c r="BH759" s="52"/>
      <c r="BI759" s="52"/>
      <c r="BJ759" s="52"/>
      <c r="BK759" s="52"/>
      <c r="BL759" s="52"/>
      <c r="BM759" s="52"/>
      <c r="BN759" s="52"/>
      <c r="BO759" s="52"/>
      <c r="BP759" s="52"/>
      <c r="BQ759" s="52"/>
      <c r="BR759" s="52"/>
      <c r="BS759" s="117">
        <f t="shared" si="206"/>
        <v>126.59178612403551</v>
      </c>
      <c r="BT759" s="115">
        <v>116</v>
      </c>
      <c r="BU759" s="52"/>
      <c r="BV759" s="52"/>
      <c r="BW759" s="52"/>
      <c r="BX759" s="52"/>
      <c r="BY759" s="52"/>
      <c r="BZ759" s="52"/>
      <c r="CA759" s="96"/>
      <c r="CB759" s="95"/>
      <c r="CC759" s="52"/>
      <c r="CD759" s="52"/>
      <c r="CE759" s="52"/>
      <c r="CF759" s="52"/>
      <c r="CG759" s="52"/>
      <c r="CH759" s="52"/>
      <c r="CI759" s="52"/>
      <c r="CJ759" s="52"/>
      <c r="CK759" s="52"/>
      <c r="CL759" s="52"/>
      <c r="CM759" s="52"/>
      <c r="CN759" s="117">
        <f t="shared" si="207"/>
        <v>126.59178612403551</v>
      </c>
      <c r="CO759" s="115">
        <v>116</v>
      </c>
      <c r="CP759" s="52"/>
      <c r="CQ759" s="52"/>
      <c r="CR759" s="52"/>
      <c r="CS759" s="52"/>
      <c r="CT759" s="52"/>
      <c r="CU759" s="52"/>
      <c r="CV759" s="96"/>
    </row>
    <row r="760" spans="55:100" x14ac:dyDescent="0.3">
      <c r="BC760" s="95"/>
      <c r="BD760" s="196">
        <v>318</v>
      </c>
      <c r="BE760" s="199">
        <f t="shared" si="204"/>
        <v>-47.787960602132081</v>
      </c>
      <c r="BF760" s="198">
        <f t="shared" si="205"/>
        <v>44.062059884480078</v>
      </c>
      <c r="BG760" s="52"/>
      <c r="BH760" s="52"/>
      <c r="BI760" s="52"/>
      <c r="BJ760" s="52"/>
      <c r="BK760" s="52"/>
      <c r="BL760" s="52"/>
      <c r="BM760" s="52"/>
      <c r="BN760" s="52"/>
      <c r="BO760" s="52"/>
      <c r="BP760" s="52"/>
      <c r="BQ760" s="52"/>
      <c r="BR760" s="52"/>
      <c r="BS760" s="117">
        <f t="shared" si="206"/>
        <v>127.68309462510477</v>
      </c>
      <c r="BT760" s="115">
        <v>117</v>
      </c>
      <c r="BU760" s="52"/>
      <c r="BV760" s="52"/>
      <c r="BW760" s="52"/>
      <c r="BX760" s="52"/>
      <c r="BY760" s="52"/>
      <c r="BZ760" s="52"/>
      <c r="CA760" s="96"/>
      <c r="CB760" s="95"/>
      <c r="CC760" s="52"/>
      <c r="CD760" s="52"/>
      <c r="CE760" s="52"/>
      <c r="CF760" s="52"/>
      <c r="CG760" s="52"/>
      <c r="CH760" s="52"/>
      <c r="CI760" s="52"/>
      <c r="CJ760" s="52"/>
      <c r="CK760" s="52"/>
      <c r="CL760" s="52"/>
      <c r="CM760" s="52"/>
      <c r="CN760" s="117">
        <f t="shared" si="207"/>
        <v>127.68309462510477</v>
      </c>
      <c r="CO760" s="115">
        <v>117</v>
      </c>
      <c r="CP760" s="52"/>
      <c r="CQ760" s="52"/>
      <c r="CR760" s="52"/>
      <c r="CS760" s="52"/>
      <c r="CT760" s="52"/>
      <c r="CU760" s="52"/>
      <c r="CV760" s="96"/>
    </row>
    <row r="761" spans="55:100" x14ac:dyDescent="0.3">
      <c r="BC761" s="95"/>
      <c r="BD761" s="196">
        <v>319</v>
      </c>
      <c r="BE761" s="199">
        <f t="shared" si="204"/>
        <v>-47.52174644938664</v>
      </c>
      <c r="BF761" s="198">
        <f t="shared" si="205"/>
        <v>44.362960246898297</v>
      </c>
      <c r="BG761" s="52"/>
      <c r="BH761" s="52"/>
      <c r="BI761" s="52"/>
      <c r="BJ761" s="52"/>
      <c r="BK761" s="52"/>
      <c r="BL761" s="52"/>
      <c r="BM761" s="52"/>
      <c r="BN761" s="52"/>
      <c r="BO761" s="52"/>
      <c r="BP761" s="52"/>
      <c r="BQ761" s="52"/>
      <c r="BR761" s="52"/>
      <c r="BS761" s="117">
        <f t="shared" si="206"/>
        <v>128.77440312617404</v>
      </c>
      <c r="BT761" s="115">
        <v>118</v>
      </c>
      <c r="BU761" s="52"/>
      <c r="BV761" s="52"/>
      <c r="BW761" s="52"/>
      <c r="BX761" s="52"/>
      <c r="BY761" s="52"/>
      <c r="BZ761" s="52"/>
      <c r="CA761" s="96"/>
      <c r="CB761" s="95"/>
      <c r="CC761" s="52"/>
      <c r="CD761" s="52"/>
      <c r="CE761" s="52"/>
      <c r="CF761" s="52"/>
      <c r="CG761" s="52"/>
      <c r="CH761" s="52"/>
      <c r="CI761" s="52"/>
      <c r="CJ761" s="52"/>
      <c r="CK761" s="52"/>
      <c r="CL761" s="52"/>
      <c r="CM761" s="52"/>
      <c r="CN761" s="117">
        <f t="shared" si="207"/>
        <v>128.77440312617404</v>
      </c>
      <c r="CO761" s="115">
        <v>118</v>
      </c>
      <c r="CP761" s="52"/>
      <c r="CQ761" s="52"/>
      <c r="CR761" s="52"/>
      <c r="CS761" s="52"/>
      <c r="CT761" s="52"/>
      <c r="CU761" s="52"/>
      <c r="CV761" s="96"/>
    </row>
    <row r="762" spans="55:100" x14ac:dyDescent="0.3">
      <c r="BC762" s="95"/>
      <c r="BD762" s="196">
        <v>320</v>
      </c>
      <c r="BE762" s="199">
        <f t="shared" si="204"/>
        <v>-47.260824277768151</v>
      </c>
      <c r="BF762" s="198">
        <f t="shared" si="205"/>
        <v>44.668460858326952</v>
      </c>
      <c r="BG762" s="52"/>
      <c r="BH762" s="52"/>
      <c r="BI762" s="52"/>
      <c r="BJ762" s="52"/>
      <c r="BK762" s="52"/>
      <c r="BL762" s="52"/>
      <c r="BM762" s="52"/>
      <c r="BN762" s="52"/>
      <c r="BO762" s="52"/>
      <c r="BP762" s="52"/>
      <c r="BQ762" s="52"/>
      <c r="BR762" s="52"/>
      <c r="BS762" s="117">
        <f t="shared" si="206"/>
        <v>129.86571162724331</v>
      </c>
      <c r="BT762" s="115">
        <v>119</v>
      </c>
      <c r="BU762" s="52"/>
      <c r="BV762" s="52"/>
      <c r="BW762" s="52"/>
      <c r="BX762" s="52"/>
      <c r="BY762" s="52"/>
      <c r="BZ762" s="52"/>
      <c r="CA762" s="96"/>
      <c r="CB762" s="95"/>
      <c r="CC762" s="52"/>
      <c r="CD762" s="52"/>
      <c r="CE762" s="52"/>
      <c r="CF762" s="52"/>
      <c r="CG762" s="52"/>
      <c r="CH762" s="52"/>
      <c r="CI762" s="52"/>
      <c r="CJ762" s="52"/>
      <c r="CK762" s="52"/>
      <c r="CL762" s="52"/>
      <c r="CM762" s="52"/>
      <c r="CN762" s="117">
        <f t="shared" si="207"/>
        <v>129.86571162724331</v>
      </c>
      <c r="CO762" s="115">
        <v>119</v>
      </c>
      <c r="CP762" s="52"/>
      <c r="CQ762" s="52"/>
      <c r="CR762" s="52"/>
      <c r="CS762" s="52"/>
      <c r="CT762" s="52"/>
      <c r="CU762" s="52"/>
      <c r="CV762" s="96"/>
    </row>
    <row r="763" spans="55:100" x14ac:dyDescent="0.3">
      <c r="BC763" s="95"/>
      <c r="BD763" s="196">
        <v>321</v>
      </c>
      <c r="BE763" s="199">
        <f t="shared" ref="BE763:BE802" si="208">$BF$436*COS($BD763*PI()/180)+$BF$437</f>
        <v>-47.005273566697689</v>
      </c>
      <c r="BF763" s="198">
        <f t="shared" ref="BF763:BF802" si="209">$BF$436*SIN($BD763*PI()/180)+$BF$438</f>
        <v>44.978468660320345</v>
      </c>
      <c r="BG763" s="52"/>
      <c r="BH763" s="52"/>
      <c r="BI763" s="52"/>
      <c r="BJ763" s="52"/>
      <c r="BK763" s="52"/>
      <c r="BL763" s="52"/>
      <c r="BM763" s="52"/>
      <c r="BN763" s="52"/>
      <c r="BO763" s="52"/>
      <c r="BP763" s="52"/>
      <c r="BQ763" s="52"/>
      <c r="BR763" s="52"/>
      <c r="BS763" s="117">
        <f t="shared" si="206"/>
        <v>130.95702012831259</v>
      </c>
      <c r="BT763" s="115">
        <v>120</v>
      </c>
      <c r="BU763" s="52"/>
      <c r="BV763" s="52"/>
      <c r="BW763" s="52"/>
      <c r="BX763" s="52"/>
      <c r="BY763" s="52"/>
      <c r="BZ763" s="52"/>
      <c r="CA763" s="96"/>
      <c r="CB763" s="95"/>
      <c r="CC763" s="52"/>
      <c r="CD763" s="52"/>
      <c r="CE763" s="52"/>
      <c r="CF763" s="52"/>
      <c r="CG763" s="52"/>
      <c r="CH763" s="52"/>
      <c r="CI763" s="52"/>
      <c r="CJ763" s="52"/>
      <c r="CK763" s="52"/>
      <c r="CL763" s="52"/>
      <c r="CM763" s="52"/>
      <c r="CN763" s="117">
        <f t="shared" si="207"/>
        <v>130.95702012831259</v>
      </c>
      <c r="CO763" s="115">
        <v>120</v>
      </c>
      <c r="CP763" s="52"/>
      <c r="CQ763" s="52"/>
      <c r="CR763" s="52"/>
      <c r="CS763" s="52"/>
      <c r="CT763" s="52"/>
      <c r="CU763" s="52"/>
      <c r="CV763" s="96"/>
    </row>
    <row r="764" spans="55:100" x14ac:dyDescent="0.3">
      <c r="BC764" s="95"/>
      <c r="BD764" s="196">
        <v>322</v>
      </c>
      <c r="BE764" s="199">
        <f t="shared" si="208"/>
        <v>-46.755172159397432</v>
      </c>
      <c r="BF764" s="198">
        <f t="shared" si="209"/>
        <v>45.292889221498875</v>
      </c>
      <c r="BG764" s="52"/>
      <c r="BH764" s="52"/>
      <c r="BI764" s="52"/>
      <c r="BJ764" s="52"/>
      <c r="BK764" s="52"/>
      <c r="BL764" s="52"/>
      <c r="BM764" s="52"/>
      <c r="BN764" s="52"/>
      <c r="BO764" s="52"/>
      <c r="BP764" s="52"/>
      <c r="BQ764" s="52"/>
      <c r="BR764" s="52"/>
      <c r="BS764" s="117">
        <f t="shared" si="206"/>
        <v>132.04832862938187</v>
      </c>
      <c r="BT764" s="115">
        <v>121</v>
      </c>
      <c r="BU764" s="52"/>
      <c r="BV764" s="52"/>
      <c r="BW764" s="52"/>
      <c r="BX764" s="52"/>
      <c r="BY764" s="52"/>
      <c r="BZ764" s="52"/>
      <c r="CA764" s="96"/>
      <c r="CB764" s="95"/>
      <c r="CC764" s="52"/>
      <c r="CD764" s="52"/>
      <c r="CE764" s="52"/>
      <c r="CF764" s="52"/>
      <c r="CG764" s="52"/>
      <c r="CH764" s="52"/>
      <c r="CI764" s="52"/>
      <c r="CJ764" s="52"/>
      <c r="CK764" s="52"/>
      <c r="CL764" s="52"/>
      <c r="CM764" s="52"/>
      <c r="CN764" s="117">
        <f t="shared" si="207"/>
        <v>132.04832862938187</v>
      </c>
      <c r="CO764" s="115">
        <v>121</v>
      </c>
      <c r="CP764" s="52"/>
      <c r="CQ764" s="52"/>
      <c r="CR764" s="52"/>
      <c r="CS764" s="52"/>
      <c r="CT764" s="52"/>
      <c r="CU764" s="52"/>
      <c r="CV764" s="96"/>
    </row>
    <row r="765" spans="55:100" x14ac:dyDescent="0.3">
      <c r="BC765" s="95"/>
      <c r="BD765" s="196">
        <v>323</v>
      </c>
      <c r="BE765" s="199">
        <f t="shared" si="208"/>
        <v>-46.51059623917881</v>
      </c>
      <c r="BF765" s="198">
        <f t="shared" si="209"/>
        <v>45.611626766313762</v>
      </c>
      <c r="BG765" s="52"/>
      <c r="BH765" s="52"/>
      <c r="BI765" s="52"/>
      <c r="BJ765" s="52"/>
      <c r="BK765" s="52"/>
      <c r="BL765" s="52"/>
      <c r="BM765" s="52"/>
      <c r="BN765" s="52"/>
      <c r="BO765" s="52"/>
      <c r="BP765" s="52"/>
      <c r="BQ765" s="52"/>
      <c r="BR765" s="52"/>
      <c r="BS765" s="117">
        <f t="shared" ref="BS765:BS828" si="210">$BT$436*$BT765+$BV$436</f>
        <v>133.13963713045112</v>
      </c>
      <c r="BT765" s="115">
        <v>122</v>
      </c>
      <c r="BU765" s="52"/>
      <c r="BV765" s="52"/>
      <c r="BW765" s="52"/>
      <c r="BX765" s="52"/>
      <c r="BY765" s="52"/>
      <c r="BZ765" s="52"/>
      <c r="CA765" s="96"/>
      <c r="CB765" s="95"/>
      <c r="CC765" s="52"/>
      <c r="CD765" s="52"/>
      <c r="CE765" s="52"/>
      <c r="CF765" s="52"/>
      <c r="CG765" s="52"/>
      <c r="CH765" s="52"/>
      <c r="CI765" s="52"/>
      <c r="CJ765" s="52"/>
      <c r="CK765" s="52"/>
      <c r="CL765" s="52"/>
      <c r="CM765" s="52"/>
      <c r="CN765" s="117">
        <f t="shared" si="207"/>
        <v>133.13963713045112</v>
      </c>
      <c r="CO765" s="115">
        <v>122</v>
      </c>
      <c r="CP765" s="52"/>
      <c r="CQ765" s="52"/>
      <c r="CR765" s="52"/>
      <c r="CS765" s="52"/>
      <c r="CT765" s="52"/>
      <c r="CU765" s="52"/>
      <c r="CV765" s="96"/>
    </row>
    <row r="766" spans="55:100" x14ac:dyDescent="0.3">
      <c r="BC766" s="95"/>
      <c r="BD766" s="196">
        <v>324</v>
      </c>
      <c r="BE766" s="199">
        <f t="shared" si="208"/>
        <v>-46.271620306236414</v>
      </c>
      <c r="BF766" s="198">
        <f t="shared" si="209"/>
        <v>45.934584204221146</v>
      </c>
      <c r="BG766" s="52"/>
      <c r="BH766" s="52"/>
      <c r="BI766" s="52"/>
      <c r="BJ766" s="52"/>
      <c r="BK766" s="52"/>
      <c r="BL766" s="52"/>
      <c r="BM766" s="52"/>
      <c r="BN766" s="52"/>
      <c r="BO766" s="52"/>
      <c r="BP766" s="52"/>
      <c r="BQ766" s="52"/>
      <c r="BR766" s="52"/>
      <c r="BS766" s="117">
        <f t="shared" si="210"/>
        <v>134.2309456315204</v>
      </c>
      <c r="BT766" s="115">
        <v>123</v>
      </c>
      <c r="BU766" s="52"/>
      <c r="BV766" s="52"/>
      <c r="BW766" s="52"/>
      <c r="BX766" s="52"/>
      <c r="BY766" s="52"/>
      <c r="BZ766" s="52"/>
      <c r="CA766" s="96"/>
      <c r="CB766" s="95"/>
      <c r="CC766" s="52"/>
      <c r="CD766" s="52"/>
      <c r="CE766" s="52"/>
      <c r="CF766" s="52"/>
      <c r="CG766" s="52"/>
      <c r="CH766" s="52"/>
      <c r="CI766" s="52"/>
      <c r="CJ766" s="52"/>
      <c r="CK766" s="52"/>
      <c r="CL766" s="52"/>
      <c r="CM766" s="52"/>
      <c r="CN766" s="117">
        <f t="shared" ref="CN766:CN829" si="211">$CO$436*$CO766+$CQ$436</f>
        <v>134.2309456315204</v>
      </c>
      <c r="CO766" s="115">
        <v>123</v>
      </c>
      <c r="CP766" s="52"/>
      <c r="CQ766" s="52"/>
      <c r="CR766" s="52"/>
      <c r="CS766" s="52"/>
      <c r="CT766" s="52"/>
      <c r="CU766" s="52"/>
      <c r="CV766" s="96"/>
    </row>
    <row r="767" spans="55:100" x14ac:dyDescent="0.3">
      <c r="BC767" s="95"/>
      <c r="BD767" s="196">
        <v>325</v>
      </c>
      <c r="BE767" s="199">
        <f t="shared" si="208"/>
        <v>-46.03831715495442</v>
      </c>
      <c r="BF767" s="198">
        <f t="shared" si="209"/>
        <v>46.261663159256898</v>
      </c>
      <c r="BG767" s="52"/>
      <c r="BH767" s="52"/>
      <c r="BI767" s="52"/>
      <c r="BJ767" s="52"/>
      <c r="BK767" s="52"/>
      <c r="BL767" s="52"/>
      <c r="BM767" s="52"/>
      <c r="BN767" s="52"/>
      <c r="BO767" s="52"/>
      <c r="BP767" s="52"/>
      <c r="BQ767" s="52"/>
      <c r="BR767" s="52"/>
      <c r="BS767" s="117">
        <f t="shared" si="210"/>
        <v>135.32225413258968</v>
      </c>
      <c r="BT767" s="115">
        <v>124</v>
      </c>
      <c r="BU767" s="52"/>
      <c r="BV767" s="52"/>
      <c r="BW767" s="52"/>
      <c r="BX767" s="52"/>
      <c r="BY767" s="52"/>
      <c r="BZ767" s="52"/>
      <c r="CA767" s="96"/>
      <c r="CB767" s="95"/>
      <c r="CC767" s="52"/>
      <c r="CD767" s="52"/>
      <c r="CE767" s="52"/>
      <c r="CF767" s="52"/>
      <c r="CG767" s="52"/>
      <c r="CH767" s="52"/>
      <c r="CI767" s="52"/>
      <c r="CJ767" s="52"/>
      <c r="CK767" s="52"/>
      <c r="CL767" s="52"/>
      <c r="CM767" s="52"/>
      <c r="CN767" s="117">
        <f t="shared" si="211"/>
        <v>135.32225413258968</v>
      </c>
      <c r="CO767" s="115">
        <v>124</v>
      </c>
      <c r="CP767" s="52"/>
      <c r="CQ767" s="52"/>
      <c r="CR767" s="52"/>
      <c r="CS767" s="52"/>
      <c r="CT767" s="52"/>
      <c r="CU767" s="52"/>
      <c r="CV767" s="96"/>
    </row>
    <row r="768" spans="55:100" x14ac:dyDescent="0.3">
      <c r="BC768" s="95"/>
      <c r="BD768" s="196">
        <v>326</v>
      </c>
      <c r="BE768" s="199">
        <f t="shared" si="208"/>
        <v>-45.81075785173276</v>
      </c>
      <c r="BF768" s="198">
        <f t="shared" si="209"/>
        <v>46.59276400000283</v>
      </c>
      <c r="BG768" s="52"/>
      <c r="BH768" s="52"/>
      <c r="BI768" s="52"/>
      <c r="BJ768" s="52"/>
      <c r="BK768" s="52"/>
      <c r="BL768" s="52"/>
      <c r="BM768" s="52"/>
      <c r="BN768" s="52"/>
      <c r="BO768" s="52"/>
      <c r="BP768" s="52"/>
      <c r="BQ768" s="52"/>
      <c r="BR768" s="52"/>
      <c r="BS768" s="117">
        <f t="shared" si="210"/>
        <v>136.41356263365896</v>
      </c>
      <c r="BT768" s="115">
        <v>125</v>
      </c>
      <c r="BU768" s="52"/>
      <c r="BV768" s="52"/>
      <c r="BW768" s="52"/>
      <c r="BX768" s="52"/>
      <c r="BY768" s="52"/>
      <c r="BZ768" s="52"/>
      <c r="CA768" s="96"/>
      <c r="CB768" s="95"/>
      <c r="CC768" s="52"/>
      <c r="CD768" s="52"/>
      <c r="CE768" s="52"/>
      <c r="CF768" s="52"/>
      <c r="CG768" s="52"/>
      <c r="CH768" s="52"/>
      <c r="CI768" s="52"/>
      <c r="CJ768" s="52"/>
      <c r="CK768" s="52"/>
      <c r="CL768" s="52"/>
      <c r="CM768" s="52"/>
      <c r="CN768" s="117">
        <f t="shared" si="211"/>
        <v>136.41356263365896</v>
      </c>
      <c r="CO768" s="115">
        <v>125</v>
      </c>
      <c r="CP768" s="52"/>
      <c r="CQ768" s="52"/>
      <c r="CR768" s="52"/>
      <c r="CS768" s="52"/>
      <c r="CT768" s="52"/>
      <c r="CU768" s="52"/>
      <c r="CV768" s="96"/>
    </row>
    <row r="769" spans="55:100" x14ac:dyDescent="0.3">
      <c r="BC769" s="95"/>
      <c r="BD769" s="196">
        <v>327</v>
      </c>
      <c r="BE769" s="199">
        <f t="shared" si="208"/>
        <v>-45.589011713339602</v>
      </c>
      <c r="BF769" s="198">
        <f t="shared" si="209"/>
        <v>46.92778586993542</v>
      </c>
      <c r="BG769" s="52"/>
      <c r="BH769" s="52"/>
      <c r="BI769" s="52"/>
      <c r="BJ769" s="52"/>
      <c r="BK769" s="52"/>
      <c r="BL769" s="52"/>
      <c r="BM769" s="52"/>
      <c r="BN769" s="52"/>
      <c r="BO769" s="52"/>
      <c r="BP769" s="52"/>
      <c r="BQ769" s="52"/>
      <c r="BR769" s="52"/>
      <c r="BS769" s="117">
        <f t="shared" si="210"/>
        <v>137.50487113472821</v>
      </c>
      <c r="BT769" s="115">
        <v>126</v>
      </c>
      <c r="BU769" s="52"/>
      <c r="BV769" s="52"/>
      <c r="BW769" s="52"/>
      <c r="BX769" s="52"/>
      <c r="BY769" s="52"/>
      <c r="BZ769" s="52"/>
      <c r="CA769" s="96"/>
      <c r="CB769" s="95"/>
      <c r="CC769" s="52"/>
      <c r="CD769" s="52"/>
      <c r="CE769" s="52"/>
      <c r="CF769" s="52"/>
      <c r="CG769" s="52"/>
      <c r="CH769" s="52"/>
      <c r="CI769" s="52"/>
      <c r="CJ769" s="52"/>
      <c r="CK769" s="52"/>
      <c r="CL769" s="52"/>
      <c r="CM769" s="52"/>
      <c r="CN769" s="117">
        <f t="shared" si="211"/>
        <v>137.50487113472821</v>
      </c>
      <c r="CO769" s="115">
        <v>126</v>
      </c>
      <c r="CP769" s="52"/>
      <c r="CQ769" s="52"/>
      <c r="CR769" s="52"/>
      <c r="CS769" s="52"/>
      <c r="CT769" s="52"/>
      <c r="CU769" s="52"/>
      <c r="CV769" s="96"/>
    </row>
    <row r="770" spans="55:100" x14ac:dyDescent="0.3">
      <c r="BC770" s="95"/>
      <c r="BD770" s="196">
        <v>328</v>
      </c>
      <c r="BE770" s="199">
        <f t="shared" si="208"/>
        <v>-45.373146285796835</v>
      </c>
      <c r="BF770" s="198">
        <f t="shared" si="209"/>
        <v>47.266626718147599</v>
      </c>
      <c r="BG770" s="52"/>
      <c r="BH770" s="52"/>
      <c r="BI770" s="52"/>
      <c r="BJ770" s="52"/>
      <c r="BK770" s="52"/>
      <c r="BL770" s="52"/>
      <c r="BM770" s="52"/>
      <c r="BN770" s="52"/>
      <c r="BO770" s="52"/>
      <c r="BP770" s="52"/>
      <c r="BQ770" s="52"/>
      <c r="BR770" s="52"/>
      <c r="BS770" s="117">
        <f t="shared" si="210"/>
        <v>138.59617963579748</v>
      </c>
      <c r="BT770" s="115">
        <v>127</v>
      </c>
      <c r="BU770" s="52"/>
      <c r="BV770" s="52"/>
      <c r="BW770" s="52"/>
      <c r="BX770" s="52"/>
      <c r="BY770" s="52"/>
      <c r="BZ770" s="52"/>
      <c r="CA770" s="96"/>
      <c r="CB770" s="95"/>
      <c r="CC770" s="52"/>
      <c r="CD770" s="52"/>
      <c r="CE770" s="52"/>
      <c r="CF770" s="52"/>
      <c r="CG770" s="52"/>
      <c r="CH770" s="52"/>
      <c r="CI770" s="52"/>
      <c r="CJ770" s="52"/>
      <c r="CK770" s="52"/>
      <c r="CL770" s="52"/>
      <c r="CM770" s="52"/>
      <c r="CN770" s="117">
        <f t="shared" si="211"/>
        <v>138.59617963579748</v>
      </c>
      <c r="CO770" s="115">
        <v>127</v>
      </c>
      <c r="CP770" s="52"/>
      <c r="CQ770" s="52"/>
      <c r="CR770" s="52"/>
      <c r="CS770" s="52"/>
      <c r="CT770" s="52"/>
      <c r="CU770" s="52"/>
      <c r="CV770" s="96"/>
    </row>
    <row r="771" spans="55:100" x14ac:dyDescent="0.3">
      <c r="BC771" s="95"/>
      <c r="BD771" s="196">
        <v>329</v>
      </c>
      <c r="BE771" s="199">
        <f t="shared" si="208"/>
        <v>-45.163227323804776</v>
      </c>
      <c r="BF771" s="198">
        <f t="shared" si="209"/>
        <v>47.609183330434654</v>
      </c>
      <c r="BG771" s="52"/>
      <c r="BH771" s="52"/>
      <c r="BI771" s="52"/>
      <c r="BJ771" s="52"/>
      <c r="BK771" s="52"/>
      <c r="BL771" s="52"/>
      <c r="BM771" s="52"/>
      <c r="BN771" s="52"/>
      <c r="BO771" s="52"/>
      <c r="BP771" s="52"/>
      <c r="BQ771" s="52"/>
      <c r="BR771" s="52"/>
      <c r="BS771" s="117">
        <f t="shared" si="210"/>
        <v>139.68748813686676</v>
      </c>
      <c r="BT771" s="115">
        <v>128</v>
      </c>
      <c r="BU771" s="52"/>
      <c r="BV771" s="52"/>
      <c r="BW771" s="52"/>
      <c r="BX771" s="52"/>
      <c r="BY771" s="52"/>
      <c r="BZ771" s="52"/>
      <c r="CA771" s="96"/>
      <c r="CB771" s="95"/>
      <c r="CC771" s="52"/>
      <c r="CD771" s="52"/>
      <c r="CE771" s="52"/>
      <c r="CF771" s="52"/>
      <c r="CG771" s="52"/>
      <c r="CH771" s="52"/>
      <c r="CI771" s="52"/>
      <c r="CJ771" s="52"/>
      <c r="CK771" s="52"/>
      <c r="CL771" s="52"/>
      <c r="CM771" s="52"/>
      <c r="CN771" s="117">
        <f t="shared" si="211"/>
        <v>139.68748813686676</v>
      </c>
      <c r="CO771" s="115">
        <v>128</v>
      </c>
      <c r="CP771" s="52"/>
      <c r="CQ771" s="52"/>
      <c r="CR771" s="52"/>
      <c r="CS771" s="52"/>
      <c r="CT771" s="52"/>
      <c r="CU771" s="52"/>
      <c r="CV771" s="96"/>
    </row>
    <row r="772" spans="55:100" x14ac:dyDescent="0.3">
      <c r="BC772" s="95"/>
      <c r="BD772" s="196">
        <v>330</v>
      </c>
      <c r="BE772" s="199">
        <f t="shared" si="208"/>
        <v>-44.959318770712827</v>
      </c>
      <c r="BF772" s="198">
        <f t="shared" si="209"/>
        <v>47.955351360734014</v>
      </c>
      <c r="BG772" s="52"/>
      <c r="BH772" s="52"/>
      <c r="BI772" s="52"/>
      <c r="BJ772" s="52"/>
      <c r="BK772" s="52"/>
      <c r="BL772" s="52"/>
      <c r="BM772" s="52"/>
      <c r="BN772" s="52"/>
      <c r="BO772" s="52"/>
      <c r="BP772" s="52"/>
      <c r="BQ772" s="52"/>
      <c r="BR772" s="52"/>
      <c r="BS772" s="117">
        <f t="shared" si="210"/>
        <v>140.77879663793604</v>
      </c>
      <c r="BT772" s="115">
        <v>129</v>
      </c>
      <c r="BU772" s="52"/>
      <c r="BV772" s="52"/>
      <c r="BW772" s="52"/>
      <c r="BX772" s="52"/>
      <c r="BY772" s="52"/>
      <c r="BZ772" s="52"/>
      <c r="CA772" s="96"/>
      <c r="CB772" s="95"/>
      <c r="CC772" s="52"/>
      <c r="CD772" s="52"/>
      <c r="CE772" s="52"/>
      <c r="CF772" s="52"/>
      <c r="CG772" s="52"/>
      <c r="CH772" s="52"/>
      <c r="CI772" s="52"/>
      <c r="CJ772" s="52"/>
      <c r="CK772" s="52"/>
      <c r="CL772" s="52"/>
      <c r="CM772" s="52"/>
      <c r="CN772" s="117">
        <f t="shared" si="211"/>
        <v>140.77879663793604</v>
      </c>
      <c r="CO772" s="115">
        <v>129</v>
      </c>
      <c r="CP772" s="52"/>
      <c r="CQ772" s="52"/>
      <c r="CR772" s="52"/>
      <c r="CS772" s="52"/>
      <c r="CT772" s="52"/>
      <c r="CU772" s="52"/>
      <c r="CV772" s="96"/>
    </row>
    <row r="773" spans="55:100" x14ac:dyDescent="0.3">
      <c r="BC773" s="95"/>
      <c r="BD773" s="196">
        <v>331</v>
      </c>
      <c r="BE773" s="199">
        <f t="shared" si="208"/>
        <v>-44.761482739041526</v>
      </c>
      <c r="BF773" s="198">
        <f t="shared" si="209"/>
        <v>48.305025362910264</v>
      </c>
      <c r="BG773" s="52"/>
      <c r="BH773" s="52"/>
      <c r="BI773" s="52"/>
      <c r="BJ773" s="52"/>
      <c r="BK773" s="52"/>
      <c r="BL773" s="52"/>
      <c r="BM773" s="52"/>
      <c r="BN773" s="52"/>
      <c r="BO773" s="52"/>
      <c r="BP773" s="52"/>
      <c r="BQ773" s="52"/>
      <c r="BR773" s="52"/>
      <c r="BS773" s="117">
        <f t="shared" si="210"/>
        <v>141.87010513900532</v>
      </c>
      <c r="BT773" s="115">
        <v>130</v>
      </c>
      <c r="BU773" s="52"/>
      <c r="BV773" s="52"/>
      <c r="BW773" s="52"/>
      <c r="BX773" s="52"/>
      <c r="BY773" s="52"/>
      <c r="BZ773" s="52"/>
      <c r="CA773" s="96"/>
      <c r="CB773" s="95"/>
      <c r="CC773" s="52"/>
      <c r="CD773" s="52"/>
      <c r="CE773" s="52"/>
      <c r="CF773" s="52"/>
      <c r="CG773" s="52"/>
      <c r="CH773" s="52"/>
      <c r="CI773" s="52"/>
      <c r="CJ773" s="52"/>
      <c r="CK773" s="52"/>
      <c r="CL773" s="52"/>
      <c r="CM773" s="52"/>
      <c r="CN773" s="117">
        <f t="shared" si="211"/>
        <v>141.87010513900532</v>
      </c>
      <c r="CO773" s="115">
        <v>130</v>
      </c>
      <c r="CP773" s="52"/>
      <c r="CQ773" s="52"/>
      <c r="CR773" s="52"/>
      <c r="CS773" s="52"/>
      <c r="CT773" s="52"/>
      <c r="CU773" s="52"/>
      <c r="CV773" s="96"/>
    </row>
    <row r="774" spans="55:100" x14ac:dyDescent="0.3">
      <c r="BC774" s="95"/>
      <c r="BD774" s="196">
        <v>332</v>
      </c>
      <c r="BE774" s="199">
        <f t="shared" si="208"/>
        <v>-44.569779491562635</v>
      </c>
      <c r="BF774" s="198">
        <f t="shared" si="209"/>
        <v>48.658098822874955</v>
      </c>
      <c r="BG774" s="52"/>
      <c r="BH774" s="52"/>
      <c r="BI774" s="52"/>
      <c r="BJ774" s="52"/>
      <c r="BK774" s="52"/>
      <c r="BL774" s="52"/>
      <c r="BM774" s="52"/>
      <c r="BN774" s="52"/>
      <c r="BO774" s="52"/>
      <c r="BP774" s="52"/>
      <c r="BQ774" s="52"/>
      <c r="BR774" s="52"/>
      <c r="BS774" s="117">
        <f t="shared" si="210"/>
        <v>142.96141364007457</v>
      </c>
      <c r="BT774" s="115">
        <v>131</v>
      </c>
      <c r="BU774" s="52"/>
      <c r="BV774" s="52"/>
      <c r="BW774" s="52"/>
      <c r="BX774" s="52"/>
      <c r="BY774" s="52"/>
      <c r="BZ774" s="52"/>
      <c r="CA774" s="96"/>
      <c r="CB774" s="95"/>
      <c r="CC774" s="52"/>
      <c r="CD774" s="52"/>
      <c r="CE774" s="52"/>
      <c r="CF774" s="52"/>
      <c r="CG774" s="52"/>
      <c r="CH774" s="52"/>
      <c r="CI774" s="52"/>
      <c r="CJ774" s="52"/>
      <c r="CK774" s="52"/>
      <c r="CL774" s="52"/>
      <c r="CM774" s="52"/>
      <c r="CN774" s="117">
        <f t="shared" si="211"/>
        <v>142.96141364007457</v>
      </c>
      <c r="CO774" s="115">
        <v>131</v>
      </c>
      <c r="CP774" s="52"/>
      <c r="CQ774" s="52"/>
      <c r="CR774" s="52"/>
      <c r="CS774" s="52"/>
      <c r="CT774" s="52"/>
      <c r="CU774" s="52"/>
      <c r="CV774" s="96"/>
    </row>
    <row r="775" spans="55:100" x14ac:dyDescent="0.3">
      <c r="BC775" s="95"/>
      <c r="BD775" s="196">
        <v>333</v>
      </c>
      <c r="BE775" s="199">
        <f t="shared" si="208"/>
        <v>-44.384267422942386</v>
      </c>
      <c r="BF775" s="198">
        <f t="shared" si="209"/>
        <v>49.014464191031891</v>
      </c>
      <c r="BG775" s="52"/>
      <c r="BH775" s="52"/>
      <c r="BI775" s="52"/>
      <c r="BJ775" s="52"/>
      <c r="BK775" s="52"/>
      <c r="BL775" s="52"/>
      <c r="BM775" s="52"/>
      <c r="BN775" s="52"/>
      <c r="BO775" s="52"/>
      <c r="BP775" s="52"/>
      <c r="BQ775" s="52"/>
      <c r="BR775" s="52"/>
      <c r="BS775" s="117">
        <f t="shared" si="210"/>
        <v>144.05272214114385</v>
      </c>
      <c r="BT775" s="115">
        <v>132</v>
      </c>
      <c r="BU775" s="52"/>
      <c r="BV775" s="52"/>
      <c r="BW775" s="52"/>
      <c r="BX775" s="52"/>
      <c r="BY775" s="52"/>
      <c r="BZ775" s="52"/>
      <c r="CA775" s="96"/>
      <c r="CB775" s="95"/>
      <c r="CC775" s="52"/>
      <c r="CD775" s="52"/>
      <c r="CE775" s="52"/>
      <c r="CF775" s="52"/>
      <c r="CG775" s="52"/>
      <c r="CH775" s="52"/>
      <c r="CI775" s="52"/>
      <c r="CJ775" s="52"/>
      <c r="CK775" s="52"/>
      <c r="CL775" s="52"/>
      <c r="CM775" s="52"/>
      <c r="CN775" s="117">
        <f t="shared" si="211"/>
        <v>144.05272214114385</v>
      </c>
      <c r="CO775" s="115">
        <v>132</v>
      </c>
      <c r="CP775" s="52"/>
      <c r="CQ775" s="52"/>
      <c r="CR775" s="52"/>
      <c r="CS775" s="52"/>
      <c r="CT775" s="52"/>
      <c r="CU775" s="52"/>
      <c r="CV775" s="96"/>
    </row>
    <row r="776" spans="55:100" x14ac:dyDescent="0.3">
      <c r="BC776" s="95"/>
      <c r="BD776" s="196">
        <v>334</v>
      </c>
      <c r="BE776" s="199">
        <f t="shared" si="208"/>
        <v>-44.205003041953987</v>
      </c>
      <c r="BF776" s="198">
        <f t="shared" si="209"/>
        <v>49.37401291503776</v>
      </c>
      <c r="BG776" s="52"/>
      <c r="BH776" s="52"/>
      <c r="BI776" s="52"/>
      <c r="BJ776" s="52"/>
      <c r="BK776" s="52"/>
      <c r="BL776" s="52"/>
      <c r="BM776" s="52"/>
      <c r="BN776" s="52"/>
      <c r="BO776" s="52"/>
      <c r="BP776" s="52"/>
      <c r="BQ776" s="52"/>
      <c r="BR776" s="52"/>
      <c r="BS776" s="117">
        <f t="shared" si="210"/>
        <v>145.14403064221312</v>
      </c>
      <c r="BT776" s="115">
        <v>133</v>
      </c>
      <c r="BU776" s="52"/>
      <c r="BV776" s="52"/>
      <c r="BW776" s="52"/>
      <c r="BX776" s="52"/>
      <c r="BY776" s="52"/>
      <c r="BZ776" s="52"/>
      <c r="CA776" s="96"/>
      <c r="CB776" s="95"/>
      <c r="CC776" s="52"/>
      <c r="CD776" s="52"/>
      <c r="CE776" s="52"/>
      <c r="CF776" s="52"/>
      <c r="CG776" s="52"/>
      <c r="CH776" s="52"/>
      <c r="CI776" s="52"/>
      <c r="CJ776" s="52"/>
      <c r="CK776" s="52"/>
      <c r="CL776" s="52"/>
      <c r="CM776" s="52"/>
      <c r="CN776" s="117">
        <f t="shared" si="211"/>
        <v>145.14403064221312</v>
      </c>
      <c r="CO776" s="115">
        <v>133</v>
      </c>
      <c r="CP776" s="52"/>
      <c r="CQ776" s="52"/>
      <c r="CR776" s="52"/>
      <c r="CS776" s="52"/>
      <c r="CT776" s="52"/>
      <c r="CU776" s="52"/>
      <c r="CV776" s="96"/>
    </row>
    <row r="777" spans="55:100" x14ac:dyDescent="0.3">
      <c r="BC777" s="95"/>
      <c r="BD777" s="196">
        <v>335</v>
      </c>
      <c r="BE777" s="199">
        <f t="shared" si="208"/>
        <v>-44.03204095426446</v>
      </c>
      <c r="BF777" s="198">
        <f t="shared" si="209"/>
        <v>49.736635472868151</v>
      </c>
      <c r="BG777" s="52"/>
      <c r="BH777" s="52"/>
      <c r="BI777" s="52"/>
      <c r="BJ777" s="52"/>
      <c r="BK777" s="52"/>
      <c r="BL777" s="52"/>
      <c r="BM777" s="52"/>
      <c r="BN777" s="52"/>
      <c r="BO777" s="52"/>
      <c r="BP777" s="52"/>
      <c r="BQ777" s="52"/>
      <c r="BR777" s="52"/>
      <c r="BS777" s="117">
        <f t="shared" si="210"/>
        <v>146.2353391432824</v>
      </c>
      <c r="BT777" s="115">
        <v>134</v>
      </c>
      <c r="BU777" s="52"/>
      <c r="BV777" s="52"/>
      <c r="BW777" s="52"/>
      <c r="BX777" s="52"/>
      <c r="BY777" s="52"/>
      <c r="BZ777" s="52"/>
      <c r="CA777" s="96"/>
      <c r="CB777" s="95"/>
      <c r="CC777" s="52"/>
      <c r="CD777" s="52"/>
      <c r="CE777" s="52"/>
      <c r="CF777" s="52"/>
      <c r="CG777" s="52"/>
      <c r="CH777" s="52"/>
      <c r="CI777" s="52"/>
      <c r="CJ777" s="52"/>
      <c r="CK777" s="52"/>
      <c r="CL777" s="52"/>
      <c r="CM777" s="52"/>
      <c r="CN777" s="117">
        <f t="shared" si="211"/>
        <v>146.2353391432824</v>
      </c>
      <c r="CO777" s="115">
        <v>134</v>
      </c>
      <c r="CP777" s="52"/>
      <c r="CQ777" s="52"/>
      <c r="CR777" s="52"/>
      <c r="CS777" s="52"/>
      <c r="CT777" s="52"/>
      <c r="CU777" s="52"/>
      <c r="CV777" s="96"/>
    </row>
    <row r="778" spans="55:100" x14ac:dyDescent="0.3">
      <c r="BC778" s="95"/>
      <c r="BD778" s="196">
        <v>336</v>
      </c>
      <c r="BE778" s="199">
        <f t="shared" si="208"/>
        <v>-43.865433845801221</v>
      </c>
      <c r="BF778" s="198">
        <f t="shared" si="209"/>
        <v>50.102221406179225</v>
      </c>
      <c r="BG778" s="52"/>
      <c r="BH778" s="52"/>
      <c r="BI778" s="52"/>
      <c r="BJ778" s="52"/>
      <c r="BK778" s="52"/>
      <c r="BL778" s="52"/>
      <c r="BM778" s="52"/>
      <c r="BN778" s="52"/>
      <c r="BO778" s="52"/>
      <c r="BP778" s="52"/>
      <c r="BQ778" s="52"/>
      <c r="BR778" s="52"/>
      <c r="BS778" s="117">
        <f t="shared" si="210"/>
        <v>147.32664764435165</v>
      </c>
      <c r="BT778" s="115">
        <v>135</v>
      </c>
      <c r="BU778" s="52"/>
      <c r="BV778" s="52"/>
      <c r="BW778" s="52"/>
      <c r="BX778" s="52"/>
      <c r="BY778" s="52"/>
      <c r="BZ778" s="52"/>
      <c r="CA778" s="96"/>
      <c r="CB778" s="95"/>
      <c r="CC778" s="52"/>
      <c r="CD778" s="52"/>
      <c r="CE778" s="52"/>
      <c r="CF778" s="52"/>
      <c r="CG778" s="52"/>
      <c r="CH778" s="52"/>
      <c r="CI778" s="52"/>
      <c r="CJ778" s="52"/>
      <c r="CK778" s="52"/>
      <c r="CL778" s="52"/>
      <c r="CM778" s="52"/>
      <c r="CN778" s="117">
        <f t="shared" si="211"/>
        <v>147.32664764435165</v>
      </c>
      <c r="CO778" s="115">
        <v>135</v>
      </c>
      <c r="CP778" s="52"/>
      <c r="CQ778" s="52"/>
      <c r="CR778" s="52"/>
      <c r="CS778" s="52"/>
      <c r="CT778" s="52"/>
      <c r="CU778" s="52"/>
      <c r="CV778" s="96"/>
    </row>
    <row r="779" spans="55:100" x14ac:dyDescent="0.3">
      <c r="BC779" s="95"/>
      <c r="BD779" s="196">
        <v>337</v>
      </c>
      <c r="BE779" s="199">
        <f t="shared" si="208"/>
        <v>-43.705232466703499</v>
      </c>
      <c r="BF779" s="198">
        <f t="shared" si="209"/>
        <v>50.470659353954098</v>
      </c>
      <c r="BG779" s="52"/>
      <c r="BH779" s="52"/>
      <c r="BI779" s="52"/>
      <c r="BJ779" s="52"/>
      <c r="BK779" s="52"/>
      <c r="BL779" s="52"/>
      <c r="BM779" s="52"/>
      <c r="BN779" s="52"/>
      <c r="BO779" s="52"/>
      <c r="BP779" s="52"/>
      <c r="BQ779" s="52"/>
      <c r="BR779" s="52"/>
      <c r="BS779" s="117">
        <f t="shared" si="210"/>
        <v>148.41795614542093</v>
      </c>
      <c r="BT779" s="115">
        <v>136</v>
      </c>
      <c r="BU779" s="52"/>
      <c r="BV779" s="52"/>
      <c r="BW779" s="52"/>
      <c r="BX779" s="52"/>
      <c r="BY779" s="52"/>
      <c r="BZ779" s="52"/>
      <c r="CA779" s="96"/>
      <c r="CB779" s="95"/>
      <c r="CC779" s="52"/>
      <c r="CD779" s="52"/>
      <c r="CE779" s="52"/>
      <c r="CF779" s="52"/>
      <c r="CG779" s="52"/>
      <c r="CH779" s="52"/>
      <c r="CI779" s="52"/>
      <c r="CJ779" s="52"/>
      <c r="CK779" s="52"/>
      <c r="CL779" s="52"/>
      <c r="CM779" s="52"/>
      <c r="CN779" s="117">
        <f t="shared" si="211"/>
        <v>148.41795614542093</v>
      </c>
      <c r="CO779" s="115">
        <v>136</v>
      </c>
      <c r="CP779" s="52"/>
      <c r="CQ779" s="52"/>
      <c r="CR779" s="52"/>
      <c r="CS779" s="52"/>
      <c r="CT779" s="52"/>
      <c r="CU779" s="52"/>
      <c r="CV779" s="96"/>
    </row>
    <row r="780" spans="55:100" x14ac:dyDescent="0.3">
      <c r="BC780" s="95"/>
      <c r="BD780" s="196">
        <v>338</v>
      </c>
      <c r="BE780" s="199">
        <f t="shared" si="208"/>
        <v>-43.551485615863228</v>
      </c>
      <c r="BF780" s="198">
        <f t="shared" si="209"/>
        <v>50.841837086424817</v>
      </c>
      <c r="BG780" s="52"/>
      <c r="BH780" s="52"/>
      <c r="BI780" s="52"/>
      <c r="BJ780" s="52"/>
      <c r="BK780" s="52"/>
      <c r="BL780" s="52"/>
      <c r="BM780" s="52"/>
      <c r="BN780" s="52"/>
      <c r="BO780" s="52"/>
      <c r="BP780" s="52"/>
      <c r="BQ780" s="52"/>
      <c r="BR780" s="52"/>
      <c r="BS780" s="117">
        <f t="shared" si="210"/>
        <v>149.50926464649021</v>
      </c>
      <c r="BT780" s="115">
        <v>137</v>
      </c>
      <c r="BU780" s="52"/>
      <c r="BV780" s="52"/>
      <c r="BW780" s="52"/>
      <c r="BX780" s="52"/>
      <c r="BY780" s="52"/>
      <c r="BZ780" s="52"/>
      <c r="CA780" s="96"/>
      <c r="CB780" s="95"/>
      <c r="CC780" s="52"/>
      <c r="CD780" s="52"/>
      <c r="CE780" s="52"/>
      <c r="CF780" s="52"/>
      <c r="CG780" s="52"/>
      <c r="CH780" s="52"/>
      <c r="CI780" s="52"/>
      <c r="CJ780" s="52"/>
      <c r="CK780" s="52"/>
      <c r="CL780" s="52"/>
      <c r="CM780" s="52"/>
      <c r="CN780" s="117">
        <f t="shared" si="211"/>
        <v>149.50926464649021</v>
      </c>
      <c r="CO780" s="115">
        <v>137</v>
      </c>
      <c r="CP780" s="52"/>
      <c r="CQ780" s="52"/>
      <c r="CR780" s="52"/>
      <c r="CS780" s="52"/>
      <c r="CT780" s="52"/>
      <c r="CU780" s="52"/>
      <c r="CV780" s="96"/>
    </row>
    <row r="781" spans="55:100" x14ac:dyDescent="0.3">
      <c r="BC781" s="95"/>
      <c r="BD781" s="196">
        <v>339</v>
      </c>
      <c r="BE781" s="199">
        <f t="shared" si="208"/>
        <v>-43.4042401260606</v>
      </c>
      <c r="BF781" s="198">
        <f t="shared" si="209"/>
        <v>51.215641539258343</v>
      </c>
      <c r="BG781" s="52"/>
      <c r="BH781" s="52"/>
      <c r="BI781" s="52"/>
      <c r="BJ781" s="52"/>
      <c r="BK781" s="52"/>
      <c r="BL781" s="52"/>
      <c r="BM781" s="52"/>
      <c r="BN781" s="52"/>
      <c r="BO781" s="52"/>
      <c r="BP781" s="52"/>
      <c r="BQ781" s="52"/>
      <c r="BR781" s="52"/>
      <c r="BS781" s="117">
        <f t="shared" si="210"/>
        <v>150.60057314755949</v>
      </c>
      <c r="BT781" s="115">
        <v>138</v>
      </c>
      <c r="BU781" s="52"/>
      <c r="BV781" s="52"/>
      <c r="BW781" s="52"/>
      <c r="BX781" s="52"/>
      <c r="BY781" s="52"/>
      <c r="BZ781" s="52"/>
      <c r="CA781" s="96"/>
      <c r="CB781" s="95"/>
      <c r="CC781" s="52"/>
      <c r="CD781" s="52"/>
      <c r="CE781" s="52"/>
      <c r="CF781" s="52"/>
      <c r="CG781" s="52"/>
      <c r="CH781" s="52"/>
      <c r="CI781" s="52"/>
      <c r="CJ781" s="52"/>
      <c r="CK781" s="52"/>
      <c r="CL781" s="52"/>
      <c r="CM781" s="52"/>
      <c r="CN781" s="117">
        <f t="shared" si="211"/>
        <v>150.60057314755949</v>
      </c>
      <c r="CO781" s="115">
        <v>138</v>
      </c>
      <c r="CP781" s="52"/>
      <c r="CQ781" s="52"/>
      <c r="CR781" s="52"/>
      <c r="CS781" s="52"/>
      <c r="CT781" s="52"/>
      <c r="CU781" s="52"/>
      <c r="CV781" s="96"/>
    </row>
    <row r="782" spans="55:100" x14ac:dyDescent="0.3">
      <c r="BC782" s="95"/>
      <c r="BD782" s="196">
        <v>340</v>
      </c>
      <c r="BE782" s="199">
        <f t="shared" si="208"/>
        <v>-43.263540849698167</v>
      </c>
      <c r="BF782" s="198">
        <f t="shared" si="209"/>
        <v>51.591958847997255</v>
      </c>
      <c r="BG782" s="52"/>
      <c r="BH782" s="52"/>
      <c r="BI782" s="52"/>
      <c r="BJ782" s="52"/>
      <c r="BK782" s="52"/>
      <c r="BL782" s="52"/>
      <c r="BM782" s="52"/>
      <c r="BN782" s="52"/>
      <c r="BO782" s="52"/>
      <c r="BP782" s="52"/>
      <c r="BQ782" s="52"/>
      <c r="BR782" s="52"/>
      <c r="BS782" s="117">
        <f t="shared" si="210"/>
        <v>151.69188164862874</v>
      </c>
      <c r="BT782" s="115">
        <v>139</v>
      </c>
      <c r="BU782" s="52"/>
      <c r="BV782" s="52"/>
      <c r="BW782" s="52"/>
      <c r="BX782" s="52"/>
      <c r="BY782" s="52"/>
      <c r="BZ782" s="52"/>
      <c r="CA782" s="96"/>
      <c r="CB782" s="95"/>
      <c r="CC782" s="52"/>
      <c r="CD782" s="52"/>
      <c r="CE782" s="52"/>
      <c r="CF782" s="52"/>
      <c r="CG782" s="52"/>
      <c r="CH782" s="52"/>
      <c r="CI782" s="52"/>
      <c r="CJ782" s="52"/>
      <c r="CK782" s="52"/>
      <c r="CL782" s="52"/>
      <c r="CM782" s="52"/>
      <c r="CN782" s="117">
        <f t="shared" si="211"/>
        <v>151.69188164862874</v>
      </c>
      <c r="CO782" s="115">
        <v>139</v>
      </c>
      <c r="CP782" s="52"/>
      <c r="CQ782" s="52"/>
      <c r="CR782" s="52"/>
      <c r="CS782" s="52"/>
      <c r="CT782" s="52"/>
      <c r="CU782" s="52"/>
      <c r="CV782" s="96"/>
    </row>
    <row r="783" spans="55:100" x14ac:dyDescent="0.3">
      <c r="BC783" s="95"/>
      <c r="BD783" s="196">
        <v>341</v>
      </c>
      <c r="BE783" s="199">
        <f t="shared" si="208"/>
        <v>-43.129430645138527</v>
      </c>
      <c r="BF783" s="198">
        <f t="shared" si="209"/>
        <v>51.970674382743773</v>
      </c>
      <c r="BG783" s="52"/>
      <c r="BH783" s="52"/>
      <c r="BI783" s="52"/>
      <c r="BJ783" s="52"/>
      <c r="BK783" s="52"/>
      <c r="BL783" s="52"/>
      <c r="BM783" s="52"/>
      <c r="BN783" s="52"/>
      <c r="BO783" s="52"/>
      <c r="BP783" s="52"/>
      <c r="BQ783" s="52"/>
      <c r="BR783" s="52"/>
      <c r="BS783" s="117">
        <f t="shared" si="210"/>
        <v>152.78319014969802</v>
      </c>
      <c r="BT783" s="115">
        <v>140</v>
      </c>
      <c r="BU783" s="52"/>
      <c r="BV783" s="52"/>
      <c r="BW783" s="52"/>
      <c r="BX783" s="52"/>
      <c r="BY783" s="52"/>
      <c r="BZ783" s="52"/>
      <c r="CA783" s="96"/>
      <c r="CB783" s="95"/>
      <c r="CC783" s="52"/>
      <c r="CD783" s="52"/>
      <c r="CE783" s="52"/>
      <c r="CF783" s="52"/>
      <c r="CG783" s="52"/>
      <c r="CH783" s="52"/>
      <c r="CI783" s="52"/>
      <c r="CJ783" s="52"/>
      <c r="CK783" s="52"/>
      <c r="CL783" s="52"/>
      <c r="CM783" s="52"/>
      <c r="CN783" s="117">
        <f t="shared" si="211"/>
        <v>152.78319014969802</v>
      </c>
      <c r="CO783" s="115">
        <v>140</v>
      </c>
      <c r="CP783" s="52"/>
      <c r="CQ783" s="52"/>
      <c r="CR783" s="52"/>
      <c r="CS783" s="52"/>
      <c r="CT783" s="52"/>
      <c r="CU783" s="52"/>
      <c r="CV783" s="96"/>
    </row>
    <row r="784" spans="55:100" x14ac:dyDescent="0.3">
      <c r="BC784" s="95"/>
      <c r="BD784" s="196">
        <v>342</v>
      </c>
      <c r="BE784" s="199">
        <f t="shared" si="208"/>
        <v>-43.001950363649115</v>
      </c>
      <c r="BF784" s="198">
        <f t="shared" si="209"/>
        <v>52.351672783077412</v>
      </c>
      <c r="BG784" s="52"/>
      <c r="BH784" s="52"/>
      <c r="BI784" s="52"/>
      <c r="BJ784" s="52"/>
      <c r="BK784" s="52"/>
      <c r="BL784" s="52"/>
      <c r="BM784" s="52"/>
      <c r="BN784" s="52"/>
      <c r="BO784" s="52"/>
      <c r="BP784" s="52"/>
      <c r="BQ784" s="52"/>
      <c r="BR784" s="52"/>
      <c r="BS784" s="117">
        <f t="shared" si="210"/>
        <v>153.87449865076729</v>
      </c>
      <c r="BT784" s="115">
        <v>141</v>
      </c>
      <c r="BU784" s="52"/>
      <c r="BV784" s="52"/>
      <c r="BW784" s="52"/>
      <c r="BX784" s="52"/>
      <c r="BY784" s="52"/>
      <c r="BZ784" s="52"/>
      <c r="CA784" s="96"/>
      <c r="CB784" s="95"/>
      <c r="CC784" s="52"/>
      <c r="CD784" s="52"/>
      <c r="CE784" s="52"/>
      <c r="CF784" s="52"/>
      <c r="CG784" s="52"/>
      <c r="CH784" s="52"/>
      <c r="CI784" s="52"/>
      <c r="CJ784" s="52"/>
      <c r="CK784" s="52"/>
      <c r="CL784" s="52"/>
      <c r="CM784" s="52"/>
      <c r="CN784" s="117">
        <f t="shared" si="211"/>
        <v>153.87449865076729</v>
      </c>
      <c r="CO784" s="115">
        <v>141</v>
      </c>
      <c r="CP784" s="52"/>
      <c r="CQ784" s="52"/>
      <c r="CR784" s="52"/>
      <c r="CS784" s="52"/>
      <c r="CT784" s="52"/>
      <c r="CU784" s="52"/>
      <c r="CV784" s="96"/>
    </row>
    <row r="785" spans="55:100" x14ac:dyDescent="0.3">
      <c r="BC785" s="95"/>
      <c r="BD785" s="196">
        <v>343</v>
      </c>
      <c r="BE785" s="199">
        <f t="shared" si="208"/>
        <v>-42.881138836958613</v>
      </c>
      <c r="BF785" s="198">
        <f t="shared" si="209"/>
        <v>52.73483799319456</v>
      </c>
      <c r="BG785" s="52"/>
      <c r="BH785" s="52"/>
      <c r="BI785" s="52"/>
      <c r="BJ785" s="52"/>
      <c r="BK785" s="52"/>
      <c r="BL785" s="52"/>
      <c r="BM785" s="52"/>
      <c r="BN785" s="52"/>
      <c r="BO785" s="52"/>
      <c r="BP785" s="52"/>
      <c r="BQ785" s="52"/>
      <c r="BR785" s="52"/>
      <c r="BS785" s="117">
        <f t="shared" si="210"/>
        <v>154.96580715183657</v>
      </c>
      <c r="BT785" s="115">
        <v>142</v>
      </c>
      <c r="BU785" s="52"/>
      <c r="BV785" s="52"/>
      <c r="BW785" s="52"/>
      <c r="BX785" s="52"/>
      <c r="BY785" s="52"/>
      <c r="BZ785" s="52"/>
      <c r="CA785" s="96"/>
      <c r="CB785" s="95"/>
      <c r="CC785" s="52"/>
      <c r="CD785" s="52"/>
      <c r="CE785" s="52"/>
      <c r="CF785" s="52"/>
      <c r="CG785" s="52"/>
      <c r="CH785" s="52"/>
      <c r="CI785" s="52"/>
      <c r="CJ785" s="52"/>
      <c r="CK785" s="52"/>
      <c r="CL785" s="52"/>
      <c r="CM785" s="52"/>
      <c r="CN785" s="117">
        <f t="shared" si="211"/>
        <v>154.96580715183657</v>
      </c>
      <c r="CO785" s="115">
        <v>142</v>
      </c>
      <c r="CP785" s="52"/>
      <c r="CQ785" s="52"/>
      <c r="CR785" s="52"/>
      <c r="CS785" s="52"/>
      <c r="CT785" s="52"/>
      <c r="CU785" s="52"/>
      <c r="CV785" s="96"/>
    </row>
    <row r="786" spans="55:100" x14ac:dyDescent="0.3">
      <c r="BC786" s="95"/>
      <c r="BD786" s="196">
        <v>344</v>
      </c>
      <c r="BE786" s="199">
        <f t="shared" si="208"/>
        <v>-42.767032865428405</v>
      </c>
      <c r="BF786" s="198">
        <f t="shared" si="209"/>
        <v>53.12005329726037</v>
      </c>
      <c r="BG786" s="52"/>
      <c r="BH786" s="52"/>
      <c r="BI786" s="52"/>
      <c r="BJ786" s="52"/>
      <c r="BK786" s="52"/>
      <c r="BL786" s="52"/>
      <c r="BM786" s="52"/>
      <c r="BN786" s="52"/>
      <c r="BO786" s="52"/>
      <c r="BP786" s="52"/>
      <c r="BQ786" s="52"/>
      <c r="BR786" s="52"/>
      <c r="BS786" s="117">
        <f t="shared" si="210"/>
        <v>156.05711565290582</v>
      </c>
      <c r="BT786" s="115">
        <v>143</v>
      </c>
      <c r="BU786" s="52"/>
      <c r="BV786" s="52"/>
      <c r="BW786" s="52"/>
      <c r="BX786" s="52"/>
      <c r="BY786" s="52"/>
      <c r="BZ786" s="52"/>
      <c r="CA786" s="96"/>
      <c r="CB786" s="95"/>
      <c r="CC786" s="52"/>
      <c r="CD786" s="52"/>
      <c r="CE786" s="52"/>
      <c r="CF786" s="52"/>
      <c r="CG786" s="52"/>
      <c r="CH786" s="52"/>
      <c r="CI786" s="52"/>
      <c r="CJ786" s="52"/>
      <c r="CK786" s="52"/>
      <c r="CL786" s="52"/>
      <c r="CM786" s="52"/>
      <c r="CN786" s="117">
        <f t="shared" si="211"/>
        <v>156.05711565290582</v>
      </c>
      <c r="CO786" s="115">
        <v>143</v>
      </c>
      <c r="CP786" s="52"/>
      <c r="CQ786" s="52"/>
      <c r="CR786" s="52"/>
      <c r="CS786" s="52"/>
      <c r="CT786" s="52"/>
      <c r="CU786" s="52"/>
      <c r="CV786" s="96"/>
    </row>
    <row r="787" spans="55:100" x14ac:dyDescent="0.3">
      <c r="BC787" s="95"/>
      <c r="BD787" s="196">
        <v>345</v>
      </c>
      <c r="BE787" s="199">
        <f t="shared" si="208"/>
        <v>-42.659667206842741</v>
      </c>
      <c r="BF787" s="198">
        <f t="shared" si="209"/>
        <v>53.507201354961651</v>
      </c>
      <c r="BG787" s="52"/>
      <c r="BH787" s="52"/>
      <c r="BI787" s="52"/>
      <c r="BJ787" s="52"/>
      <c r="BK787" s="52"/>
      <c r="BL787" s="52"/>
      <c r="BM787" s="52"/>
      <c r="BN787" s="52"/>
      <c r="BO787" s="52"/>
      <c r="BP787" s="52"/>
      <c r="BQ787" s="52"/>
      <c r="BR787" s="52"/>
      <c r="BS787" s="117">
        <f t="shared" si="210"/>
        <v>157.1484241539751</v>
      </c>
      <c r="BT787" s="115">
        <v>144</v>
      </c>
      <c r="BU787" s="52"/>
      <c r="BV787" s="52"/>
      <c r="BW787" s="52"/>
      <c r="BX787" s="52"/>
      <c r="BY787" s="52"/>
      <c r="BZ787" s="52"/>
      <c r="CA787" s="96"/>
      <c r="CB787" s="95"/>
      <c r="CC787" s="52"/>
      <c r="CD787" s="52"/>
      <c r="CE787" s="52"/>
      <c r="CF787" s="52"/>
      <c r="CG787" s="52"/>
      <c r="CH787" s="52"/>
      <c r="CI787" s="52"/>
      <c r="CJ787" s="52"/>
      <c r="CK787" s="52"/>
      <c r="CL787" s="52"/>
      <c r="CM787" s="52"/>
      <c r="CN787" s="117">
        <f t="shared" si="211"/>
        <v>157.1484241539751</v>
      </c>
      <c r="CO787" s="115">
        <v>144</v>
      </c>
      <c r="CP787" s="52"/>
      <c r="CQ787" s="52"/>
      <c r="CR787" s="52"/>
      <c r="CS787" s="52"/>
      <c r="CT787" s="52"/>
      <c r="CU787" s="52"/>
      <c r="CV787" s="96"/>
    </row>
    <row r="788" spans="55:100" x14ac:dyDescent="0.3">
      <c r="BC788" s="95"/>
      <c r="BD788" s="196">
        <v>346</v>
      </c>
      <c r="BE788" s="199">
        <f t="shared" si="208"/>
        <v>-42.559074565821334</v>
      </c>
      <c r="BF788" s="198">
        <f t="shared" si="209"/>
        <v>53.896164237249579</v>
      </c>
      <c r="BG788" s="52"/>
      <c r="BH788" s="52"/>
      <c r="BI788" s="52"/>
      <c r="BJ788" s="52"/>
      <c r="BK788" s="52"/>
      <c r="BL788" s="52"/>
      <c r="BM788" s="52"/>
      <c r="BN788" s="52"/>
      <c r="BO788" s="52"/>
      <c r="BP788" s="52"/>
      <c r="BQ788" s="52"/>
      <c r="BR788" s="52"/>
      <c r="BS788" s="117">
        <f t="shared" si="210"/>
        <v>158.23973265504438</v>
      </c>
      <c r="BT788" s="115">
        <v>145</v>
      </c>
      <c r="BU788" s="52"/>
      <c r="BV788" s="52"/>
      <c r="BW788" s="52"/>
      <c r="BX788" s="52"/>
      <c r="BY788" s="52"/>
      <c r="BZ788" s="52"/>
      <c r="CA788" s="96"/>
      <c r="CB788" s="95"/>
      <c r="CC788" s="52"/>
      <c r="CD788" s="52"/>
      <c r="CE788" s="52"/>
      <c r="CF788" s="52"/>
      <c r="CG788" s="52"/>
      <c r="CH788" s="52"/>
      <c r="CI788" s="52"/>
      <c r="CJ788" s="52"/>
      <c r="CK788" s="52"/>
      <c r="CL788" s="52"/>
      <c r="CM788" s="52"/>
      <c r="CN788" s="117">
        <f t="shared" si="211"/>
        <v>158.23973265504438</v>
      </c>
      <c r="CO788" s="115">
        <v>145</v>
      </c>
      <c r="CP788" s="52"/>
      <c r="CQ788" s="52"/>
      <c r="CR788" s="52"/>
      <c r="CS788" s="52"/>
      <c r="CT788" s="52"/>
      <c r="CU788" s="52"/>
      <c r="CV788" s="96"/>
    </row>
    <row r="789" spans="55:100" x14ac:dyDescent="0.3">
      <c r="BC789" s="95"/>
      <c r="BD789" s="196">
        <v>347</v>
      </c>
      <c r="BE789" s="199">
        <f t="shared" si="208"/>
        <v>-42.465285583857096</v>
      </c>
      <c r="BF789" s="198">
        <f t="shared" si="209"/>
        <v>54.286823462262248</v>
      </c>
      <c r="BG789" s="52"/>
      <c r="BH789" s="52"/>
      <c r="BI789" s="52"/>
      <c r="BJ789" s="52"/>
      <c r="BK789" s="52"/>
      <c r="BL789" s="52"/>
      <c r="BM789" s="52"/>
      <c r="BN789" s="52"/>
      <c r="BO789" s="52"/>
      <c r="BP789" s="52"/>
      <c r="BQ789" s="52"/>
      <c r="BR789" s="52"/>
      <c r="BS789" s="117">
        <f t="shared" si="210"/>
        <v>159.33104115611366</v>
      </c>
      <c r="BT789" s="115">
        <v>146</v>
      </c>
      <c r="BU789" s="52"/>
      <c r="BV789" s="52"/>
      <c r="BW789" s="52"/>
      <c r="BX789" s="52"/>
      <c r="BY789" s="52"/>
      <c r="BZ789" s="52"/>
      <c r="CA789" s="96"/>
      <c r="CB789" s="95"/>
      <c r="CC789" s="52"/>
      <c r="CD789" s="52"/>
      <c r="CE789" s="52"/>
      <c r="CF789" s="52"/>
      <c r="CG789" s="52"/>
      <c r="CH789" s="52"/>
      <c r="CI789" s="52"/>
      <c r="CJ789" s="52"/>
      <c r="CK789" s="52"/>
      <c r="CL789" s="52"/>
      <c r="CM789" s="52"/>
      <c r="CN789" s="117">
        <f t="shared" si="211"/>
        <v>159.33104115611366</v>
      </c>
      <c r="CO789" s="115">
        <v>146</v>
      </c>
      <c r="CP789" s="52"/>
      <c r="CQ789" s="52"/>
      <c r="CR789" s="52"/>
      <c r="CS789" s="52"/>
      <c r="CT789" s="52"/>
      <c r="CU789" s="52"/>
      <c r="CV789" s="96"/>
    </row>
    <row r="790" spans="55:100" x14ac:dyDescent="0.3">
      <c r="BC790" s="95"/>
      <c r="BD790" s="196">
        <v>348</v>
      </c>
      <c r="BE790" s="199">
        <f t="shared" si="208"/>
        <v>-42.378328829982479</v>
      </c>
      <c r="BF790" s="198">
        <f t="shared" si="209"/>
        <v>54.679060031415325</v>
      </c>
      <c r="BG790" s="52"/>
      <c r="BH790" s="52"/>
      <c r="BI790" s="52"/>
      <c r="BJ790" s="52"/>
      <c r="BK790" s="52"/>
      <c r="BL790" s="52"/>
      <c r="BM790" s="52"/>
      <c r="BN790" s="52"/>
      <c r="BO790" s="52"/>
      <c r="BP790" s="52"/>
      <c r="BQ790" s="52"/>
      <c r="BR790" s="52"/>
      <c r="BS790" s="117">
        <f t="shared" si="210"/>
        <v>160.42234965718293</v>
      </c>
      <c r="BT790" s="115">
        <v>147</v>
      </c>
      <c r="BU790" s="52"/>
      <c r="BV790" s="52"/>
      <c r="BW790" s="52"/>
      <c r="BX790" s="52"/>
      <c r="BY790" s="52"/>
      <c r="BZ790" s="52"/>
      <c r="CA790" s="96"/>
      <c r="CB790" s="95"/>
      <c r="CC790" s="52"/>
      <c r="CD790" s="52"/>
      <c r="CE790" s="52"/>
      <c r="CF790" s="52"/>
      <c r="CG790" s="52"/>
      <c r="CH790" s="52"/>
      <c r="CI790" s="52"/>
      <c r="CJ790" s="52"/>
      <c r="CK790" s="52"/>
      <c r="CL790" s="52"/>
      <c r="CM790" s="52"/>
      <c r="CN790" s="117">
        <f t="shared" si="211"/>
        <v>160.42234965718293</v>
      </c>
      <c r="CO790" s="115">
        <v>147</v>
      </c>
      <c r="CP790" s="52"/>
      <c r="CQ790" s="52"/>
      <c r="CR790" s="52"/>
      <c r="CS790" s="52"/>
      <c r="CT790" s="52"/>
      <c r="CU790" s="52"/>
      <c r="CV790" s="96"/>
    </row>
    <row r="791" spans="55:100" x14ac:dyDescent="0.3">
      <c r="BC791" s="95"/>
      <c r="BD791" s="196">
        <v>349</v>
      </c>
      <c r="BE791" s="199">
        <f t="shared" si="208"/>
        <v>-42.298230792067081</v>
      </c>
      <c r="BF791" s="198">
        <f t="shared" si="209"/>
        <v>55.072754465650192</v>
      </c>
      <c r="BG791" s="52"/>
      <c r="BH791" s="52"/>
      <c r="BI791" s="52"/>
      <c r="BJ791" s="52"/>
      <c r="BK791" s="52"/>
      <c r="BL791" s="52"/>
      <c r="BM791" s="52"/>
      <c r="BN791" s="52"/>
      <c r="BO791" s="52"/>
      <c r="BP791" s="52"/>
      <c r="BQ791" s="52"/>
      <c r="BR791" s="52"/>
      <c r="BS791" s="117">
        <f t="shared" si="210"/>
        <v>161.51365815825218</v>
      </c>
      <c r="BT791" s="115">
        <v>148</v>
      </c>
      <c r="BU791" s="52"/>
      <c r="BV791" s="52"/>
      <c r="BW791" s="52"/>
      <c r="BX791" s="52"/>
      <c r="BY791" s="52"/>
      <c r="BZ791" s="52"/>
      <c r="CA791" s="96"/>
      <c r="CB791" s="95"/>
      <c r="CC791" s="52"/>
      <c r="CD791" s="52"/>
      <c r="CE791" s="52"/>
      <c r="CF791" s="52"/>
      <c r="CG791" s="52"/>
      <c r="CH791" s="52"/>
      <c r="CI791" s="52"/>
      <c r="CJ791" s="52"/>
      <c r="CK791" s="52"/>
      <c r="CL791" s="52"/>
      <c r="CM791" s="52"/>
      <c r="CN791" s="117">
        <f t="shared" si="211"/>
        <v>161.51365815825218</v>
      </c>
      <c r="CO791" s="115">
        <v>148</v>
      </c>
      <c r="CP791" s="52"/>
      <c r="CQ791" s="52"/>
      <c r="CR791" s="52"/>
      <c r="CS791" s="52"/>
      <c r="CT791" s="52"/>
      <c r="CU791" s="52"/>
      <c r="CV791" s="96"/>
    </row>
    <row r="792" spans="55:100" x14ac:dyDescent="0.3">
      <c r="BC792" s="95"/>
      <c r="BD792" s="196">
        <v>350</v>
      </c>
      <c r="BE792" s="199">
        <f t="shared" si="208"/>
        <v>-42.225015868749196</v>
      </c>
      <c r="BF792" s="198">
        <f t="shared" si="209"/>
        <v>55.467786841828307</v>
      </c>
      <c r="BG792" s="52"/>
      <c r="BH792" s="52"/>
      <c r="BI792" s="52"/>
      <c r="BJ792" s="52"/>
      <c r="BK792" s="52"/>
      <c r="BL792" s="52"/>
      <c r="BM792" s="52"/>
      <c r="BN792" s="52"/>
      <c r="BO792" s="52"/>
      <c r="BP792" s="52"/>
      <c r="BQ792" s="52"/>
      <c r="BR792" s="52"/>
      <c r="BS792" s="117">
        <f t="shared" si="210"/>
        <v>162.60496665932146</v>
      </c>
      <c r="BT792" s="115">
        <v>149</v>
      </c>
      <c r="BU792" s="52"/>
      <c r="BV792" s="52"/>
      <c r="BW792" s="52"/>
      <c r="BX792" s="52"/>
      <c r="BY792" s="52"/>
      <c r="BZ792" s="52"/>
      <c r="CA792" s="96"/>
      <c r="CB792" s="95"/>
      <c r="CC792" s="52"/>
      <c r="CD792" s="52"/>
      <c r="CE792" s="52"/>
      <c r="CF792" s="52"/>
      <c r="CG792" s="52"/>
      <c r="CH792" s="52"/>
      <c r="CI792" s="52"/>
      <c r="CJ792" s="52"/>
      <c r="CK792" s="52"/>
      <c r="CL792" s="52"/>
      <c r="CM792" s="52"/>
      <c r="CN792" s="117">
        <f t="shared" si="211"/>
        <v>162.60496665932146</v>
      </c>
      <c r="CO792" s="115">
        <v>149</v>
      </c>
      <c r="CP792" s="52"/>
      <c r="CQ792" s="52"/>
      <c r="CR792" s="52"/>
      <c r="CS792" s="52"/>
      <c r="CT792" s="52"/>
      <c r="CU792" s="52"/>
      <c r="CV792" s="96"/>
    </row>
    <row r="793" spans="55:100" x14ac:dyDescent="0.3">
      <c r="BC793" s="95"/>
      <c r="BD793" s="196">
        <v>351</v>
      </c>
      <c r="BE793" s="199">
        <f t="shared" si="208"/>
        <v>-42.158706362003691</v>
      </c>
      <c r="BF793" s="198">
        <f t="shared" si="209"/>
        <v>55.86403682926121</v>
      </c>
      <c r="BG793" s="52"/>
      <c r="BH793" s="52"/>
      <c r="BI793" s="52"/>
      <c r="BJ793" s="52"/>
      <c r="BK793" s="52"/>
      <c r="BL793" s="52"/>
      <c r="BM793" s="52"/>
      <c r="BN793" s="52"/>
      <c r="BO793" s="52"/>
      <c r="BP793" s="52"/>
      <c r="BQ793" s="52"/>
      <c r="BR793" s="52"/>
      <c r="BS793" s="117">
        <f t="shared" si="210"/>
        <v>163.69627516039074</v>
      </c>
      <c r="BT793" s="115">
        <v>150</v>
      </c>
      <c r="BU793" s="52"/>
      <c r="BV793" s="52"/>
      <c r="BW793" s="52"/>
      <c r="BX793" s="52"/>
      <c r="BY793" s="52"/>
      <c r="BZ793" s="52"/>
      <c r="CA793" s="96"/>
      <c r="CB793" s="95"/>
      <c r="CC793" s="52"/>
      <c r="CD793" s="52"/>
      <c r="CE793" s="52"/>
      <c r="CF793" s="52"/>
      <c r="CG793" s="52"/>
      <c r="CH793" s="52"/>
      <c r="CI793" s="52"/>
      <c r="CJ793" s="52"/>
      <c r="CK793" s="52"/>
      <c r="CL793" s="52"/>
      <c r="CM793" s="52"/>
      <c r="CN793" s="117">
        <f t="shared" si="211"/>
        <v>163.69627516039074</v>
      </c>
      <c r="CO793" s="115">
        <v>150</v>
      </c>
      <c r="CP793" s="52"/>
      <c r="CQ793" s="52"/>
      <c r="CR793" s="52"/>
      <c r="CS793" s="52"/>
      <c r="CT793" s="52"/>
      <c r="CU793" s="52"/>
      <c r="CV793" s="96"/>
    </row>
    <row r="794" spans="55:100" x14ac:dyDescent="0.3">
      <c r="BC794" s="95"/>
      <c r="BD794" s="196">
        <v>352</v>
      </c>
      <c r="BE794" s="199">
        <f t="shared" si="208"/>
        <v>-42.099322470348696</v>
      </c>
      <c r="BF794" s="198">
        <f t="shared" si="209"/>
        <v>56.261383726364102</v>
      </c>
      <c r="BG794" s="52"/>
      <c r="BH794" s="52"/>
      <c r="BI794" s="52"/>
      <c r="BJ794" s="52"/>
      <c r="BK794" s="52"/>
      <c r="BL794" s="52"/>
      <c r="BM794" s="52"/>
      <c r="BN794" s="52"/>
      <c r="BO794" s="52"/>
      <c r="BP794" s="52"/>
      <c r="BQ794" s="52"/>
      <c r="BR794" s="52"/>
      <c r="BS794" s="117">
        <f t="shared" si="210"/>
        <v>164.78758366146002</v>
      </c>
      <c r="BT794" s="115">
        <v>151</v>
      </c>
      <c r="BU794" s="52"/>
      <c r="BV794" s="52"/>
      <c r="BW794" s="52"/>
      <c r="BX794" s="52"/>
      <c r="BY794" s="52"/>
      <c r="BZ794" s="52"/>
      <c r="CA794" s="96"/>
      <c r="CB794" s="95"/>
      <c r="CC794" s="52"/>
      <c r="CD794" s="52"/>
      <c r="CE794" s="52"/>
      <c r="CF794" s="52"/>
      <c r="CG794" s="52"/>
      <c r="CH794" s="52"/>
      <c r="CI794" s="52"/>
      <c r="CJ794" s="52"/>
      <c r="CK794" s="52"/>
      <c r="CL794" s="52"/>
      <c r="CM794" s="52"/>
      <c r="CN794" s="117">
        <f t="shared" si="211"/>
        <v>164.78758366146002</v>
      </c>
      <c r="CO794" s="115">
        <v>151</v>
      </c>
      <c r="CP794" s="52"/>
      <c r="CQ794" s="52"/>
      <c r="CR794" s="52"/>
      <c r="CS794" s="52"/>
      <c r="CT794" s="52"/>
      <c r="CU794" s="52"/>
      <c r="CV794" s="96"/>
    </row>
    <row r="795" spans="55:100" x14ac:dyDescent="0.3">
      <c r="BC795" s="95"/>
      <c r="BD795" s="196">
        <v>353</v>
      </c>
      <c r="BE795" s="199">
        <f t="shared" si="208"/>
        <v>-42.046882282692863</v>
      </c>
      <c r="BF795" s="198">
        <f t="shared" si="209"/>
        <v>56.659706497422967</v>
      </c>
      <c r="BG795" s="52"/>
      <c r="BH795" s="52"/>
      <c r="BI795" s="52"/>
      <c r="BJ795" s="52"/>
      <c r="BK795" s="52"/>
      <c r="BL795" s="52"/>
      <c r="BM795" s="52"/>
      <c r="BN795" s="52"/>
      <c r="BO795" s="52"/>
      <c r="BP795" s="52"/>
      <c r="BQ795" s="52"/>
      <c r="BR795" s="52"/>
      <c r="BS795" s="117">
        <f t="shared" si="210"/>
        <v>165.87889216252927</v>
      </c>
      <c r="BT795" s="115">
        <v>152</v>
      </c>
      <c r="BU795" s="52"/>
      <c r="BV795" s="52"/>
      <c r="BW795" s="52"/>
      <c r="BX795" s="52"/>
      <c r="BY795" s="52"/>
      <c r="BZ795" s="52"/>
      <c r="CA795" s="96"/>
      <c r="CB795" s="95"/>
      <c r="CC795" s="52"/>
      <c r="CD795" s="52"/>
      <c r="CE795" s="52"/>
      <c r="CF795" s="52"/>
      <c r="CG795" s="52"/>
      <c r="CH795" s="52"/>
      <c r="CI795" s="52"/>
      <c r="CJ795" s="52"/>
      <c r="CK795" s="52"/>
      <c r="CL795" s="52"/>
      <c r="CM795" s="52"/>
      <c r="CN795" s="117">
        <f t="shared" si="211"/>
        <v>165.87889216252927</v>
      </c>
      <c r="CO795" s="115">
        <v>152</v>
      </c>
      <c r="CP795" s="52"/>
      <c r="CQ795" s="52"/>
      <c r="CR795" s="52"/>
      <c r="CS795" s="52"/>
      <c r="CT795" s="52"/>
      <c r="CU795" s="52"/>
      <c r="CV795" s="96"/>
    </row>
    <row r="796" spans="55:100" x14ac:dyDescent="0.3">
      <c r="BC796" s="95"/>
      <c r="BD796" s="196">
        <v>354</v>
      </c>
      <c r="BE796" s="199">
        <f t="shared" si="208"/>
        <v>-42.001401772825353</v>
      </c>
      <c r="BF796" s="198">
        <f t="shared" si="209"/>
        <v>57.058883809463119</v>
      </c>
      <c r="BG796" s="52"/>
      <c r="BH796" s="52"/>
      <c r="BI796" s="52"/>
      <c r="BJ796" s="52"/>
      <c r="BK796" s="52"/>
      <c r="BL796" s="52"/>
      <c r="BM796" s="52"/>
      <c r="BN796" s="52"/>
      <c r="BO796" s="52"/>
      <c r="BP796" s="52"/>
      <c r="BQ796" s="52"/>
      <c r="BR796" s="52"/>
      <c r="BS796" s="117">
        <f t="shared" si="210"/>
        <v>166.97020066359855</v>
      </c>
      <c r="BT796" s="115">
        <v>153</v>
      </c>
      <c r="BU796" s="52"/>
      <c r="BV796" s="52"/>
      <c r="BW796" s="52"/>
      <c r="BX796" s="52"/>
      <c r="BY796" s="52"/>
      <c r="BZ796" s="52"/>
      <c r="CA796" s="96"/>
      <c r="CB796" s="95"/>
      <c r="CC796" s="52"/>
      <c r="CD796" s="52"/>
      <c r="CE796" s="52"/>
      <c r="CF796" s="52"/>
      <c r="CG796" s="52"/>
      <c r="CH796" s="52"/>
      <c r="CI796" s="52"/>
      <c r="CJ796" s="52"/>
      <c r="CK796" s="52"/>
      <c r="CL796" s="52"/>
      <c r="CM796" s="52"/>
      <c r="CN796" s="117">
        <f t="shared" si="211"/>
        <v>166.97020066359855</v>
      </c>
      <c r="CO796" s="115">
        <v>153</v>
      </c>
      <c r="CP796" s="52"/>
      <c r="CQ796" s="52"/>
      <c r="CR796" s="52"/>
      <c r="CS796" s="52"/>
      <c r="CT796" s="52"/>
      <c r="CU796" s="52"/>
      <c r="CV796" s="96"/>
    </row>
    <row r="797" spans="55:100" x14ac:dyDescent="0.3">
      <c r="BC797" s="95"/>
      <c r="BD797" s="196">
        <v>355</v>
      </c>
      <c r="BE797" s="199">
        <f t="shared" si="208"/>
        <v>-41.962894794550053</v>
      </c>
      <c r="BF797" s="198">
        <f t="shared" si="209"/>
        <v>57.458794069208345</v>
      </c>
      <c r="BG797" s="52"/>
      <c r="BH797" s="52"/>
      <c r="BI797" s="52"/>
      <c r="BJ797" s="52"/>
      <c r="BK797" s="52"/>
      <c r="BL797" s="52"/>
      <c r="BM797" s="52"/>
      <c r="BN797" s="52"/>
      <c r="BO797" s="52"/>
      <c r="BP797" s="52"/>
      <c r="BQ797" s="52"/>
      <c r="BR797" s="52"/>
      <c r="BS797" s="117">
        <f t="shared" si="210"/>
        <v>168.06150916466783</v>
      </c>
      <c r="BT797" s="115">
        <v>154</v>
      </c>
      <c r="BU797" s="52"/>
      <c r="BV797" s="52"/>
      <c r="BW797" s="52"/>
      <c r="BX797" s="52"/>
      <c r="BY797" s="52"/>
      <c r="BZ797" s="52"/>
      <c r="CA797" s="96"/>
      <c r="CB797" s="95"/>
      <c r="CC797" s="52"/>
      <c r="CD797" s="52"/>
      <c r="CE797" s="52"/>
      <c r="CF797" s="52"/>
      <c r="CG797" s="52"/>
      <c r="CH797" s="52"/>
      <c r="CI797" s="52"/>
      <c r="CJ797" s="52"/>
      <c r="CK797" s="52"/>
      <c r="CL797" s="52"/>
      <c r="CM797" s="52"/>
      <c r="CN797" s="117">
        <f t="shared" si="211"/>
        <v>168.06150916466783</v>
      </c>
      <c r="CO797" s="115">
        <v>154</v>
      </c>
      <c r="CP797" s="52"/>
      <c r="CQ797" s="52"/>
      <c r="CR797" s="52"/>
      <c r="CS797" s="52"/>
      <c r="CT797" s="52"/>
      <c r="CU797" s="52"/>
      <c r="CV797" s="96"/>
    </row>
    <row r="798" spans="55:100" x14ac:dyDescent="0.3">
      <c r="BC798" s="95"/>
      <c r="BD798" s="196">
        <v>356</v>
      </c>
      <c r="BE798" s="199">
        <f t="shared" si="208"/>
        <v>-41.931373077465572</v>
      </c>
      <c r="BF798" s="198">
        <f t="shared" si="209"/>
        <v>57.859315460119554</v>
      </c>
      <c r="BG798" s="52"/>
      <c r="BH798" s="52"/>
      <c r="BI798" s="52"/>
      <c r="BJ798" s="52"/>
      <c r="BK798" s="52"/>
      <c r="BL798" s="52"/>
      <c r="BM798" s="52"/>
      <c r="BN798" s="52"/>
      <c r="BO798" s="52"/>
      <c r="BP798" s="52"/>
      <c r="BQ798" s="52"/>
      <c r="BR798" s="52"/>
      <c r="BS798" s="117">
        <f t="shared" si="210"/>
        <v>169.1528176657371</v>
      </c>
      <c r="BT798" s="115">
        <v>155</v>
      </c>
      <c r="BU798" s="52"/>
      <c r="BV798" s="52"/>
      <c r="BW798" s="52"/>
      <c r="BX798" s="52"/>
      <c r="BY798" s="52"/>
      <c r="BZ798" s="52"/>
      <c r="CA798" s="96"/>
      <c r="CB798" s="95"/>
      <c r="CC798" s="52"/>
      <c r="CD798" s="52"/>
      <c r="CE798" s="52"/>
      <c r="CF798" s="52"/>
      <c r="CG798" s="52"/>
      <c r="CH798" s="52"/>
      <c r="CI798" s="52"/>
      <c r="CJ798" s="52"/>
      <c r="CK798" s="52"/>
      <c r="CL798" s="52"/>
      <c r="CM798" s="52"/>
      <c r="CN798" s="117">
        <f t="shared" si="211"/>
        <v>169.1528176657371</v>
      </c>
      <c r="CO798" s="115">
        <v>155</v>
      </c>
      <c r="CP798" s="52"/>
      <c r="CQ798" s="52"/>
      <c r="CR798" s="52"/>
      <c r="CS798" s="52"/>
      <c r="CT798" s="52"/>
      <c r="CU798" s="52"/>
      <c r="CV798" s="96"/>
    </row>
    <row r="799" spans="55:100" x14ac:dyDescent="0.3">
      <c r="BC799" s="95"/>
      <c r="BD799" s="196">
        <v>357</v>
      </c>
      <c r="BE799" s="199">
        <f t="shared" si="208"/>
        <v>-41.906846223392293</v>
      </c>
      <c r="BF799" s="198">
        <f t="shared" si="209"/>
        <v>58.260325979501083</v>
      </c>
      <c r="BG799" s="52"/>
      <c r="BH799" s="52"/>
      <c r="BI799" s="52"/>
      <c r="BJ799" s="52"/>
      <c r="BK799" s="52"/>
      <c r="BL799" s="52"/>
      <c r="BM799" s="52"/>
      <c r="BN799" s="52"/>
      <c r="BO799" s="52"/>
      <c r="BP799" s="52"/>
      <c r="BQ799" s="52"/>
      <c r="BR799" s="52"/>
      <c r="BS799" s="117">
        <f t="shared" si="210"/>
        <v>170.24412616680635</v>
      </c>
      <c r="BT799" s="115">
        <v>156</v>
      </c>
      <c r="BU799" s="52"/>
      <c r="BV799" s="52"/>
      <c r="BW799" s="52"/>
      <c r="BX799" s="52"/>
      <c r="BY799" s="52"/>
      <c r="BZ799" s="52"/>
      <c r="CA799" s="96"/>
      <c r="CB799" s="95"/>
      <c r="CC799" s="52"/>
      <c r="CD799" s="52"/>
      <c r="CE799" s="52"/>
      <c r="CF799" s="52"/>
      <c r="CG799" s="52"/>
      <c r="CH799" s="52"/>
      <c r="CI799" s="52"/>
      <c r="CJ799" s="52"/>
      <c r="CK799" s="52"/>
      <c r="CL799" s="52"/>
      <c r="CM799" s="52"/>
      <c r="CN799" s="117">
        <f t="shared" si="211"/>
        <v>170.24412616680635</v>
      </c>
      <c r="CO799" s="115">
        <v>156</v>
      </c>
      <c r="CP799" s="52"/>
      <c r="CQ799" s="52"/>
      <c r="CR799" s="52"/>
      <c r="CS799" s="52"/>
      <c r="CT799" s="52"/>
      <c r="CU799" s="52"/>
      <c r="CV799" s="96"/>
    </row>
    <row r="800" spans="55:100" x14ac:dyDescent="0.3">
      <c r="BC800" s="95"/>
      <c r="BD800" s="196">
        <v>358</v>
      </c>
      <c r="BE800" s="199">
        <f t="shared" si="208"/>
        <v>-41.88932170344755</v>
      </c>
      <c r="BF800" s="198">
        <f t="shared" si="209"/>
        <v>58.661703475664126</v>
      </c>
      <c r="BG800" s="52"/>
      <c r="BH800" s="52"/>
      <c r="BI800" s="52"/>
      <c r="BJ800" s="52"/>
      <c r="BK800" s="52"/>
      <c r="BL800" s="52"/>
      <c r="BM800" s="52"/>
      <c r="BN800" s="52"/>
      <c r="BO800" s="52"/>
      <c r="BP800" s="52"/>
      <c r="BQ800" s="52"/>
      <c r="BR800" s="52"/>
      <c r="BS800" s="117">
        <f t="shared" si="210"/>
        <v>171.33543466787563</v>
      </c>
      <c r="BT800" s="115">
        <v>157</v>
      </c>
      <c r="BU800" s="52"/>
      <c r="BV800" s="52"/>
      <c r="BW800" s="52"/>
      <c r="BX800" s="52"/>
      <c r="BY800" s="52"/>
      <c r="BZ800" s="52"/>
      <c r="CA800" s="96"/>
      <c r="CB800" s="95"/>
      <c r="CC800" s="52"/>
      <c r="CD800" s="52"/>
      <c r="CE800" s="52"/>
      <c r="CF800" s="52"/>
      <c r="CG800" s="52"/>
      <c r="CH800" s="52"/>
      <c r="CI800" s="52"/>
      <c r="CJ800" s="52"/>
      <c r="CK800" s="52"/>
      <c r="CL800" s="52"/>
      <c r="CM800" s="52"/>
      <c r="CN800" s="117">
        <f t="shared" si="211"/>
        <v>171.33543466787563</v>
      </c>
      <c r="CO800" s="115">
        <v>157</v>
      </c>
      <c r="CP800" s="52"/>
      <c r="CQ800" s="52"/>
      <c r="CR800" s="52"/>
      <c r="CS800" s="52"/>
      <c r="CT800" s="52"/>
      <c r="CU800" s="52"/>
      <c r="CV800" s="96"/>
    </row>
    <row r="801" spans="55:100" x14ac:dyDescent="0.3">
      <c r="BC801" s="95"/>
      <c r="BD801" s="196">
        <v>359</v>
      </c>
      <c r="BE801" s="199">
        <f t="shared" si="208"/>
        <v>-41.8788048557699</v>
      </c>
      <c r="BF801" s="198">
        <f t="shared" si="209"/>
        <v>59.063325685135041</v>
      </c>
      <c r="BG801" s="52"/>
      <c r="BH801" s="52"/>
      <c r="BI801" s="52"/>
      <c r="BJ801" s="52"/>
      <c r="BK801" s="52"/>
      <c r="BL801" s="52"/>
      <c r="BM801" s="52"/>
      <c r="BN801" s="52"/>
      <c r="BO801" s="52"/>
      <c r="BP801" s="52"/>
      <c r="BQ801" s="52"/>
      <c r="BR801" s="52"/>
      <c r="BS801" s="117">
        <f t="shared" si="210"/>
        <v>172.42674316894491</v>
      </c>
      <c r="BT801" s="115">
        <v>158</v>
      </c>
      <c r="BU801" s="52"/>
      <c r="BV801" s="52"/>
      <c r="BW801" s="52"/>
      <c r="BX801" s="52"/>
      <c r="BY801" s="52"/>
      <c r="BZ801" s="52"/>
      <c r="CA801" s="96"/>
      <c r="CB801" s="95"/>
      <c r="CC801" s="52"/>
      <c r="CD801" s="52"/>
      <c r="CE801" s="52"/>
      <c r="CF801" s="52"/>
      <c r="CG801" s="52"/>
      <c r="CH801" s="52"/>
      <c r="CI801" s="52"/>
      <c r="CJ801" s="52"/>
      <c r="CK801" s="52"/>
      <c r="CL801" s="52"/>
      <c r="CM801" s="52"/>
      <c r="CN801" s="117">
        <f t="shared" si="211"/>
        <v>172.42674316894491</v>
      </c>
      <c r="CO801" s="115">
        <v>158</v>
      </c>
      <c r="CP801" s="52"/>
      <c r="CQ801" s="52"/>
      <c r="CR801" s="52"/>
      <c r="CS801" s="52"/>
      <c r="CT801" s="52"/>
      <c r="CU801" s="52"/>
      <c r="CV801" s="96"/>
    </row>
    <row r="802" spans="55:100" ht="15" thickBot="1" x14ac:dyDescent="0.35">
      <c r="BC802" s="95"/>
      <c r="BD802" s="202">
        <v>360</v>
      </c>
      <c r="BE802" s="199">
        <f t="shared" si="208"/>
        <v>-41.875298883893024</v>
      </c>
      <c r="BF802" s="198">
        <f t="shared" si="209"/>
        <v>59.465070269898298</v>
      </c>
      <c r="BG802" s="52"/>
      <c r="BH802" s="52"/>
      <c r="BI802" s="52"/>
      <c r="BJ802" s="52"/>
      <c r="BK802" s="52"/>
      <c r="BL802" s="52"/>
      <c r="BM802" s="52"/>
      <c r="BN802" s="52"/>
      <c r="BO802" s="52"/>
      <c r="BP802" s="52"/>
      <c r="BQ802" s="52"/>
      <c r="BR802" s="52"/>
      <c r="BS802" s="117">
        <f t="shared" si="210"/>
        <v>173.51805167001419</v>
      </c>
      <c r="BT802" s="115">
        <v>159</v>
      </c>
      <c r="BU802" s="52"/>
      <c r="BV802" s="52"/>
      <c r="BW802" s="52"/>
      <c r="BX802" s="52"/>
      <c r="BY802" s="52"/>
      <c r="BZ802" s="52"/>
      <c r="CA802" s="96"/>
      <c r="CB802" s="95"/>
      <c r="CC802" s="52"/>
      <c r="CD802" s="52"/>
      <c r="CE802" s="52"/>
      <c r="CF802" s="52"/>
      <c r="CG802" s="52"/>
      <c r="CH802" s="52"/>
      <c r="CI802" s="52"/>
      <c r="CJ802" s="52"/>
      <c r="CK802" s="52"/>
      <c r="CL802" s="52"/>
      <c r="CM802" s="52"/>
      <c r="CN802" s="117">
        <f t="shared" si="211"/>
        <v>173.51805167001419</v>
      </c>
      <c r="CO802" s="115">
        <v>159</v>
      </c>
      <c r="CP802" s="52"/>
      <c r="CQ802" s="52"/>
      <c r="CR802" s="52"/>
      <c r="CS802" s="52"/>
      <c r="CT802" s="52"/>
      <c r="CU802" s="52"/>
      <c r="CV802" s="96"/>
    </row>
    <row r="803" spans="55:100" x14ac:dyDescent="0.3">
      <c r="BC803" s="95"/>
      <c r="BD803" s="52"/>
      <c r="BE803" s="52"/>
      <c r="BF803" s="52"/>
      <c r="BG803" s="52"/>
      <c r="BH803" s="52"/>
      <c r="BI803" s="52"/>
      <c r="BJ803" s="52"/>
      <c r="BK803" s="52"/>
      <c r="BL803" s="52"/>
      <c r="BM803" s="52"/>
      <c r="BN803" s="52"/>
      <c r="BO803" s="52"/>
      <c r="BP803" s="52"/>
      <c r="BQ803" s="52"/>
      <c r="BR803" s="52"/>
      <c r="BS803" s="117">
        <f t="shared" si="210"/>
        <v>174.60936017108344</v>
      </c>
      <c r="BT803" s="115">
        <v>160</v>
      </c>
      <c r="BU803" s="52"/>
      <c r="BV803" s="52"/>
      <c r="BW803" s="52"/>
      <c r="BX803" s="52"/>
      <c r="BY803" s="52"/>
      <c r="BZ803" s="52"/>
      <c r="CA803" s="96"/>
      <c r="CB803" s="95"/>
      <c r="CC803" s="52"/>
      <c r="CD803" s="52"/>
      <c r="CE803" s="52"/>
      <c r="CF803" s="52"/>
      <c r="CG803" s="52"/>
      <c r="CH803" s="52"/>
      <c r="CI803" s="52"/>
      <c r="CJ803" s="52"/>
      <c r="CK803" s="52"/>
      <c r="CL803" s="52"/>
      <c r="CM803" s="52"/>
      <c r="CN803" s="117">
        <f t="shared" si="211"/>
        <v>174.60936017108344</v>
      </c>
      <c r="CO803" s="115">
        <v>160</v>
      </c>
      <c r="CP803" s="52"/>
      <c r="CQ803" s="52"/>
      <c r="CR803" s="52"/>
      <c r="CS803" s="52"/>
      <c r="CT803" s="52"/>
      <c r="CU803" s="52"/>
      <c r="CV803" s="96"/>
    </row>
    <row r="804" spans="55:100" x14ac:dyDescent="0.3">
      <c r="BC804" s="95"/>
      <c r="BD804" s="52"/>
      <c r="BE804" s="52"/>
      <c r="BF804" s="52"/>
      <c r="BG804" s="52"/>
      <c r="BH804" s="52"/>
      <c r="BI804" s="52"/>
      <c r="BJ804" s="52"/>
      <c r="BK804" s="52"/>
      <c r="BL804" s="52"/>
      <c r="BM804" s="52"/>
      <c r="BN804" s="52"/>
      <c r="BO804" s="52"/>
      <c r="BP804" s="52"/>
      <c r="BQ804" s="52"/>
      <c r="BR804" s="52"/>
      <c r="BS804" s="117">
        <f t="shared" si="210"/>
        <v>175.70066867215272</v>
      </c>
      <c r="BT804" s="115">
        <v>161</v>
      </c>
      <c r="BU804" s="52"/>
      <c r="BV804" s="52"/>
      <c r="BW804" s="52"/>
      <c r="BX804" s="52"/>
      <c r="BY804" s="52"/>
      <c r="BZ804" s="52"/>
      <c r="CA804" s="96"/>
      <c r="CB804" s="95"/>
      <c r="CC804" s="52"/>
      <c r="CD804" s="52"/>
      <c r="CE804" s="52"/>
      <c r="CF804" s="52"/>
      <c r="CG804" s="52"/>
      <c r="CH804" s="52"/>
      <c r="CI804" s="52"/>
      <c r="CJ804" s="52"/>
      <c r="CK804" s="52"/>
      <c r="CL804" s="52"/>
      <c r="CM804" s="52"/>
      <c r="CN804" s="117">
        <f t="shared" si="211"/>
        <v>175.70066867215272</v>
      </c>
      <c r="CO804" s="115">
        <v>161</v>
      </c>
      <c r="CP804" s="52"/>
      <c r="CQ804" s="52"/>
      <c r="CR804" s="52"/>
      <c r="CS804" s="52"/>
      <c r="CT804" s="52"/>
      <c r="CU804" s="52"/>
      <c r="CV804" s="96"/>
    </row>
    <row r="805" spans="55:100" x14ac:dyDescent="0.3">
      <c r="BC805" s="95"/>
      <c r="BD805" s="52"/>
      <c r="BE805" s="52"/>
      <c r="BF805" s="52"/>
      <c r="BG805" s="52"/>
      <c r="BH805" s="52"/>
      <c r="BI805" s="52"/>
      <c r="BJ805" s="52"/>
      <c r="BK805" s="52"/>
      <c r="BL805" s="52"/>
      <c r="BM805" s="52"/>
      <c r="BN805" s="52"/>
      <c r="BO805" s="52"/>
      <c r="BP805" s="52"/>
      <c r="BQ805" s="52"/>
      <c r="BR805" s="52"/>
      <c r="BS805" s="117">
        <f t="shared" si="210"/>
        <v>176.79197717322199</v>
      </c>
      <c r="BT805" s="115">
        <v>162</v>
      </c>
      <c r="BU805" s="52"/>
      <c r="BV805" s="52"/>
      <c r="BW805" s="52"/>
      <c r="BX805" s="52"/>
      <c r="BY805" s="52"/>
      <c r="BZ805" s="52"/>
      <c r="CA805" s="96"/>
      <c r="CB805" s="95"/>
      <c r="CC805" s="52"/>
      <c r="CD805" s="52"/>
      <c r="CE805" s="52"/>
      <c r="CF805" s="52"/>
      <c r="CG805" s="52"/>
      <c r="CH805" s="52"/>
      <c r="CI805" s="52"/>
      <c r="CJ805" s="52"/>
      <c r="CK805" s="52"/>
      <c r="CL805" s="52"/>
      <c r="CM805" s="52"/>
      <c r="CN805" s="117">
        <f t="shared" si="211"/>
        <v>176.79197717322199</v>
      </c>
      <c r="CO805" s="115">
        <v>162</v>
      </c>
      <c r="CP805" s="52"/>
      <c r="CQ805" s="52"/>
      <c r="CR805" s="52"/>
      <c r="CS805" s="52"/>
      <c r="CT805" s="52"/>
      <c r="CU805" s="52"/>
      <c r="CV805" s="96"/>
    </row>
    <row r="806" spans="55:100" x14ac:dyDescent="0.3">
      <c r="BC806" s="95"/>
      <c r="BD806" s="52"/>
      <c r="BE806" s="52"/>
      <c r="BF806" s="52"/>
      <c r="BG806" s="52"/>
      <c r="BH806" s="52"/>
      <c r="BI806" s="52"/>
      <c r="BJ806" s="52"/>
      <c r="BK806" s="52"/>
      <c r="BL806" s="52"/>
      <c r="BM806" s="52"/>
      <c r="BN806" s="52"/>
      <c r="BO806" s="52"/>
      <c r="BP806" s="52"/>
      <c r="BQ806" s="52"/>
      <c r="BR806" s="52"/>
      <c r="BS806" s="117">
        <f t="shared" si="210"/>
        <v>177.88328567429127</v>
      </c>
      <c r="BT806" s="115">
        <v>163</v>
      </c>
      <c r="BU806" s="52"/>
      <c r="BV806" s="52"/>
      <c r="BW806" s="52"/>
      <c r="BX806" s="52"/>
      <c r="BY806" s="52"/>
      <c r="BZ806" s="52"/>
      <c r="CA806" s="96"/>
      <c r="CB806" s="95"/>
      <c r="CC806" s="52"/>
      <c r="CD806" s="52"/>
      <c r="CE806" s="52"/>
      <c r="CF806" s="52"/>
      <c r="CG806" s="52"/>
      <c r="CH806" s="52"/>
      <c r="CI806" s="52"/>
      <c r="CJ806" s="52"/>
      <c r="CK806" s="52"/>
      <c r="CL806" s="52"/>
      <c r="CM806" s="52"/>
      <c r="CN806" s="117">
        <f t="shared" si="211"/>
        <v>177.88328567429127</v>
      </c>
      <c r="CO806" s="115">
        <v>163</v>
      </c>
      <c r="CP806" s="52"/>
      <c r="CQ806" s="52"/>
      <c r="CR806" s="52"/>
      <c r="CS806" s="52"/>
      <c r="CT806" s="52"/>
      <c r="CU806" s="52"/>
      <c r="CV806" s="96"/>
    </row>
    <row r="807" spans="55:100" x14ac:dyDescent="0.3">
      <c r="BC807" s="95"/>
      <c r="BD807" s="52"/>
      <c r="BE807" s="52"/>
      <c r="BF807" s="52"/>
      <c r="BG807" s="52"/>
      <c r="BH807" s="52"/>
      <c r="BI807" s="52"/>
      <c r="BJ807" s="52"/>
      <c r="BK807" s="52"/>
      <c r="BL807" s="52"/>
      <c r="BM807" s="52"/>
      <c r="BN807" s="52"/>
      <c r="BO807" s="52"/>
      <c r="BP807" s="52"/>
      <c r="BQ807" s="52"/>
      <c r="BR807" s="52"/>
      <c r="BS807" s="117">
        <f t="shared" si="210"/>
        <v>178.97459417536055</v>
      </c>
      <c r="BT807" s="115">
        <v>164</v>
      </c>
      <c r="BU807" s="52"/>
      <c r="BV807" s="52"/>
      <c r="BW807" s="52"/>
      <c r="BX807" s="52"/>
      <c r="BY807" s="52"/>
      <c r="BZ807" s="52"/>
      <c r="CA807" s="96"/>
      <c r="CB807" s="95"/>
      <c r="CC807" s="52"/>
      <c r="CD807" s="52"/>
      <c r="CE807" s="52"/>
      <c r="CF807" s="52"/>
      <c r="CG807" s="52"/>
      <c r="CH807" s="52"/>
      <c r="CI807" s="52"/>
      <c r="CJ807" s="52"/>
      <c r="CK807" s="52"/>
      <c r="CL807" s="52"/>
      <c r="CM807" s="52"/>
      <c r="CN807" s="117">
        <f t="shared" si="211"/>
        <v>178.97459417536055</v>
      </c>
      <c r="CO807" s="115">
        <v>164</v>
      </c>
      <c r="CP807" s="52"/>
      <c r="CQ807" s="52"/>
      <c r="CR807" s="52"/>
      <c r="CS807" s="52"/>
      <c r="CT807" s="52"/>
      <c r="CU807" s="52"/>
      <c r="CV807" s="96"/>
    </row>
    <row r="808" spans="55:100" x14ac:dyDescent="0.3">
      <c r="BC808" s="95"/>
      <c r="BD808" s="52"/>
      <c r="BE808" s="52"/>
      <c r="BF808" s="52"/>
      <c r="BG808" s="52"/>
      <c r="BH808" s="52"/>
      <c r="BI808" s="52"/>
      <c r="BJ808" s="52"/>
      <c r="BK808" s="52"/>
      <c r="BL808" s="52"/>
      <c r="BM808" s="52"/>
      <c r="BN808" s="52"/>
      <c r="BO808" s="52"/>
      <c r="BP808" s="52"/>
      <c r="BQ808" s="52"/>
      <c r="BR808" s="52"/>
      <c r="BS808" s="117">
        <f t="shared" si="210"/>
        <v>180.0659026764298</v>
      </c>
      <c r="BT808" s="115">
        <v>165</v>
      </c>
      <c r="BU808" s="52"/>
      <c r="BV808" s="52"/>
      <c r="BW808" s="52"/>
      <c r="BX808" s="52"/>
      <c r="BY808" s="52"/>
      <c r="BZ808" s="52"/>
      <c r="CA808" s="96"/>
      <c r="CB808" s="95"/>
      <c r="CC808" s="52"/>
      <c r="CD808" s="52"/>
      <c r="CE808" s="52"/>
      <c r="CF808" s="52"/>
      <c r="CG808" s="52"/>
      <c r="CH808" s="52"/>
      <c r="CI808" s="52"/>
      <c r="CJ808" s="52"/>
      <c r="CK808" s="52"/>
      <c r="CL808" s="52"/>
      <c r="CM808" s="52"/>
      <c r="CN808" s="117">
        <f t="shared" si="211"/>
        <v>180.0659026764298</v>
      </c>
      <c r="CO808" s="115">
        <v>165</v>
      </c>
      <c r="CP808" s="52"/>
      <c r="CQ808" s="52"/>
      <c r="CR808" s="52"/>
      <c r="CS808" s="52"/>
      <c r="CT808" s="52"/>
      <c r="CU808" s="52"/>
      <c r="CV808" s="96"/>
    </row>
    <row r="809" spans="55:100" x14ac:dyDescent="0.3">
      <c r="BC809" s="95"/>
      <c r="BD809" s="52"/>
      <c r="BE809" s="52"/>
      <c r="BF809" s="52"/>
      <c r="BG809" s="52"/>
      <c r="BH809" s="52"/>
      <c r="BI809" s="52"/>
      <c r="BJ809" s="52"/>
      <c r="BK809" s="52"/>
      <c r="BL809" s="52"/>
      <c r="BM809" s="52"/>
      <c r="BN809" s="52"/>
      <c r="BO809" s="52"/>
      <c r="BP809" s="52"/>
      <c r="BQ809" s="52"/>
      <c r="BR809" s="52"/>
      <c r="BS809" s="117">
        <f t="shared" si="210"/>
        <v>181.15721117749908</v>
      </c>
      <c r="BT809" s="115">
        <v>166</v>
      </c>
      <c r="BU809" s="52"/>
      <c r="BV809" s="52"/>
      <c r="BW809" s="52"/>
      <c r="BX809" s="52"/>
      <c r="BY809" s="52"/>
      <c r="BZ809" s="52"/>
      <c r="CA809" s="96"/>
      <c r="CB809" s="95"/>
      <c r="CC809" s="52"/>
      <c r="CD809" s="52"/>
      <c r="CE809" s="52"/>
      <c r="CF809" s="52"/>
      <c r="CG809" s="52"/>
      <c r="CH809" s="52"/>
      <c r="CI809" s="52"/>
      <c r="CJ809" s="52"/>
      <c r="CK809" s="52"/>
      <c r="CL809" s="52"/>
      <c r="CM809" s="52"/>
      <c r="CN809" s="117">
        <f t="shared" si="211"/>
        <v>181.15721117749908</v>
      </c>
      <c r="CO809" s="115">
        <v>166</v>
      </c>
      <c r="CP809" s="52"/>
      <c r="CQ809" s="52"/>
      <c r="CR809" s="52"/>
      <c r="CS809" s="52"/>
      <c r="CT809" s="52"/>
      <c r="CU809" s="52"/>
      <c r="CV809" s="96"/>
    </row>
    <row r="810" spans="55:100" x14ac:dyDescent="0.3">
      <c r="BC810" s="95"/>
      <c r="BD810" s="52"/>
      <c r="BE810" s="52"/>
      <c r="BF810" s="52"/>
      <c r="BG810" s="52"/>
      <c r="BH810" s="52"/>
      <c r="BI810" s="52"/>
      <c r="BJ810" s="52"/>
      <c r="BK810" s="52"/>
      <c r="BL810" s="52"/>
      <c r="BM810" s="52"/>
      <c r="BN810" s="52"/>
      <c r="BO810" s="52"/>
      <c r="BP810" s="52"/>
      <c r="BQ810" s="52"/>
      <c r="BR810" s="52"/>
      <c r="BS810" s="117">
        <f t="shared" si="210"/>
        <v>182.24851967856836</v>
      </c>
      <c r="BT810" s="115">
        <v>167</v>
      </c>
      <c r="BU810" s="52"/>
      <c r="BV810" s="52"/>
      <c r="BW810" s="52"/>
      <c r="BX810" s="52"/>
      <c r="BY810" s="52"/>
      <c r="BZ810" s="52"/>
      <c r="CA810" s="96"/>
      <c r="CB810" s="95"/>
      <c r="CC810" s="52"/>
      <c r="CD810" s="52"/>
      <c r="CE810" s="52"/>
      <c r="CF810" s="52"/>
      <c r="CG810" s="52"/>
      <c r="CH810" s="52"/>
      <c r="CI810" s="52"/>
      <c r="CJ810" s="52"/>
      <c r="CK810" s="52"/>
      <c r="CL810" s="52"/>
      <c r="CM810" s="52"/>
      <c r="CN810" s="117">
        <f t="shared" si="211"/>
        <v>182.24851967856836</v>
      </c>
      <c r="CO810" s="115">
        <v>167</v>
      </c>
      <c r="CP810" s="52"/>
      <c r="CQ810" s="52"/>
      <c r="CR810" s="52"/>
      <c r="CS810" s="52"/>
      <c r="CT810" s="52"/>
      <c r="CU810" s="52"/>
      <c r="CV810" s="96"/>
    </row>
    <row r="811" spans="55:100" x14ac:dyDescent="0.3">
      <c r="BC811" s="95"/>
      <c r="BD811" s="52"/>
      <c r="BE811" s="52"/>
      <c r="BF811" s="52"/>
      <c r="BG811" s="52"/>
      <c r="BH811" s="52"/>
      <c r="BI811" s="52"/>
      <c r="BJ811" s="52"/>
      <c r="BK811" s="52"/>
      <c r="BL811" s="52"/>
      <c r="BM811" s="52"/>
      <c r="BN811" s="52"/>
      <c r="BO811" s="52"/>
      <c r="BP811" s="52"/>
      <c r="BQ811" s="52"/>
      <c r="BR811" s="52"/>
      <c r="BS811" s="117">
        <f t="shared" si="210"/>
        <v>183.33982817963764</v>
      </c>
      <c r="BT811" s="115">
        <v>168</v>
      </c>
      <c r="BU811" s="52"/>
      <c r="BV811" s="52"/>
      <c r="BW811" s="52"/>
      <c r="BX811" s="52"/>
      <c r="BY811" s="52"/>
      <c r="BZ811" s="52"/>
      <c r="CA811" s="96"/>
      <c r="CB811" s="95"/>
      <c r="CC811" s="52"/>
      <c r="CD811" s="52"/>
      <c r="CE811" s="52"/>
      <c r="CF811" s="52"/>
      <c r="CG811" s="52"/>
      <c r="CH811" s="52"/>
      <c r="CI811" s="52"/>
      <c r="CJ811" s="52"/>
      <c r="CK811" s="52"/>
      <c r="CL811" s="52"/>
      <c r="CM811" s="52"/>
      <c r="CN811" s="117">
        <f t="shared" si="211"/>
        <v>183.33982817963764</v>
      </c>
      <c r="CO811" s="115">
        <v>168</v>
      </c>
      <c r="CP811" s="52"/>
      <c r="CQ811" s="52"/>
      <c r="CR811" s="52"/>
      <c r="CS811" s="52"/>
      <c r="CT811" s="52"/>
      <c r="CU811" s="52"/>
      <c r="CV811" s="96"/>
    </row>
    <row r="812" spans="55:100" x14ac:dyDescent="0.3">
      <c r="BC812" s="95"/>
      <c r="BD812" s="52"/>
      <c r="BE812" s="52"/>
      <c r="BF812" s="52"/>
      <c r="BG812" s="52"/>
      <c r="BH812" s="52"/>
      <c r="BI812" s="52"/>
      <c r="BJ812" s="52"/>
      <c r="BK812" s="52"/>
      <c r="BL812" s="52"/>
      <c r="BM812" s="52"/>
      <c r="BN812" s="52"/>
      <c r="BO812" s="52"/>
      <c r="BP812" s="52"/>
      <c r="BQ812" s="52"/>
      <c r="BR812" s="52"/>
      <c r="BS812" s="117">
        <f t="shared" si="210"/>
        <v>184.43113668070689</v>
      </c>
      <c r="BT812" s="115">
        <v>169</v>
      </c>
      <c r="BU812" s="52"/>
      <c r="BV812" s="52"/>
      <c r="BW812" s="52"/>
      <c r="BX812" s="52"/>
      <c r="BY812" s="52"/>
      <c r="BZ812" s="52"/>
      <c r="CA812" s="96"/>
      <c r="CB812" s="95"/>
      <c r="CC812" s="52"/>
      <c r="CD812" s="52"/>
      <c r="CE812" s="52"/>
      <c r="CF812" s="52"/>
      <c r="CG812" s="52"/>
      <c r="CH812" s="52"/>
      <c r="CI812" s="52"/>
      <c r="CJ812" s="52"/>
      <c r="CK812" s="52"/>
      <c r="CL812" s="52"/>
      <c r="CM812" s="52"/>
      <c r="CN812" s="117">
        <f t="shared" si="211"/>
        <v>184.43113668070689</v>
      </c>
      <c r="CO812" s="115">
        <v>169</v>
      </c>
      <c r="CP812" s="52"/>
      <c r="CQ812" s="52"/>
      <c r="CR812" s="52"/>
      <c r="CS812" s="52"/>
      <c r="CT812" s="52"/>
      <c r="CU812" s="52"/>
      <c r="CV812" s="96"/>
    </row>
    <row r="813" spans="55:100" x14ac:dyDescent="0.3">
      <c r="BC813" s="95"/>
      <c r="BD813" s="52"/>
      <c r="BE813" s="52"/>
      <c r="BF813" s="52"/>
      <c r="BG813" s="52"/>
      <c r="BH813" s="52"/>
      <c r="BI813" s="52"/>
      <c r="BJ813" s="52"/>
      <c r="BK813" s="52"/>
      <c r="BL813" s="52"/>
      <c r="BM813" s="52"/>
      <c r="BN813" s="52"/>
      <c r="BO813" s="52"/>
      <c r="BP813" s="52"/>
      <c r="BQ813" s="52"/>
      <c r="BR813" s="52"/>
      <c r="BS813" s="117">
        <f t="shared" si="210"/>
        <v>185.52244518177616</v>
      </c>
      <c r="BT813" s="115">
        <v>170</v>
      </c>
      <c r="BU813" s="52"/>
      <c r="BV813" s="52"/>
      <c r="BW813" s="52"/>
      <c r="BX813" s="52"/>
      <c r="BY813" s="52"/>
      <c r="BZ813" s="52"/>
      <c r="CA813" s="96"/>
      <c r="CB813" s="95"/>
      <c r="CC813" s="52"/>
      <c r="CD813" s="52"/>
      <c r="CE813" s="52"/>
      <c r="CF813" s="52"/>
      <c r="CG813" s="52"/>
      <c r="CH813" s="52"/>
      <c r="CI813" s="52"/>
      <c r="CJ813" s="52"/>
      <c r="CK813" s="52"/>
      <c r="CL813" s="52"/>
      <c r="CM813" s="52"/>
      <c r="CN813" s="117">
        <f t="shared" si="211"/>
        <v>185.52244518177616</v>
      </c>
      <c r="CO813" s="115">
        <v>170</v>
      </c>
      <c r="CP813" s="52"/>
      <c r="CQ813" s="52"/>
      <c r="CR813" s="52"/>
      <c r="CS813" s="52"/>
      <c r="CT813" s="52"/>
      <c r="CU813" s="52"/>
      <c r="CV813" s="96"/>
    </row>
    <row r="814" spans="55:100" x14ac:dyDescent="0.3">
      <c r="BC814" s="95"/>
      <c r="BD814" s="52"/>
      <c r="BE814" s="52"/>
      <c r="BF814" s="52"/>
      <c r="BG814" s="52"/>
      <c r="BH814" s="52"/>
      <c r="BI814" s="52"/>
      <c r="BJ814" s="52"/>
      <c r="BK814" s="52"/>
      <c r="BL814" s="52"/>
      <c r="BM814" s="52"/>
      <c r="BN814" s="52"/>
      <c r="BO814" s="52"/>
      <c r="BP814" s="52"/>
      <c r="BQ814" s="52"/>
      <c r="BR814" s="52"/>
      <c r="BS814" s="117">
        <f t="shared" si="210"/>
        <v>186.61375368284544</v>
      </c>
      <c r="BT814" s="115">
        <v>171</v>
      </c>
      <c r="BU814" s="52"/>
      <c r="BV814" s="52"/>
      <c r="BW814" s="52"/>
      <c r="BX814" s="52"/>
      <c r="BY814" s="52"/>
      <c r="BZ814" s="52"/>
      <c r="CA814" s="96"/>
      <c r="CB814" s="95"/>
      <c r="CC814" s="52"/>
      <c r="CD814" s="52"/>
      <c r="CE814" s="52"/>
      <c r="CF814" s="52"/>
      <c r="CG814" s="52"/>
      <c r="CH814" s="52"/>
      <c r="CI814" s="52"/>
      <c r="CJ814" s="52"/>
      <c r="CK814" s="52"/>
      <c r="CL814" s="52"/>
      <c r="CM814" s="52"/>
      <c r="CN814" s="117">
        <f t="shared" si="211"/>
        <v>186.61375368284544</v>
      </c>
      <c r="CO814" s="115">
        <v>171</v>
      </c>
      <c r="CP814" s="52"/>
      <c r="CQ814" s="52"/>
      <c r="CR814" s="52"/>
      <c r="CS814" s="52"/>
      <c r="CT814" s="52"/>
      <c r="CU814" s="52"/>
      <c r="CV814" s="96"/>
    </row>
    <row r="815" spans="55:100" x14ac:dyDescent="0.3">
      <c r="BC815" s="95"/>
      <c r="BD815" s="52"/>
      <c r="BE815" s="52"/>
      <c r="BF815" s="52"/>
      <c r="BG815" s="52"/>
      <c r="BH815" s="52"/>
      <c r="BI815" s="52"/>
      <c r="BJ815" s="52"/>
      <c r="BK815" s="52"/>
      <c r="BL815" s="52"/>
      <c r="BM815" s="52"/>
      <c r="BN815" s="52"/>
      <c r="BO815" s="52"/>
      <c r="BP815" s="52"/>
      <c r="BQ815" s="52"/>
      <c r="BR815" s="52"/>
      <c r="BS815" s="117">
        <f t="shared" si="210"/>
        <v>187.70506218391472</v>
      </c>
      <c r="BT815" s="115">
        <v>172</v>
      </c>
      <c r="BU815" s="52"/>
      <c r="BV815" s="52"/>
      <c r="BW815" s="52"/>
      <c r="BX815" s="52"/>
      <c r="BY815" s="52"/>
      <c r="BZ815" s="52"/>
      <c r="CA815" s="96"/>
      <c r="CB815" s="95"/>
      <c r="CC815" s="52"/>
      <c r="CD815" s="52"/>
      <c r="CE815" s="52"/>
      <c r="CF815" s="52"/>
      <c r="CG815" s="52"/>
      <c r="CH815" s="52"/>
      <c r="CI815" s="52"/>
      <c r="CJ815" s="52"/>
      <c r="CK815" s="52"/>
      <c r="CL815" s="52"/>
      <c r="CM815" s="52"/>
      <c r="CN815" s="117">
        <f t="shared" si="211"/>
        <v>187.70506218391472</v>
      </c>
      <c r="CO815" s="115">
        <v>172</v>
      </c>
      <c r="CP815" s="52"/>
      <c r="CQ815" s="52"/>
      <c r="CR815" s="52"/>
      <c r="CS815" s="52"/>
      <c r="CT815" s="52"/>
      <c r="CU815" s="52"/>
      <c r="CV815" s="96"/>
    </row>
    <row r="816" spans="55:100" x14ac:dyDescent="0.3">
      <c r="BC816" s="95"/>
      <c r="BD816" s="52"/>
      <c r="BE816" s="52"/>
      <c r="BF816" s="52"/>
      <c r="BG816" s="52"/>
      <c r="BH816" s="52"/>
      <c r="BI816" s="52"/>
      <c r="BJ816" s="52"/>
      <c r="BK816" s="52"/>
      <c r="BL816" s="52"/>
      <c r="BM816" s="52"/>
      <c r="BN816" s="52"/>
      <c r="BO816" s="52"/>
      <c r="BP816" s="52"/>
      <c r="BQ816" s="52"/>
      <c r="BR816" s="52"/>
      <c r="BS816" s="117">
        <f t="shared" si="210"/>
        <v>188.79637068498397</v>
      </c>
      <c r="BT816" s="115">
        <v>173</v>
      </c>
      <c r="BU816" s="52"/>
      <c r="BV816" s="52"/>
      <c r="BW816" s="52"/>
      <c r="BX816" s="52"/>
      <c r="BY816" s="52"/>
      <c r="BZ816" s="52"/>
      <c r="CA816" s="96"/>
      <c r="CB816" s="95"/>
      <c r="CC816" s="52"/>
      <c r="CD816" s="52"/>
      <c r="CE816" s="52"/>
      <c r="CF816" s="52"/>
      <c r="CG816" s="52"/>
      <c r="CH816" s="52"/>
      <c r="CI816" s="52"/>
      <c r="CJ816" s="52"/>
      <c r="CK816" s="52"/>
      <c r="CL816" s="52"/>
      <c r="CM816" s="52"/>
      <c r="CN816" s="117">
        <f t="shared" si="211"/>
        <v>188.79637068498397</v>
      </c>
      <c r="CO816" s="115">
        <v>173</v>
      </c>
      <c r="CP816" s="52"/>
      <c r="CQ816" s="52"/>
      <c r="CR816" s="52"/>
      <c r="CS816" s="52"/>
      <c r="CT816" s="52"/>
      <c r="CU816" s="52"/>
      <c r="CV816" s="96"/>
    </row>
    <row r="817" spans="55:100" x14ac:dyDescent="0.3">
      <c r="BC817" s="95"/>
      <c r="BD817" s="52"/>
      <c r="BE817" s="52"/>
      <c r="BF817" s="52"/>
      <c r="BG817" s="52"/>
      <c r="BH817" s="52"/>
      <c r="BI817" s="52"/>
      <c r="BJ817" s="52"/>
      <c r="BK817" s="52"/>
      <c r="BL817" s="52"/>
      <c r="BM817" s="52"/>
      <c r="BN817" s="52"/>
      <c r="BO817" s="52"/>
      <c r="BP817" s="52"/>
      <c r="BQ817" s="52"/>
      <c r="BR817" s="52"/>
      <c r="BS817" s="117">
        <f t="shared" si="210"/>
        <v>189.88767918605325</v>
      </c>
      <c r="BT817" s="115">
        <v>174</v>
      </c>
      <c r="BU817" s="52"/>
      <c r="BV817" s="52"/>
      <c r="BW817" s="52"/>
      <c r="BX817" s="52"/>
      <c r="BY817" s="52"/>
      <c r="BZ817" s="52"/>
      <c r="CA817" s="96"/>
      <c r="CB817" s="95"/>
      <c r="CC817" s="52"/>
      <c r="CD817" s="52"/>
      <c r="CE817" s="52"/>
      <c r="CF817" s="52"/>
      <c r="CG817" s="52"/>
      <c r="CH817" s="52"/>
      <c r="CI817" s="52"/>
      <c r="CJ817" s="52"/>
      <c r="CK817" s="52"/>
      <c r="CL817" s="52"/>
      <c r="CM817" s="52"/>
      <c r="CN817" s="117">
        <f t="shared" si="211"/>
        <v>189.88767918605325</v>
      </c>
      <c r="CO817" s="115">
        <v>174</v>
      </c>
      <c r="CP817" s="52"/>
      <c r="CQ817" s="52"/>
      <c r="CR817" s="52"/>
      <c r="CS817" s="52"/>
      <c r="CT817" s="52"/>
      <c r="CU817" s="52"/>
      <c r="CV817" s="96"/>
    </row>
    <row r="818" spans="55:100" x14ac:dyDescent="0.3">
      <c r="BC818" s="95"/>
      <c r="BD818" s="52"/>
      <c r="BE818" s="52"/>
      <c r="BF818" s="52"/>
      <c r="BG818" s="52"/>
      <c r="BH818" s="52"/>
      <c r="BI818" s="52"/>
      <c r="BJ818" s="52"/>
      <c r="BK818" s="52"/>
      <c r="BL818" s="52"/>
      <c r="BM818" s="52"/>
      <c r="BN818" s="52"/>
      <c r="BO818" s="52"/>
      <c r="BP818" s="52"/>
      <c r="BQ818" s="52"/>
      <c r="BR818" s="52"/>
      <c r="BS818" s="117">
        <f t="shared" si="210"/>
        <v>190.97898768712253</v>
      </c>
      <c r="BT818" s="115">
        <v>175</v>
      </c>
      <c r="BU818" s="52"/>
      <c r="BV818" s="52"/>
      <c r="BW818" s="52"/>
      <c r="BX818" s="52"/>
      <c r="BY818" s="52"/>
      <c r="BZ818" s="52"/>
      <c r="CA818" s="96"/>
      <c r="CB818" s="95"/>
      <c r="CC818" s="52"/>
      <c r="CD818" s="52"/>
      <c r="CE818" s="52"/>
      <c r="CF818" s="52"/>
      <c r="CG818" s="52"/>
      <c r="CH818" s="52"/>
      <c r="CI818" s="52"/>
      <c r="CJ818" s="52"/>
      <c r="CK818" s="52"/>
      <c r="CL818" s="52"/>
      <c r="CM818" s="52"/>
      <c r="CN818" s="117">
        <f t="shared" si="211"/>
        <v>190.97898768712253</v>
      </c>
      <c r="CO818" s="115">
        <v>175</v>
      </c>
      <c r="CP818" s="52"/>
      <c r="CQ818" s="52"/>
      <c r="CR818" s="52"/>
      <c r="CS818" s="52"/>
      <c r="CT818" s="52"/>
      <c r="CU818" s="52"/>
      <c r="CV818" s="96"/>
    </row>
    <row r="819" spans="55:100" x14ac:dyDescent="0.3">
      <c r="BC819" s="95"/>
      <c r="BD819" s="52"/>
      <c r="BE819" s="52"/>
      <c r="BF819" s="52"/>
      <c r="BG819" s="52"/>
      <c r="BH819" s="52"/>
      <c r="BI819" s="52"/>
      <c r="BJ819" s="52"/>
      <c r="BK819" s="52"/>
      <c r="BL819" s="52"/>
      <c r="BM819" s="52"/>
      <c r="BN819" s="52"/>
      <c r="BO819" s="52"/>
      <c r="BP819" s="52"/>
      <c r="BQ819" s="52"/>
      <c r="BR819" s="52"/>
      <c r="BS819" s="117">
        <f t="shared" si="210"/>
        <v>192.0702961881918</v>
      </c>
      <c r="BT819" s="115">
        <v>176</v>
      </c>
      <c r="BU819" s="52"/>
      <c r="BV819" s="52"/>
      <c r="BW819" s="52"/>
      <c r="BX819" s="52"/>
      <c r="BY819" s="52"/>
      <c r="BZ819" s="52"/>
      <c r="CA819" s="96"/>
      <c r="CB819" s="95"/>
      <c r="CC819" s="52"/>
      <c r="CD819" s="52"/>
      <c r="CE819" s="52"/>
      <c r="CF819" s="52"/>
      <c r="CG819" s="52"/>
      <c r="CH819" s="52"/>
      <c r="CI819" s="52"/>
      <c r="CJ819" s="52"/>
      <c r="CK819" s="52"/>
      <c r="CL819" s="52"/>
      <c r="CM819" s="52"/>
      <c r="CN819" s="117">
        <f t="shared" si="211"/>
        <v>192.0702961881918</v>
      </c>
      <c r="CO819" s="115">
        <v>176</v>
      </c>
      <c r="CP819" s="52"/>
      <c r="CQ819" s="52"/>
      <c r="CR819" s="52"/>
      <c r="CS819" s="52"/>
      <c r="CT819" s="52"/>
      <c r="CU819" s="52"/>
      <c r="CV819" s="96"/>
    </row>
    <row r="820" spans="55:100" x14ac:dyDescent="0.3">
      <c r="BC820" s="95"/>
      <c r="BD820" s="52"/>
      <c r="BE820" s="52"/>
      <c r="BF820" s="52"/>
      <c r="BG820" s="52"/>
      <c r="BH820" s="52"/>
      <c r="BI820" s="52"/>
      <c r="BJ820" s="52"/>
      <c r="BK820" s="52"/>
      <c r="BL820" s="52"/>
      <c r="BM820" s="52"/>
      <c r="BN820" s="52"/>
      <c r="BO820" s="52"/>
      <c r="BP820" s="52"/>
      <c r="BQ820" s="52"/>
      <c r="BR820" s="52"/>
      <c r="BS820" s="117">
        <f t="shared" si="210"/>
        <v>193.16160468926108</v>
      </c>
      <c r="BT820" s="115">
        <v>177</v>
      </c>
      <c r="BU820" s="52"/>
      <c r="BV820" s="52"/>
      <c r="BW820" s="52"/>
      <c r="BX820" s="52"/>
      <c r="BY820" s="52"/>
      <c r="BZ820" s="52"/>
      <c r="CA820" s="96"/>
      <c r="CB820" s="95"/>
      <c r="CC820" s="52"/>
      <c r="CD820" s="52"/>
      <c r="CE820" s="52"/>
      <c r="CF820" s="52"/>
      <c r="CG820" s="52"/>
      <c r="CH820" s="52"/>
      <c r="CI820" s="52"/>
      <c r="CJ820" s="52"/>
      <c r="CK820" s="52"/>
      <c r="CL820" s="52"/>
      <c r="CM820" s="52"/>
      <c r="CN820" s="117">
        <f t="shared" si="211"/>
        <v>193.16160468926108</v>
      </c>
      <c r="CO820" s="115">
        <v>177</v>
      </c>
      <c r="CP820" s="52"/>
      <c r="CQ820" s="52"/>
      <c r="CR820" s="52"/>
      <c r="CS820" s="52"/>
      <c r="CT820" s="52"/>
      <c r="CU820" s="52"/>
      <c r="CV820" s="96"/>
    </row>
    <row r="821" spans="55:100" x14ac:dyDescent="0.3">
      <c r="BC821" s="95"/>
      <c r="BD821" s="52"/>
      <c r="BE821" s="52"/>
      <c r="BF821" s="52"/>
      <c r="BG821" s="52"/>
      <c r="BH821" s="52"/>
      <c r="BI821" s="52"/>
      <c r="BJ821" s="52"/>
      <c r="BK821" s="52"/>
      <c r="BL821" s="52"/>
      <c r="BM821" s="52"/>
      <c r="BN821" s="52"/>
      <c r="BO821" s="52"/>
      <c r="BP821" s="52"/>
      <c r="BQ821" s="52"/>
      <c r="BR821" s="52"/>
      <c r="BS821" s="117">
        <f t="shared" si="210"/>
        <v>194.25291319033033</v>
      </c>
      <c r="BT821" s="115">
        <v>178</v>
      </c>
      <c r="BU821" s="52"/>
      <c r="BV821" s="52"/>
      <c r="BW821" s="52"/>
      <c r="BX821" s="52"/>
      <c r="BY821" s="52"/>
      <c r="BZ821" s="52"/>
      <c r="CA821" s="96"/>
      <c r="CB821" s="95"/>
      <c r="CC821" s="52"/>
      <c r="CD821" s="52"/>
      <c r="CE821" s="52"/>
      <c r="CF821" s="52"/>
      <c r="CG821" s="52"/>
      <c r="CH821" s="52"/>
      <c r="CI821" s="52"/>
      <c r="CJ821" s="52"/>
      <c r="CK821" s="52"/>
      <c r="CL821" s="52"/>
      <c r="CM821" s="52"/>
      <c r="CN821" s="117">
        <f t="shared" si="211"/>
        <v>194.25291319033033</v>
      </c>
      <c r="CO821" s="115">
        <v>178</v>
      </c>
      <c r="CP821" s="52"/>
      <c r="CQ821" s="52"/>
      <c r="CR821" s="52"/>
      <c r="CS821" s="52"/>
      <c r="CT821" s="52"/>
      <c r="CU821" s="52"/>
      <c r="CV821" s="96"/>
    </row>
    <row r="822" spans="55:100" x14ac:dyDescent="0.3">
      <c r="BC822" s="95"/>
      <c r="BD822" s="52"/>
      <c r="BE822" s="52"/>
      <c r="BF822" s="52"/>
      <c r="BG822" s="52"/>
      <c r="BH822" s="52"/>
      <c r="BI822" s="52"/>
      <c r="BJ822" s="52"/>
      <c r="BK822" s="52"/>
      <c r="BL822" s="52"/>
      <c r="BM822" s="52"/>
      <c r="BN822" s="52"/>
      <c r="BO822" s="52"/>
      <c r="BP822" s="52"/>
      <c r="BQ822" s="52"/>
      <c r="BR822" s="52"/>
      <c r="BS822" s="117">
        <f t="shared" si="210"/>
        <v>195.34422169139961</v>
      </c>
      <c r="BT822" s="115">
        <v>179</v>
      </c>
      <c r="BU822" s="52"/>
      <c r="BV822" s="52"/>
      <c r="BW822" s="52"/>
      <c r="BX822" s="52"/>
      <c r="BY822" s="52"/>
      <c r="BZ822" s="52"/>
      <c r="CA822" s="96"/>
      <c r="CB822" s="95"/>
      <c r="CC822" s="52"/>
      <c r="CD822" s="52"/>
      <c r="CE822" s="52"/>
      <c r="CF822" s="52"/>
      <c r="CG822" s="52"/>
      <c r="CH822" s="52"/>
      <c r="CI822" s="52"/>
      <c r="CJ822" s="52"/>
      <c r="CK822" s="52"/>
      <c r="CL822" s="52"/>
      <c r="CM822" s="52"/>
      <c r="CN822" s="117">
        <f t="shared" si="211"/>
        <v>195.34422169139961</v>
      </c>
      <c r="CO822" s="115">
        <v>179</v>
      </c>
      <c r="CP822" s="52"/>
      <c r="CQ822" s="52"/>
      <c r="CR822" s="52"/>
      <c r="CS822" s="52"/>
      <c r="CT822" s="52"/>
      <c r="CU822" s="52"/>
      <c r="CV822" s="96"/>
    </row>
    <row r="823" spans="55:100" x14ac:dyDescent="0.3">
      <c r="BC823" s="95"/>
      <c r="BD823" s="52"/>
      <c r="BE823" s="52"/>
      <c r="BF823" s="52"/>
      <c r="BG823" s="52"/>
      <c r="BH823" s="52"/>
      <c r="BI823" s="52"/>
      <c r="BJ823" s="52"/>
      <c r="BK823" s="52"/>
      <c r="BL823" s="52"/>
      <c r="BM823" s="52"/>
      <c r="BN823" s="52"/>
      <c r="BO823" s="52"/>
      <c r="BP823" s="52"/>
      <c r="BQ823" s="52"/>
      <c r="BR823" s="52"/>
      <c r="BS823" s="117">
        <f t="shared" si="210"/>
        <v>196.43553019246889</v>
      </c>
      <c r="BT823" s="115">
        <v>180</v>
      </c>
      <c r="BU823" s="52"/>
      <c r="BV823" s="52"/>
      <c r="BW823" s="52"/>
      <c r="BX823" s="52"/>
      <c r="BY823" s="52"/>
      <c r="BZ823" s="52"/>
      <c r="CA823" s="96"/>
      <c r="CB823" s="95"/>
      <c r="CC823" s="52"/>
      <c r="CD823" s="52"/>
      <c r="CE823" s="52"/>
      <c r="CF823" s="52"/>
      <c r="CG823" s="52"/>
      <c r="CH823" s="52"/>
      <c r="CI823" s="52"/>
      <c r="CJ823" s="52"/>
      <c r="CK823" s="52"/>
      <c r="CL823" s="52"/>
      <c r="CM823" s="52"/>
      <c r="CN823" s="117">
        <f t="shared" si="211"/>
        <v>196.43553019246889</v>
      </c>
      <c r="CO823" s="115">
        <v>180</v>
      </c>
      <c r="CP823" s="52"/>
      <c r="CQ823" s="52"/>
      <c r="CR823" s="52"/>
      <c r="CS823" s="52"/>
      <c r="CT823" s="52"/>
      <c r="CU823" s="52"/>
      <c r="CV823" s="96"/>
    </row>
    <row r="824" spans="55:100" x14ac:dyDescent="0.3">
      <c r="BC824" s="95"/>
      <c r="BD824" s="52"/>
      <c r="BE824" s="52"/>
      <c r="BF824" s="52"/>
      <c r="BG824" s="52"/>
      <c r="BH824" s="52"/>
      <c r="BI824" s="52"/>
      <c r="BJ824" s="52"/>
      <c r="BK824" s="52"/>
      <c r="BL824" s="52"/>
      <c r="BM824" s="52"/>
      <c r="BN824" s="52"/>
      <c r="BO824" s="52"/>
      <c r="BP824" s="52"/>
      <c r="BQ824" s="52"/>
      <c r="BR824" s="52"/>
      <c r="BS824" s="117">
        <f t="shared" si="210"/>
        <v>197.52683869353817</v>
      </c>
      <c r="BT824" s="115">
        <v>181</v>
      </c>
      <c r="BU824" s="52"/>
      <c r="BV824" s="52"/>
      <c r="BW824" s="52"/>
      <c r="BX824" s="52"/>
      <c r="BY824" s="52"/>
      <c r="BZ824" s="52"/>
      <c r="CA824" s="96"/>
      <c r="CB824" s="95"/>
      <c r="CC824" s="52"/>
      <c r="CD824" s="52"/>
      <c r="CE824" s="52"/>
      <c r="CF824" s="52"/>
      <c r="CG824" s="52"/>
      <c r="CH824" s="52"/>
      <c r="CI824" s="52"/>
      <c r="CJ824" s="52"/>
      <c r="CK824" s="52"/>
      <c r="CL824" s="52"/>
      <c r="CM824" s="52"/>
      <c r="CN824" s="117">
        <f t="shared" si="211"/>
        <v>197.52683869353817</v>
      </c>
      <c r="CO824" s="115">
        <v>181</v>
      </c>
      <c r="CP824" s="52"/>
      <c r="CQ824" s="52"/>
      <c r="CR824" s="52"/>
      <c r="CS824" s="52"/>
      <c r="CT824" s="52"/>
      <c r="CU824" s="52"/>
      <c r="CV824" s="96"/>
    </row>
    <row r="825" spans="55:100" x14ac:dyDescent="0.3">
      <c r="BC825" s="95"/>
      <c r="BD825" s="52"/>
      <c r="BE825" s="52"/>
      <c r="BF825" s="52"/>
      <c r="BG825" s="52"/>
      <c r="BH825" s="52"/>
      <c r="BI825" s="52"/>
      <c r="BJ825" s="52"/>
      <c r="BK825" s="52"/>
      <c r="BL825" s="52"/>
      <c r="BM825" s="52"/>
      <c r="BN825" s="52"/>
      <c r="BO825" s="52"/>
      <c r="BP825" s="52"/>
      <c r="BQ825" s="52"/>
      <c r="BR825" s="52"/>
      <c r="BS825" s="117">
        <f t="shared" si="210"/>
        <v>198.61814719460742</v>
      </c>
      <c r="BT825" s="115">
        <v>182</v>
      </c>
      <c r="BU825" s="52"/>
      <c r="BV825" s="52"/>
      <c r="BW825" s="52"/>
      <c r="BX825" s="52"/>
      <c r="BY825" s="52"/>
      <c r="BZ825" s="52"/>
      <c r="CA825" s="96"/>
      <c r="CB825" s="95"/>
      <c r="CC825" s="52"/>
      <c r="CD825" s="52"/>
      <c r="CE825" s="52"/>
      <c r="CF825" s="52"/>
      <c r="CG825" s="52"/>
      <c r="CH825" s="52"/>
      <c r="CI825" s="52"/>
      <c r="CJ825" s="52"/>
      <c r="CK825" s="52"/>
      <c r="CL825" s="52"/>
      <c r="CM825" s="52"/>
      <c r="CN825" s="117">
        <f t="shared" si="211"/>
        <v>198.61814719460742</v>
      </c>
      <c r="CO825" s="115">
        <v>182</v>
      </c>
      <c r="CP825" s="52"/>
      <c r="CQ825" s="52"/>
      <c r="CR825" s="52"/>
      <c r="CS825" s="52"/>
      <c r="CT825" s="52"/>
      <c r="CU825" s="52"/>
      <c r="CV825" s="96"/>
    </row>
    <row r="826" spans="55:100" x14ac:dyDescent="0.3">
      <c r="BC826" s="95"/>
      <c r="BD826" s="52"/>
      <c r="BE826" s="52"/>
      <c r="BF826" s="52"/>
      <c r="BG826" s="52"/>
      <c r="BH826" s="52"/>
      <c r="BI826" s="52"/>
      <c r="BJ826" s="52"/>
      <c r="BK826" s="52"/>
      <c r="BL826" s="52"/>
      <c r="BM826" s="52"/>
      <c r="BN826" s="52"/>
      <c r="BO826" s="52"/>
      <c r="BP826" s="52"/>
      <c r="BQ826" s="52"/>
      <c r="BR826" s="52"/>
      <c r="BS826" s="117">
        <f t="shared" si="210"/>
        <v>199.7094556956767</v>
      </c>
      <c r="BT826" s="115">
        <v>183</v>
      </c>
      <c r="BU826" s="52"/>
      <c r="BV826" s="52"/>
      <c r="BW826" s="52"/>
      <c r="BX826" s="52"/>
      <c r="BY826" s="52"/>
      <c r="BZ826" s="52"/>
      <c r="CA826" s="96"/>
      <c r="CB826" s="95"/>
      <c r="CC826" s="52"/>
      <c r="CD826" s="52"/>
      <c r="CE826" s="52"/>
      <c r="CF826" s="52"/>
      <c r="CG826" s="52"/>
      <c r="CH826" s="52"/>
      <c r="CI826" s="52"/>
      <c r="CJ826" s="52"/>
      <c r="CK826" s="52"/>
      <c r="CL826" s="52"/>
      <c r="CM826" s="52"/>
      <c r="CN826" s="117">
        <f t="shared" si="211"/>
        <v>199.7094556956767</v>
      </c>
      <c r="CO826" s="115">
        <v>183</v>
      </c>
      <c r="CP826" s="52"/>
      <c r="CQ826" s="52"/>
      <c r="CR826" s="52"/>
      <c r="CS826" s="52"/>
      <c r="CT826" s="52"/>
      <c r="CU826" s="52"/>
      <c r="CV826" s="96"/>
    </row>
    <row r="827" spans="55:100" x14ac:dyDescent="0.3">
      <c r="BC827" s="95"/>
      <c r="BD827" s="52"/>
      <c r="BE827" s="52"/>
      <c r="BF827" s="52"/>
      <c r="BG827" s="52"/>
      <c r="BH827" s="52"/>
      <c r="BI827" s="52"/>
      <c r="BJ827" s="52"/>
      <c r="BK827" s="52"/>
      <c r="BL827" s="52"/>
      <c r="BM827" s="52"/>
      <c r="BN827" s="52"/>
      <c r="BO827" s="52"/>
      <c r="BP827" s="52"/>
      <c r="BQ827" s="52"/>
      <c r="BR827" s="52"/>
      <c r="BS827" s="117">
        <f t="shared" si="210"/>
        <v>200.80076419674597</v>
      </c>
      <c r="BT827" s="115">
        <v>184</v>
      </c>
      <c r="BU827" s="52"/>
      <c r="BV827" s="52"/>
      <c r="BW827" s="52"/>
      <c r="BX827" s="52"/>
      <c r="BY827" s="52"/>
      <c r="BZ827" s="52"/>
      <c r="CA827" s="96"/>
      <c r="CB827" s="95"/>
      <c r="CC827" s="52"/>
      <c r="CD827" s="52"/>
      <c r="CE827" s="52"/>
      <c r="CF827" s="52"/>
      <c r="CG827" s="52"/>
      <c r="CH827" s="52"/>
      <c r="CI827" s="52"/>
      <c r="CJ827" s="52"/>
      <c r="CK827" s="52"/>
      <c r="CL827" s="52"/>
      <c r="CM827" s="52"/>
      <c r="CN827" s="117">
        <f t="shared" si="211"/>
        <v>200.80076419674597</v>
      </c>
      <c r="CO827" s="115">
        <v>184</v>
      </c>
      <c r="CP827" s="52"/>
      <c r="CQ827" s="52"/>
      <c r="CR827" s="52"/>
      <c r="CS827" s="52"/>
      <c r="CT827" s="52"/>
      <c r="CU827" s="52"/>
      <c r="CV827" s="96"/>
    </row>
    <row r="828" spans="55:100" x14ac:dyDescent="0.3">
      <c r="BC828" s="95"/>
      <c r="BD828" s="52"/>
      <c r="BE828" s="52"/>
      <c r="BF828" s="52"/>
      <c r="BG828" s="52"/>
      <c r="BH828" s="52"/>
      <c r="BI828" s="52"/>
      <c r="BJ828" s="52"/>
      <c r="BK828" s="52"/>
      <c r="BL828" s="52"/>
      <c r="BM828" s="52"/>
      <c r="BN828" s="52"/>
      <c r="BO828" s="52"/>
      <c r="BP828" s="52"/>
      <c r="BQ828" s="52"/>
      <c r="BR828" s="52"/>
      <c r="BS828" s="117">
        <f t="shared" si="210"/>
        <v>201.89207269781525</v>
      </c>
      <c r="BT828" s="115">
        <v>185</v>
      </c>
      <c r="BU828" s="52"/>
      <c r="BV828" s="52"/>
      <c r="BW828" s="52"/>
      <c r="BX828" s="52"/>
      <c r="BY828" s="52"/>
      <c r="BZ828" s="52"/>
      <c r="CA828" s="96"/>
      <c r="CB828" s="95"/>
      <c r="CC828" s="52"/>
      <c r="CD828" s="52"/>
      <c r="CE828" s="52"/>
      <c r="CF828" s="52"/>
      <c r="CG828" s="52"/>
      <c r="CH828" s="52"/>
      <c r="CI828" s="52"/>
      <c r="CJ828" s="52"/>
      <c r="CK828" s="52"/>
      <c r="CL828" s="52"/>
      <c r="CM828" s="52"/>
      <c r="CN828" s="117">
        <f t="shared" si="211"/>
        <v>201.89207269781525</v>
      </c>
      <c r="CO828" s="115">
        <v>185</v>
      </c>
      <c r="CP828" s="52"/>
      <c r="CQ828" s="52"/>
      <c r="CR828" s="52"/>
      <c r="CS828" s="52"/>
      <c r="CT828" s="52"/>
      <c r="CU828" s="52"/>
      <c r="CV828" s="96"/>
    </row>
    <row r="829" spans="55:100" x14ac:dyDescent="0.3">
      <c r="BC829" s="95"/>
      <c r="BD829" s="52"/>
      <c r="BE829" s="52"/>
      <c r="BF829" s="52"/>
      <c r="BG829" s="52"/>
      <c r="BH829" s="52"/>
      <c r="BI829" s="52"/>
      <c r="BJ829" s="52"/>
      <c r="BK829" s="52"/>
      <c r="BL829" s="52"/>
      <c r="BM829" s="52"/>
      <c r="BN829" s="52"/>
      <c r="BO829" s="52"/>
      <c r="BP829" s="52"/>
      <c r="BQ829" s="52"/>
      <c r="BR829" s="52"/>
      <c r="BS829" s="117">
        <f t="shared" ref="BS829:BS842" si="212">$BT$436*$BT829+$BV$436</f>
        <v>202.9833811988845</v>
      </c>
      <c r="BT829" s="115">
        <v>186</v>
      </c>
      <c r="BU829" s="52"/>
      <c r="BV829" s="52"/>
      <c r="BW829" s="52"/>
      <c r="BX829" s="52"/>
      <c r="BY829" s="52"/>
      <c r="BZ829" s="52"/>
      <c r="CA829" s="96"/>
      <c r="CB829" s="95"/>
      <c r="CC829" s="52"/>
      <c r="CD829" s="52"/>
      <c r="CE829" s="52"/>
      <c r="CF829" s="52"/>
      <c r="CG829" s="52"/>
      <c r="CH829" s="52"/>
      <c r="CI829" s="52"/>
      <c r="CJ829" s="52"/>
      <c r="CK829" s="52"/>
      <c r="CL829" s="52"/>
      <c r="CM829" s="52"/>
      <c r="CN829" s="117">
        <f t="shared" si="211"/>
        <v>202.9833811988845</v>
      </c>
      <c r="CO829" s="115">
        <v>186</v>
      </c>
      <c r="CP829" s="52"/>
      <c r="CQ829" s="52"/>
      <c r="CR829" s="52"/>
      <c r="CS829" s="52"/>
      <c r="CT829" s="52"/>
      <c r="CU829" s="52"/>
      <c r="CV829" s="96"/>
    </row>
    <row r="830" spans="55:100" x14ac:dyDescent="0.3">
      <c r="BC830" s="95"/>
      <c r="BD830" s="52"/>
      <c r="BE830" s="52"/>
      <c r="BF830" s="52"/>
      <c r="BG830" s="52"/>
      <c r="BH830" s="52"/>
      <c r="BI830" s="52"/>
      <c r="BJ830" s="52"/>
      <c r="BK830" s="52"/>
      <c r="BL830" s="52"/>
      <c r="BM830" s="52"/>
      <c r="BN830" s="52"/>
      <c r="BO830" s="52"/>
      <c r="BP830" s="52"/>
      <c r="BQ830" s="52"/>
      <c r="BR830" s="52"/>
      <c r="BS830" s="117">
        <f t="shared" si="212"/>
        <v>204.07468969995378</v>
      </c>
      <c r="BT830" s="115">
        <v>187</v>
      </c>
      <c r="BU830" s="52"/>
      <c r="BV830" s="52"/>
      <c r="BW830" s="52"/>
      <c r="BX830" s="52"/>
      <c r="BY830" s="52"/>
      <c r="BZ830" s="52"/>
      <c r="CA830" s="96"/>
      <c r="CB830" s="95"/>
      <c r="CC830" s="52"/>
      <c r="CD830" s="52"/>
      <c r="CE830" s="52"/>
      <c r="CF830" s="52"/>
      <c r="CG830" s="52"/>
      <c r="CH830" s="52"/>
      <c r="CI830" s="52"/>
      <c r="CJ830" s="52"/>
      <c r="CK830" s="52"/>
      <c r="CL830" s="52"/>
      <c r="CM830" s="52"/>
      <c r="CN830" s="117">
        <f t="shared" ref="CN830:CN843" si="213">$CO$436*$CO830+$CQ$436</f>
        <v>204.07468969995378</v>
      </c>
      <c r="CO830" s="115">
        <v>187</v>
      </c>
      <c r="CP830" s="52"/>
      <c r="CQ830" s="52"/>
      <c r="CR830" s="52"/>
      <c r="CS830" s="52"/>
      <c r="CT830" s="52"/>
      <c r="CU830" s="52"/>
      <c r="CV830" s="96"/>
    </row>
    <row r="831" spans="55:100" x14ac:dyDescent="0.3">
      <c r="BC831" s="95"/>
      <c r="BD831" s="52"/>
      <c r="BE831" s="52"/>
      <c r="BF831" s="52"/>
      <c r="BG831" s="52"/>
      <c r="BH831" s="52"/>
      <c r="BI831" s="52"/>
      <c r="BJ831" s="52"/>
      <c r="BK831" s="52"/>
      <c r="BL831" s="52"/>
      <c r="BM831" s="52"/>
      <c r="BN831" s="52"/>
      <c r="BO831" s="52"/>
      <c r="BP831" s="52"/>
      <c r="BQ831" s="52"/>
      <c r="BR831" s="52"/>
      <c r="BS831" s="117">
        <f t="shared" si="212"/>
        <v>205.16599820102306</v>
      </c>
      <c r="BT831" s="115">
        <v>188</v>
      </c>
      <c r="BU831" s="52"/>
      <c r="BV831" s="52"/>
      <c r="BW831" s="52"/>
      <c r="BX831" s="52"/>
      <c r="BY831" s="52"/>
      <c r="BZ831" s="52"/>
      <c r="CA831" s="96"/>
      <c r="CB831" s="95"/>
      <c r="CC831" s="52"/>
      <c r="CD831" s="52"/>
      <c r="CE831" s="52"/>
      <c r="CF831" s="52"/>
      <c r="CG831" s="52"/>
      <c r="CH831" s="52"/>
      <c r="CI831" s="52"/>
      <c r="CJ831" s="52"/>
      <c r="CK831" s="52"/>
      <c r="CL831" s="52"/>
      <c r="CM831" s="52"/>
      <c r="CN831" s="117">
        <f t="shared" si="213"/>
        <v>205.16599820102306</v>
      </c>
      <c r="CO831" s="115">
        <v>188</v>
      </c>
      <c r="CP831" s="52"/>
      <c r="CQ831" s="52"/>
      <c r="CR831" s="52"/>
      <c r="CS831" s="52"/>
      <c r="CT831" s="52"/>
      <c r="CU831" s="52"/>
      <c r="CV831" s="96"/>
    </row>
    <row r="832" spans="55:100" x14ac:dyDescent="0.3">
      <c r="BC832" s="95"/>
      <c r="BD832" s="52"/>
      <c r="BE832" s="52"/>
      <c r="BF832" s="52"/>
      <c r="BG832" s="52"/>
      <c r="BH832" s="52"/>
      <c r="BI832" s="52"/>
      <c r="BJ832" s="52"/>
      <c r="BK832" s="52"/>
      <c r="BL832" s="52"/>
      <c r="BM832" s="52"/>
      <c r="BN832" s="52"/>
      <c r="BO832" s="52"/>
      <c r="BP832" s="52"/>
      <c r="BQ832" s="52"/>
      <c r="BR832" s="52"/>
      <c r="BS832" s="117">
        <f t="shared" si="212"/>
        <v>206.25730670209234</v>
      </c>
      <c r="BT832" s="115">
        <v>189</v>
      </c>
      <c r="BU832" s="52"/>
      <c r="BV832" s="52"/>
      <c r="BW832" s="52"/>
      <c r="BX832" s="52"/>
      <c r="BY832" s="52"/>
      <c r="BZ832" s="52"/>
      <c r="CA832" s="96"/>
      <c r="CB832" s="95"/>
      <c r="CC832" s="52"/>
      <c r="CD832" s="52"/>
      <c r="CE832" s="52"/>
      <c r="CF832" s="52"/>
      <c r="CG832" s="52"/>
      <c r="CH832" s="52"/>
      <c r="CI832" s="52"/>
      <c r="CJ832" s="52"/>
      <c r="CK832" s="52"/>
      <c r="CL832" s="52"/>
      <c r="CM832" s="52"/>
      <c r="CN832" s="117">
        <f t="shared" si="213"/>
        <v>206.25730670209234</v>
      </c>
      <c r="CO832" s="115">
        <v>189</v>
      </c>
      <c r="CP832" s="52"/>
      <c r="CQ832" s="52"/>
      <c r="CR832" s="52"/>
      <c r="CS832" s="52"/>
      <c r="CT832" s="52"/>
      <c r="CU832" s="52"/>
      <c r="CV832" s="96"/>
    </row>
    <row r="833" spans="55:100" x14ac:dyDescent="0.3">
      <c r="BC833" s="95"/>
      <c r="BD833" s="52"/>
      <c r="BE833" s="52"/>
      <c r="BF833" s="52"/>
      <c r="BG833" s="52"/>
      <c r="BH833" s="52"/>
      <c r="BI833" s="52"/>
      <c r="BJ833" s="52"/>
      <c r="BK833" s="52"/>
      <c r="BL833" s="52"/>
      <c r="BM833" s="52"/>
      <c r="BN833" s="52"/>
      <c r="BO833" s="52"/>
      <c r="BP833" s="52"/>
      <c r="BQ833" s="52"/>
      <c r="BR833" s="52"/>
      <c r="BS833" s="117">
        <f t="shared" si="212"/>
        <v>207.34861520316159</v>
      </c>
      <c r="BT833" s="115">
        <v>190</v>
      </c>
      <c r="BU833" s="52"/>
      <c r="BV833" s="52"/>
      <c r="BW833" s="52"/>
      <c r="BX833" s="52"/>
      <c r="BY833" s="52"/>
      <c r="BZ833" s="52"/>
      <c r="CA833" s="96"/>
      <c r="CB833" s="95"/>
      <c r="CC833" s="52"/>
      <c r="CD833" s="52"/>
      <c r="CE833" s="52"/>
      <c r="CF833" s="52"/>
      <c r="CG833" s="52"/>
      <c r="CH833" s="52"/>
      <c r="CI833" s="52"/>
      <c r="CJ833" s="52"/>
      <c r="CK833" s="52"/>
      <c r="CL833" s="52"/>
      <c r="CM833" s="52"/>
      <c r="CN833" s="117">
        <f t="shared" si="213"/>
        <v>207.34861520316159</v>
      </c>
      <c r="CO833" s="115">
        <v>190</v>
      </c>
      <c r="CP833" s="52"/>
      <c r="CQ833" s="52"/>
      <c r="CR833" s="52"/>
      <c r="CS833" s="52"/>
      <c r="CT833" s="52"/>
      <c r="CU833" s="52"/>
      <c r="CV833" s="96"/>
    </row>
    <row r="834" spans="55:100" x14ac:dyDescent="0.3">
      <c r="BC834" s="95"/>
      <c r="BD834" s="52"/>
      <c r="BE834" s="52"/>
      <c r="BF834" s="52"/>
      <c r="BG834" s="52"/>
      <c r="BH834" s="52"/>
      <c r="BI834" s="52"/>
      <c r="BJ834" s="52"/>
      <c r="BK834" s="52"/>
      <c r="BL834" s="52"/>
      <c r="BM834" s="52"/>
      <c r="BN834" s="52"/>
      <c r="BO834" s="52"/>
      <c r="BP834" s="52"/>
      <c r="BQ834" s="52"/>
      <c r="BR834" s="52"/>
      <c r="BS834" s="117">
        <f t="shared" si="212"/>
        <v>208.43992370423086</v>
      </c>
      <c r="BT834" s="115">
        <v>191</v>
      </c>
      <c r="BU834" s="52"/>
      <c r="BV834" s="52"/>
      <c r="BW834" s="52"/>
      <c r="BX834" s="52"/>
      <c r="BY834" s="52"/>
      <c r="BZ834" s="52"/>
      <c r="CA834" s="96"/>
      <c r="CB834" s="95"/>
      <c r="CC834" s="52"/>
      <c r="CD834" s="52"/>
      <c r="CE834" s="52"/>
      <c r="CF834" s="52"/>
      <c r="CG834" s="52"/>
      <c r="CH834" s="52"/>
      <c r="CI834" s="52"/>
      <c r="CJ834" s="52"/>
      <c r="CK834" s="52"/>
      <c r="CL834" s="52"/>
      <c r="CM834" s="52"/>
      <c r="CN834" s="117">
        <f t="shared" si="213"/>
        <v>208.43992370423086</v>
      </c>
      <c r="CO834" s="115">
        <v>191</v>
      </c>
      <c r="CP834" s="52"/>
      <c r="CQ834" s="52"/>
      <c r="CR834" s="52"/>
      <c r="CS834" s="52"/>
      <c r="CT834" s="52"/>
      <c r="CU834" s="52"/>
      <c r="CV834" s="96"/>
    </row>
    <row r="835" spans="55:100" x14ac:dyDescent="0.3">
      <c r="BC835" s="95"/>
      <c r="BD835" s="52"/>
      <c r="BE835" s="52"/>
      <c r="BF835" s="52"/>
      <c r="BG835" s="52"/>
      <c r="BH835" s="52"/>
      <c r="BI835" s="52"/>
      <c r="BJ835" s="52"/>
      <c r="BK835" s="52"/>
      <c r="BL835" s="52"/>
      <c r="BM835" s="52"/>
      <c r="BN835" s="52"/>
      <c r="BO835" s="52"/>
      <c r="BP835" s="52"/>
      <c r="BQ835" s="52"/>
      <c r="BR835" s="52"/>
      <c r="BS835" s="117">
        <f t="shared" si="212"/>
        <v>209.53123220530014</v>
      </c>
      <c r="BT835" s="115">
        <v>192</v>
      </c>
      <c r="BU835" s="52"/>
      <c r="BV835" s="52"/>
      <c r="BW835" s="52"/>
      <c r="BX835" s="52"/>
      <c r="BY835" s="52"/>
      <c r="BZ835" s="52"/>
      <c r="CA835" s="96"/>
      <c r="CB835" s="95"/>
      <c r="CC835" s="52"/>
      <c r="CD835" s="52"/>
      <c r="CE835" s="52"/>
      <c r="CF835" s="52"/>
      <c r="CG835" s="52"/>
      <c r="CH835" s="52"/>
      <c r="CI835" s="52"/>
      <c r="CJ835" s="52"/>
      <c r="CK835" s="52"/>
      <c r="CL835" s="52"/>
      <c r="CM835" s="52"/>
      <c r="CN835" s="117">
        <f t="shared" si="213"/>
        <v>209.53123220530014</v>
      </c>
      <c r="CO835" s="115">
        <v>192</v>
      </c>
      <c r="CP835" s="52"/>
      <c r="CQ835" s="52"/>
      <c r="CR835" s="52"/>
      <c r="CS835" s="52"/>
      <c r="CT835" s="52"/>
      <c r="CU835" s="52"/>
      <c r="CV835" s="96"/>
    </row>
    <row r="836" spans="55:100" x14ac:dyDescent="0.3">
      <c r="BC836" s="95"/>
      <c r="BD836" s="52"/>
      <c r="BE836" s="52"/>
      <c r="BF836" s="52"/>
      <c r="BG836" s="52"/>
      <c r="BH836" s="52"/>
      <c r="BI836" s="52"/>
      <c r="BJ836" s="52"/>
      <c r="BK836" s="52"/>
      <c r="BL836" s="52"/>
      <c r="BM836" s="52"/>
      <c r="BN836" s="52"/>
      <c r="BO836" s="52"/>
      <c r="BP836" s="52"/>
      <c r="BQ836" s="52"/>
      <c r="BR836" s="52"/>
      <c r="BS836" s="117">
        <f t="shared" si="212"/>
        <v>210.62254070636942</v>
      </c>
      <c r="BT836" s="115">
        <v>193</v>
      </c>
      <c r="BU836" s="52"/>
      <c r="BV836" s="52"/>
      <c r="BW836" s="52"/>
      <c r="BX836" s="52"/>
      <c r="BY836" s="52"/>
      <c r="BZ836" s="52"/>
      <c r="CA836" s="96"/>
      <c r="CB836" s="95"/>
      <c r="CC836" s="52"/>
      <c r="CD836" s="52"/>
      <c r="CE836" s="52"/>
      <c r="CF836" s="52"/>
      <c r="CG836" s="52"/>
      <c r="CH836" s="52"/>
      <c r="CI836" s="52"/>
      <c r="CJ836" s="52"/>
      <c r="CK836" s="52"/>
      <c r="CL836" s="52"/>
      <c r="CM836" s="52"/>
      <c r="CN836" s="117">
        <f t="shared" si="213"/>
        <v>210.62254070636942</v>
      </c>
      <c r="CO836" s="115">
        <v>193</v>
      </c>
      <c r="CP836" s="52"/>
      <c r="CQ836" s="52"/>
      <c r="CR836" s="52"/>
      <c r="CS836" s="52"/>
      <c r="CT836" s="52"/>
      <c r="CU836" s="52"/>
      <c r="CV836" s="96"/>
    </row>
    <row r="837" spans="55:100" x14ac:dyDescent="0.3">
      <c r="BC837" s="95"/>
      <c r="BD837" s="52"/>
      <c r="BE837" s="52"/>
      <c r="BF837" s="52"/>
      <c r="BG837" s="52"/>
      <c r="BH837" s="52"/>
      <c r="BI837" s="52"/>
      <c r="BJ837" s="52"/>
      <c r="BK837" s="52"/>
      <c r="BL837" s="52"/>
      <c r="BM837" s="52"/>
      <c r="BN837" s="52"/>
      <c r="BO837" s="52"/>
      <c r="BP837" s="52"/>
      <c r="BQ837" s="52"/>
      <c r="BR837" s="52"/>
      <c r="BS837" s="117">
        <f t="shared" si="212"/>
        <v>211.7138492074387</v>
      </c>
      <c r="BT837" s="115">
        <v>194</v>
      </c>
      <c r="BU837" s="52"/>
      <c r="BV837" s="52"/>
      <c r="BW837" s="52"/>
      <c r="BX837" s="52"/>
      <c r="BY837" s="52"/>
      <c r="BZ837" s="52"/>
      <c r="CA837" s="96"/>
      <c r="CB837" s="95"/>
      <c r="CC837" s="52"/>
      <c r="CD837" s="52"/>
      <c r="CE837" s="52"/>
      <c r="CF837" s="52"/>
      <c r="CG837" s="52"/>
      <c r="CH837" s="52"/>
      <c r="CI837" s="52"/>
      <c r="CJ837" s="52"/>
      <c r="CK837" s="52"/>
      <c r="CL837" s="52"/>
      <c r="CM837" s="52"/>
      <c r="CN837" s="117">
        <f t="shared" si="213"/>
        <v>211.7138492074387</v>
      </c>
      <c r="CO837" s="115">
        <v>194</v>
      </c>
      <c r="CP837" s="52"/>
      <c r="CQ837" s="52"/>
      <c r="CR837" s="52"/>
      <c r="CS837" s="52"/>
      <c r="CT837" s="52"/>
      <c r="CU837" s="52"/>
      <c r="CV837" s="96"/>
    </row>
    <row r="838" spans="55:100" x14ac:dyDescent="0.3">
      <c r="BC838" s="95"/>
      <c r="BD838" s="52"/>
      <c r="BE838" s="52"/>
      <c r="BF838" s="52"/>
      <c r="BG838" s="52"/>
      <c r="BH838" s="52"/>
      <c r="BI838" s="52"/>
      <c r="BJ838" s="52"/>
      <c r="BK838" s="52"/>
      <c r="BL838" s="52"/>
      <c r="BM838" s="52"/>
      <c r="BN838" s="52"/>
      <c r="BO838" s="52"/>
      <c r="BP838" s="52"/>
      <c r="BQ838" s="52"/>
      <c r="BR838" s="52"/>
      <c r="BS838" s="117">
        <f t="shared" si="212"/>
        <v>212.80515770850795</v>
      </c>
      <c r="BT838" s="115">
        <v>195</v>
      </c>
      <c r="BU838" s="52"/>
      <c r="BV838" s="52"/>
      <c r="BW838" s="52"/>
      <c r="BX838" s="52"/>
      <c r="BY838" s="52"/>
      <c r="BZ838" s="52"/>
      <c r="CA838" s="96"/>
      <c r="CB838" s="95"/>
      <c r="CC838" s="52"/>
      <c r="CD838" s="52"/>
      <c r="CE838" s="52"/>
      <c r="CF838" s="52"/>
      <c r="CG838" s="52"/>
      <c r="CH838" s="52"/>
      <c r="CI838" s="52"/>
      <c r="CJ838" s="52"/>
      <c r="CK838" s="52"/>
      <c r="CL838" s="52"/>
      <c r="CM838" s="52"/>
      <c r="CN838" s="117">
        <f t="shared" si="213"/>
        <v>212.80515770850795</v>
      </c>
      <c r="CO838" s="115">
        <v>195</v>
      </c>
      <c r="CP838" s="52"/>
      <c r="CQ838" s="52"/>
      <c r="CR838" s="52"/>
      <c r="CS838" s="52"/>
      <c r="CT838" s="52"/>
      <c r="CU838" s="52"/>
      <c r="CV838" s="96"/>
    </row>
    <row r="839" spans="55:100" x14ac:dyDescent="0.3">
      <c r="BC839" s="95"/>
      <c r="BD839" s="52"/>
      <c r="BE839" s="52"/>
      <c r="BF839" s="52"/>
      <c r="BG839" s="52"/>
      <c r="BH839" s="52"/>
      <c r="BI839" s="52"/>
      <c r="BJ839" s="52"/>
      <c r="BK839" s="52"/>
      <c r="BL839" s="52"/>
      <c r="BM839" s="52"/>
      <c r="BN839" s="52"/>
      <c r="BO839" s="52"/>
      <c r="BP839" s="52"/>
      <c r="BQ839" s="52"/>
      <c r="BR839" s="52"/>
      <c r="BS839" s="117">
        <f t="shared" si="212"/>
        <v>213.89646620957723</v>
      </c>
      <c r="BT839" s="115">
        <v>196</v>
      </c>
      <c r="BU839" s="52"/>
      <c r="BV839" s="52"/>
      <c r="BW839" s="52"/>
      <c r="BX839" s="52"/>
      <c r="BY839" s="52"/>
      <c r="BZ839" s="52"/>
      <c r="CA839" s="96"/>
      <c r="CB839" s="95"/>
      <c r="CC839" s="52"/>
      <c r="CD839" s="52"/>
      <c r="CE839" s="52"/>
      <c r="CF839" s="52"/>
      <c r="CG839" s="52"/>
      <c r="CH839" s="52"/>
      <c r="CI839" s="52"/>
      <c r="CJ839" s="52"/>
      <c r="CK839" s="52"/>
      <c r="CL839" s="52"/>
      <c r="CM839" s="52"/>
      <c r="CN839" s="117">
        <f t="shared" si="213"/>
        <v>213.89646620957723</v>
      </c>
      <c r="CO839" s="115">
        <v>196</v>
      </c>
      <c r="CP839" s="52"/>
      <c r="CQ839" s="52"/>
      <c r="CR839" s="52"/>
      <c r="CS839" s="52"/>
      <c r="CT839" s="52"/>
      <c r="CU839" s="52"/>
      <c r="CV839" s="96"/>
    </row>
    <row r="840" spans="55:100" x14ac:dyDescent="0.3">
      <c r="BC840" s="95"/>
      <c r="BD840" s="52"/>
      <c r="BE840" s="52"/>
      <c r="BF840" s="52"/>
      <c r="BG840" s="52"/>
      <c r="BH840" s="52"/>
      <c r="BI840" s="52"/>
      <c r="BJ840" s="52"/>
      <c r="BK840" s="52"/>
      <c r="BL840" s="52"/>
      <c r="BM840" s="52"/>
      <c r="BN840" s="52"/>
      <c r="BO840" s="52"/>
      <c r="BP840" s="52"/>
      <c r="BQ840" s="52"/>
      <c r="BR840" s="52"/>
      <c r="BS840" s="117">
        <f t="shared" si="212"/>
        <v>214.98777471064651</v>
      </c>
      <c r="BT840" s="115">
        <v>197</v>
      </c>
      <c r="BU840" s="52"/>
      <c r="BV840" s="52"/>
      <c r="BW840" s="52"/>
      <c r="BX840" s="52"/>
      <c r="BY840" s="52"/>
      <c r="BZ840" s="52"/>
      <c r="CA840" s="96"/>
      <c r="CB840" s="95"/>
      <c r="CC840" s="52"/>
      <c r="CD840" s="52"/>
      <c r="CE840" s="52"/>
      <c r="CF840" s="52"/>
      <c r="CG840" s="52"/>
      <c r="CH840" s="52"/>
      <c r="CI840" s="52"/>
      <c r="CJ840" s="52"/>
      <c r="CK840" s="52"/>
      <c r="CL840" s="52"/>
      <c r="CM840" s="52"/>
      <c r="CN840" s="117">
        <f t="shared" si="213"/>
        <v>214.98777471064651</v>
      </c>
      <c r="CO840" s="115">
        <v>197</v>
      </c>
      <c r="CP840" s="52"/>
      <c r="CQ840" s="52"/>
      <c r="CR840" s="52"/>
      <c r="CS840" s="52"/>
      <c r="CT840" s="52"/>
      <c r="CU840" s="52"/>
      <c r="CV840" s="96"/>
    </row>
    <row r="841" spans="55:100" x14ac:dyDescent="0.3">
      <c r="BC841" s="95"/>
      <c r="BD841" s="52"/>
      <c r="BE841" s="52"/>
      <c r="BF841" s="52"/>
      <c r="BG841" s="52"/>
      <c r="BH841" s="52"/>
      <c r="BI841" s="52"/>
      <c r="BJ841" s="52"/>
      <c r="BK841" s="52"/>
      <c r="BL841" s="52"/>
      <c r="BM841" s="52"/>
      <c r="BN841" s="52"/>
      <c r="BO841" s="52"/>
      <c r="BP841" s="52"/>
      <c r="BQ841" s="52"/>
      <c r="BR841" s="52"/>
      <c r="BS841" s="117">
        <f t="shared" si="212"/>
        <v>216.07908321171578</v>
      </c>
      <c r="BT841" s="115">
        <v>198</v>
      </c>
      <c r="BU841" s="52"/>
      <c r="BV841" s="52"/>
      <c r="BW841" s="52"/>
      <c r="BX841" s="52"/>
      <c r="BY841" s="52"/>
      <c r="BZ841" s="52"/>
      <c r="CA841" s="96"/>
      <c r="CB841" s="95"/>
      <c r="CC841" s="52"/>
      <c r="CD841" s="52"/>
      <c r="CE841" s="52"/>
      <c r="CF841" s="52"/>
      <c r="CG841" s="52"/>
      <c r="CH841" s="52"/>
      <c r="CI841" s="52"/>
      <c r="CJ841" s="52"/>
      <c r="CK841" s="52"/>
      <c r="CL841" s="52"/>
      <c r="CM841" s="52"/>
      <c r="CN841" s="117">
        <f t="shared" si="213"/>
        <v>216.07908321171578</v>
      </c>
      <c r="CO841" s="115">
        <v>198</v>
      </c>
      <c r="CP841" s="52"/>
      <c r="CQ841" s="52"/>
      <c r="CR841" s="52"/>
      <c r="CS841" s="52"/>
      <c r="CT841" s="52"/>
      <c r="CU841" s="52"/>
      <c r="CV841" s="96"/>
    </row>
    <row r="842" spans="55:100" x14ac:dyDescent="0.3">
      <c r="BC842" s="95"/>
      <c r="BD842" s="52"/>
      <c r="BE842" s="52"/>
      <c r="BF842" s="52"/>
      <c r="BG842" s="52"/>
      <c r="BH842" s="52"/>
      <c r="BI842" s="52"/>
      <c r="BJ842" s="52"/>
      <c r="BK842" s="52"/>
      <c r="BL842" s="52"/>
      <c r="BM842" s="52"/>
      <c r="BN842" s="52"/>
      <c r="BO842" s="52"/>
      <c r="BP842" s="52"/>
      <c r="BQ842" s="52"/>
      <c r="BR842" s="52"/>
      <c r="BS842" s="117">
        <f t="shared" si="212"/>
        <v>217.17039171278503</v>
      </c>
      <c r="BT842" s="115">
        <v>199</v>
      </c>
      <c r="BU842" s="52"/>
      <c r="BV842" s="52"/>
      <c r="BW842" s="52"/>
      <c r="BX842" s="52"/>
      <c r="BY842" s="52"/>
      <c r="BZ842" s="52"/>
      <c r="CA842" s="96"/>
      <c r="CB842" s="95"/>
      <c r="CC842" s="52"/>
      <c r="CD842" s="52"/>
      <c r="CE842" s="52"/>
      <c r="CF842" s="52"/>
      <c r="CG842" s="52"/>
      <c r="CH842" s="52"/>
      <c r="CI842" s="52"/>
      <c r="CJ842" s="52"/>
      <c r="CK842" s="52"/>
      <c r="CL842" s="52"/>
      <c r="CM842" s="52"/>
      <c r="CN842" s="117">
        <f t="shared" si="213"/>
        <v>217.17039171278503</v>
      </c>
      <c r="CO842" s="115">
        <v>199</v>
      </c>
      <c r="CP842" s="52"/>
      <c r="CQ842" s="52"/>
      <c r="CR842" s="52"/>
      <c r="CS842" s="52"/>
      <c r="CT842" s="52"/>
      <c r="CU842" s="52"/>
      <c r="CV842" s="96"/>
    </row>
    <row r="843" spans="55:100" x14ac:dyDescent="0.3">
      <c r="BC843" s="95"/>
      <c r="BD843" s="52"/>
      <c r="BE843" s="52"/>
      <c r="BF843" s="52"/>
      <c r="BG843" s="52"/>
      <c r="BH843" s="52"/>
      <c r="BI843" s="52"/>
      <c r="BJ843" s="52"/>
      <c r="BK843" s="52"/>
      <c r="BL843" s="52"/>
      <c r="BM843" s="52"/>
      <c r="BN843" s="52"/>
      <c r="BO843" s="52"/>
      <c r="BP843" s="52"/>
      <c r="BQ843" s="52"/>
      <c r="BR843" s="52"/>
      <c r="BS843" s="117">
        <f>$BT$436*$BT843+$BV$436</f>
        <v>218.26170021385431</v>
      </c>
      <c r="BT843" s="115">
        <v>200</v>
      </c>
      <c r="BU843" s="52"/>
      <c r="BV843" s="52"/>
      <c r="BW843" s="52"/>
      <c r="BX843" s="52"/>
      <c r="BY843" s="52"/>
      <c r="BZ843" s="52"/>
      <c r="CA843" s="96"/>
      <c r="CB843" s="95"/>
      <c r="CC843" s="52"/>
      <c r="CD843" s="52"/>
      <c r="CE843" s="52"/>
      <c r="CF843" s="52"/>
      <c r="CG843" s="52"/>
      <c r="CH843" s="52"/>
      <c r="CI843" s="52"/>
      <c r="CJ843" s="52"/>
      <c r="CK843" s="52"/>
      <c r="CL843" s="52"/>
      <c r="CM843" s="52"/>
      <c r="CN843" s="117">
        <f t="shared" si="213"/>
        <v>218.26170021385431</v>
      </c>
      <c r="CO843" s="115">
        <v>200</v>
      </c>
      <c r="CP843" s="52"/>
      <c r="CQ843" s="52"/>
      <c r="CR843" s="52"/>
      <c r="CS843" s="52"/>
      <c r="CT843" s="52"/>
      <c r="CU843" s="52"/>
      <c r="CV843" s="96"/>
    </row>
    <row r="844" spans="55:100" x14ac:dyDescent="0.3">
      <c r="BC844" s="95"/>
      <c r="BD844" s="52"/>
      <c r="BE844" s="52"/>
      <c r="BF844" s="52"/>
      <c r="BG844" s="52"/>
      <c r="BH844" s="52"/>
      <c r="BI844" s="52"/>
      <c r="BJ844" s="52"/>
      <c r="BK844" s="52"/>
      <c r="BL844" s="52"/>
      <c r="BM844" s="52"/>
      <c r="BN844" s="52"/>
      <c r="BO844" s="52"/>
      <c r="BP844" s="52"/>
      <c r="BQ844" s="52"/>
      <c r="BR844" s="52"/>
      <c r="BS844" s="52"/>
      <c r="BT844" s="52"/>
      <c r="BU844" s="52"/>
      <c r="BV844" s="52"/>
      <c r="BW844" s="52"/>
      <c r="BX844" s="52"/>
      <c r="BY844" s="52"/>
      <c r="BZ844" s="52"/>
      <c r="CA844" s="96"/>
      <c r="CB844" s="95"/>
      <c r="CC844" s="52"/>
      <c r="CD844" s="52"/>
      <c r="CE844" s="52"/>
      <c r="CF844" s="52"/>
      <c r="CG844" s="52"/>
      <c r="CH844" s="52"/>
      <c r="CI844" s="52"/>
      <c r="CJ844" s="52"/>
      <c r="CK844" s="52"/>
      <c r="CL844" s="52"/>
      <c r="CM844" s="52"/>
      <c r="CN844" s="52"/>
      <c r="CO844" s="52"/>
      <c r="CP844" s="52"/>
      <c r="CQ844" s="52"/>
      <c r="CR844" s="52"/>
      <c r="CS844" s="52"/>
      <c r="CT844" s="52"/>
      <c r="CU844" s="52"/>
      <c r="CV844" s="96"/>
    </row>
    <row r="845" spans="55:100" ht="15" thickBot="1" x14ac:dyDescent="0.35">
      <c r="BC845" s="97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98"/>
      <c r="CB845" s="97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  <c r="CQ845" s="8"/>
      <c r="CR845" s="8"/>
      <c r="CS845" s="8"/>
      <c r="CT845" s="8"/>
      <c r="CU845" s="8"/>
      <c r="CV845" s="98"/>
    </row>
  </sheetData>
  <sheetProtection algorithmName="SHA-512" hashValue="yt2+/E55KAQ4kRQfw00rb25xV5FNpVRLzE5A4lGXsdjY+s+rMGo0vqjFMp/+2GbGrtKAagHYspVrP+aa+fe0aw==" saltValue="Xj9Fb2Rrn/J60uBuc/P2gg==" spinCount="100000" sheet="1" formatCells="0" formatColumns="0" formatRows="0" insertColumns="0" insertRows="0" insertHyperlinks="0" deleteColumns="0" deleteRows="0" sort="0" autoFilter="0" pivotTables="0"/>
  <mergeCells count="222">
    <mergeCell ref="E5:F6"/>
    <mergeCell ref="E7:F7"/>
    <mergeCell ref="S5:T6"/>
    <mergeCell ref="O5:P6"/>
    <mergeCell ref="I5:J6"/>
    <mergeCell ref="I7:J7"/>
    <mergeCell ref="S7:T7"/>
    <mergeCell ref="O7:P7"/>
    <mergeCell ref="CS21:CU22"/>
    <mergeCell ref="CC15:CV16"/>
    <mergeCell ref="BX18:BZ19"/>
    <mergeCell ref="W11:X12"/>
    <mergeCell ref="Y11:Y12"/>
    <mergeCell ref="Z2:AA2"/>
    <mergeCell ref="Z1:AA1"/>
    <mergeCell ref="Z3:AA3"/>
    <mergeCell ref="Z4:AA4"/>
    <mergeCell ref="AB2:AC2"/>
    <mergeCell ref="AB3:AC3"/>
    <mergeCell ref="BX17:BZ17"/>
    <mergeCell ref="BX456:BZ457"/>
    <mergeCell ref="BD434:BF435"/>
    <mergeCell ref="BH434:BK434"/>
    <mergeCell ref="BX438:BZ439"/>
    <mergeCell ref="BM17:BQ17"/>
    <mergeCell ref="BS17:BV17"/>
    <mergeCell ref="BX440:BZ440"/>
    <mergeCell ref="BX452:BY452"/>
    <mergeCell ref="BX454:BZ455"/>
    <mergeCell ref="BM434:BQ434"/>
    <mergeCell ref="BS434:BV434"/>
    <mergeCell ref="BX434:BZ434"/>
    <mergeCell ref="BX435:BZ436"/>
    <mergeCell ref="BX21:BZ22"/>
    <mergeCell ref="BX35:BY35"/>
    <mergeCell ref="AS2:AT2"/>
    <mergeCell ref="AD1:AF1"/>
    <mergeCell ref="W35:Y36"/>
    <mergeCell ref="W37:Y39"/>
    <mergeCell ref="W28:Y30"/>
    <mergeCell ref="W31:Y33"/>
    <mergeCell ref="W25:Y27"/>
    <mergeCell ref="CS23:CU23"/>
    <mergeCell ref="CS35:CT35"/>
    <mergeCell ref="CS37:CU38"/>
    <mergeCell ref="CS39:CU40"/>
    <mergeCell ref="BX23:BZ23"/>
    <mergeCell ref="BX37:BZ38"/>
    <mergeCell ref="BX39:BZ40"/>
    <mergeCell ref="W22:Y24"/>
    <mergeCell ref="C1:F1"/>
    <mergeCell ref="G1:J1"/>
    <mergeCell ref="M1:P1"/>
    <mergeCell ref="AQ17:AT17"/>
    <mergeCell ref="AV17:AZ17"/>
    <mergeCell ref="AL10:AM10"/>
    <mergeCell ref="AX1:AY1"/>
    <mergeCell ref="AZ1:BA1"/>
    <mergeCell ref="AX2:AY2"/>
    <mergeCell ref="AZ2:BA2"/>
    <mergeCell ref="AX3:AY3"/>
    <mergeCell ref="AX6:AY6"/>
    <mergeCell ref="AX7:AY7"/>
    <mergeCell ref="AX8:AY8"/>
    <mergeCell ref="W5:Y5"/>
    <mergeCell ref="AX4:AY4"/>
    <mergeCell ref="AX5:AY5"/>
    <mergeCell ref="AQ6:AS6"/>
    <mergeCell ref="AT7:AV7"/>
    <mergeCell ref="AT8:AV9"/>
    <mergeCell ref="AQ7:AS7"/>
    <mergeCell ref="AQ8:AS8"/>
    <mergeCell ref="AQ9:AS9"/>
    <mergeCell ref="AX12:AY12"/>
    <mergeCell ref="AS3:AT3"/>
    <mergeCell ref="AS4:AT4"/>
    <mergeCell ref="AS5:AT5"/>
    <mergeCell ref="AS1:AT1"/>
    <mergeCell ref="AT6:AV6"/>
    <mergeCell ref="AL18:AM18"/>
    <mergeCell ref="AZ3:BA3"/>
    <mergeCell ref="AZ4:BA4"/>
    <mergeCell ref="AZ5:BA5"/>
    <mergeCell ref="AZ12:BA12"/>
    <mergeCell ref="AZ6:BA6"/>
    <mergeCell ref="CW18:CW19"/>
    <mergeCell ref="CC17:CF17"/>
    <mergeCell ref="CH17:CL17"/>
    <mergeCell ref="CN17:CQ17"/>
    <mergeCell ref="CS17:CU17"/>
    <mergeCell ref="CS18:CU19"/>
    <mergeCell ref="CV18:CV19"/>
    <mergeCell ref="BD17:BF18"/>
    <mergeCell ref="BH15:CA16"/>
    <mergeCell ref="CA18:CA19"/>
    <mergeCell ref="BH17:BK17"/>
    <mergeCell ref="W63:Y63"/>
    <mergeCell ref="W64:Y64"/>
    <mergeCell ref="W65:Y65"/>
    <mergeCell ref="W67:Y67"/>
    <mergeCell ref="W66:Y66"/>
    <mergeCell ref="U3:Y3"/>
    <mergeCell ref="AH1:AM3"/>
    <mergeCell ref="W18:Y19"/>
    <mergeCell ref="W20:Y20"/>
    <mergeCell ref="U4:Y4"/>
    <mergeCell ref="U9:V9"/>
    <mergeCell ref="W13:X14"/>
    <mergeCell ref="Y13:Y14"/>
    <mergeCell ref="AC14:AC31"/>
    <mergeCell ref="Z10:AB10"/>
    <mergeCell ref="Z6:AC6"/>
    <mergeCell ref="AB1:AC1"/>
    <mergeCell ref="W15:Y16"/>
    <mergeCell ref="W17:Y17"/>
    <mergeCell ref="AH12:AJ12"/>
    <mergeCell ref="W6:Y6"/>
    <mergeCell ref="W7:Y7"/>
    <mergeCell ref="W8:X10"/>
    <mergeCell ref="Y8:Y10"/>
    <mergeCell ref="Y41:Y44"/>
    <mergeCell ref="W52:Y53"/>
    <mergeCell ref="W58:Y59"/>
    <mergeCell ref="CC430:CV433"/>
    <mergeCell ref="W51:Y51"/>
    <mergeCell ref="CS435:CU436"/>
    <mergeCell ref="CV435:CV436"/>
    <mergeCell ref="CS438:CU439"/>
    <mergeCell ref="CS440:CU440"/>
    <mergeCell ref="CC434:CF434"/>
    <mergeCell ref="CH434:CL434"/>
    <mergeCell ref="CN434:CQ434"/>
    <mergeCell ref="CS434:CU434"/>
    <mergeCell ref="X41:X42"/>
    <mergeCell ref="X43:X44"/>
    <mergeCell ref="BH430:CA433"/>
    <mergeCell ref="W45:Y46"/>
    <mergeCell ref="W47:Y47"/>
    <mergeCell ref="W48:Y49"/>
    <mergeCell ref="W50:Y50"/>
    <mergeCell ref="W54:Y55"/>
    <mergeCell ref="W56:Y57"/>
    <mergeCell ref="W60:Y60"/>
    <mergeCell ref="W62:Y62"/>
    <mergeCell ref="BZ462:CA462"/>
    <mergeCell ref="BX466:CA466"/>
    <mergeCell ref="BX469:BY469"/>
    <mergeCell ref="BZ469:CA469"/>
    <mergeCell ref="BX470:BY470"/>
    <mergeCell ref="BZ470:CA470"/>
    <mergeCell ref="BW474:CA475"/>
    <mergeCell ref="W69:Y77"/>
    <mergeCell ref="CS454:CU455"/>
    <mergeCell ref="CS456:CU457"/>
    <mergeCell ref="CS452:CT452"/>
    <mergeCell ref="BX459:BZ460"/>
    <mergeCell ref="CA435:CA436"/>
    <mergeCell ref="BW496:BY496"/>
    <mergeCell ref="BZ496:CA496"/>
    <mergeCell ref="BX502:BY502"/>
    <mergeCell ref="BZ502:CA502"/>
    <mergeCell ref="BX503:BY503"/>
    <mergeCell ref="BZ503:CA503"/>
    <mergeCell ref="BZ505:CA505"/>
    <mergeCell ref="BZ506:CA506"/>
    <mergeCell ref="BW476:CA476"/>
    <mergeCell ref="BZ479:CA479"/>
    <mergeCell ref="BZ480:CA480"/>
    <mergeCell ref="BW481:BY481"/>
    <mergeCell ref="BW485:CA486"/>
    <mergeCell ref="BZ489:CA489"/>
    <mergeCell ref="BZ490:CA490"/>
    <mergeCell ref="BW491:BY491"/>
    <mergeCell ref="BW495:CA495"/>
    <mergeCell ref="BZ509:CA509"/>
    <mergeCell ref="CR461:CV461"/>
    <mergeCell ref="CR462:CT462"/>
    <mergeCell ref="CU462:CV462"/>
    <mergeCell ref="CS466:CV466"/>
    <mergeCell ref="CS469:CT469"/>
    <mergeCell ref="CU469:CV469"/>
    <mergeCell ref="CS470:CT470"/>
    <mergeCell ref="CU470:CV470"/>
    <mergeCell ref="CR474:CV475"/>
    <mergeCell ref="CR476:CV476"/>
    <mergeCell ref="CU479:CV479"/>
    <mergeCell ref="CU480:CV480"/>
    <mergeCell ref="CR481:CT481"/>
    <mergeCell ref="CR485:CV486"/>
    <mergeCell ref="CU489:CV489"/>
    <mergeCell ref="CU490:CV490"/>
    <mergeCell ref="CR491:CT491"/>
    <mergeCell ref="CR496:CV496"/>
    <mergeCell ref="CR497:CT497"/>
    <mergeCell ref="CU497:CV497"/>
    <mergeCell ref="CS503:CT503"/>
    <mergeCell ref="BW461:CA461"/>
    <mergeCell ref="BW462:BY462"/>
    <mergeCell ref="CU503:CV503"/>
    <mergeCell ref="CS504:CT504"/>
    <mergeCell ref="CU504:CV504"/>
    <mergeCell ref="CU506:CV506"/>
    <mergeCell ref="CU507:CV507"/>
    <mergeCell ref="CU509:CV509"/>
    <mergeCell ref="CU510:CV510"/>
    <mergeCell ref="W79:Y80"/>
    <mergeCell ref="W83:Y84"/>
    <mergeCell ref="W87:Y88"/>
    <mergeCell ref="W91:Y92"/>
    <mergeCell ref="W93:Y94"/>
    <mergeCell ref="W89:Y90"/>
    <mergeCell ref="W85:Y86"/>
    <mergeCell ref="W81:Y82"/>
    <mergeCell ref="BX465:BY465"/>
    <mergeCell ref="BZ465:CA465"/>
    <mergeCell ref="BX499:BY499"/>
    <mergeCell ref="BZ499:CA499"/>
    <mergeCell ref="CS465:CT465"/>
    <mergeCell ref="CU465:CV465"/>
    <mergeCell ref="CS500:CT500"/>
    <mergeCell ref="CU500:CV500"/>
    <mergeCell ref="BZ508:CA508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Data!$AK$4:$AN$4</xm:f>
          </x14:formula1>
          <xm:sqref>X2 Z4 AX15 W44</xm:sqref>
        </x14:dataValidation>
        <x14:dataValidation type="list" allowBlank="1" showInputMessage="1" showErrorMessage="1">
          <x14:formula1>
            <xm:f>Data!$H$5:$H$93</xm:f>
          </x14:formula1>
          <xm:sqref>AX14</xm:sqref>
        </x14:dataValidation>
        <x14:dataValidation type="list" allowBlank="1" showInputMessage="1" showErrorMessage="1">
          <x14:formula1>
            <xm:f>Data!$H$5:$H$183</xm:f>
          </x14:formula1>
          <xm:sqref>W43</xm:sqref>
        </x14:dataValidation>
        <x14:dataValidation type="list" allowBlank="1" showInputMessage="1" showErrorMessage="1">
          <x14:formula1>
            <xm:f>Data!$H$94:$H$183</xm:f>
          </x14:formula1>
          <xm:sqref>Z3:AA3</xm:sqref>
        </x14:dataValidation>
        <x14:dataValidation type="list" operator="equal" allowBlank="1" showInputMessage="1" showErrorMessage="1">
          <x14:formula1>
            <xm:f>Data!H5:H93</xm:f>
          </x14:formula1>
          <xm:sqref>W2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35"/>
  <sheetViews>
    <sheetView workbookViewId="0">
      <selection activeCell="AK4" sqref="AK4"/>
    </sheetView>
  </sheetViews>
  <sheetFormatPr defaultRowHeight="14.4" x14ac:dyDescent="0.3"/>
  <sheetData>
    <row r="1" spans="1:17" x14ac:dyDescent="0.3">
      <c r="A1" s="77"/>
      <c r="B1" s="320" t="s">
        <v>152</v>
      </c>
      <c r="C1" s="289"/>
      <c r="D1" s="289"/>
      <c r="E1" s="289" t="s">
        <v>153</v>
      </c>
      <c r="F1" s="289"/>
      <c r="G1" s="289"/>
      <c r="H1" s="289" t="s">
        <v>154</v>
      </c>
      <c r="I1" s="289"/>
      <c r="J1" s="289"/>
      <c r="K1" s="289" t="s">
        <v>155</v>
      </c>
      <c r="L1" s="289"/>
      <c r="M1" s="290"/>
    </row>
    <row r="2" spans="1:17" ht="15" thickBot="1" x14ac:dyDescent="0.35">
      <c r="A2" s="122"/>
      <c r="B2" s="247"/>
      <c r="C2" s="17">
        <v>66.599999999999994</v>
      </c>
      <c r="D2" s="8" t="s">
        <v>163</v>
      </c>
      <c r="E2" s="8"/>
      <c r="F2" s="17">
        <v>46.552999999999997</v>
      </c>
      <c r="G2" s="8" t="s">
        <v>162</v>
      </c>
      <c r="H2" s="8"/>
      <c r="I2" s="17">
        <v>46.552999999999997</v>
      </c>
      <c r="J2" s="8" t="s">
        <v>161</v>
      </c>
      <c r="K2" s="8"/>
      <c r="L2" s="17">
        <v>66.599999999999994</v>
      </c>
      <c r="M2" s="98" t="s">
        <v>160</v>
      </c>
      <c r="Q2" t="s">
        <v>205</v>
      </c>
    </row>
    <row r="3" spans="1:17" ht="15" thickBot="1" x14ac:dyDescent="0.35">
      <c r="A3" s="122"/>
      <c r="B3" s="122"/>
      <c r="C3" s="248"/>
      <c r="Q3" t="s">
        <v>206</v>
      </c>
    </row>
    <row r="4" spans="1:17" x14ac:dyDescent="0.3">
      <c r="A4" s="116" t="s">
        <v>156</v>
      </c>
      <c r="B4" s="14" t="s">
        <v>150</v>
      </c>
      <c r="C4" s="16"/>
      <c r="E4" s="116" t="s">
        <v>157</v>
      </c>
      <c r="F4" s="14" t="s">
        <v>150</v>
      </c>
      <c r="G4" s="16"/>
      <c r="I4" s="116" t="s">
        <v>158</v>
      </c>
      <c r="J4" s="14" t="s">
        <v>150</v>
      </c>
      <c r="K4" s="16"/>
      <c r="M4" s="116" t="s">
        <v>159</v>
      </c>
      <c r="N4" s="14" t="s">
        <v>150</v>
      </c>
      <c r="O4" s="16"/>
      <c r="Q4" t="s">
        <v>208</v>
      </c>
    </row>
    <row r="5" spans="1:17" x14ac:dyDescent="0.3">
      <c r="A5" s="117"/>
      <c r="B5" s="124" t="s">
        <v>151</v>
      </c>
      <c r="C5" s="249" t="s">
        <v>0</v>
      </c>
      <c r="E5" s="117"/>
      <c r="F5" s="124" t="s">
        <v>151</v>
      </c>
      <c r="G5" s="249" t="s">
        <v>0</v>
      </c>
      <c r="I5" s="117"/>
      <c r="J5" s="124" t="s">
        <v>151</v>
      </c>
      <c r="K5" s="249" t="s">
        <v>0</v>
      </c>
      <c r="M5" s="117"/>
      <c r="N5" s="124" t="s">
        <v>151</v>
      </c>
      <c r="O5" s="249" t="s">
        <v>0</v>
      </c>
      <c r="Q5" t="s">
        <v>207</v>
      </c>
    </row>
    <row r="6" spans="1:17" x14ac:dyDescent="0.3">
      <c r="A6" s="117">
        <v>25</v>
      </c>
      <c r="B6" s="124">
        <f>A6-20</f>
        <v>5</v>
      </c>
      <c r="C6" s="115">
        <v>96</v>
      </c>
      <c r="E6" s="117">
        <v>25</v>
      </c>
      <c r="F6" s="124">
        <f>E6-20</f>
        <v>5</v>
      </c>
      <c r="G6" s="115">
        <v>96</v>
      </c>
      <c r="I6" s="117">
        <v>25</v>
      </c>
      <c r="J6" s="124">
        <f>I6-20</f>
        <v>5</v>
      </c>
      <c r="K6" s="115">
        <v>96</v>
      </c>
      <c r="M6" s="117">
        <v>25</v>
      </c>
      <c r="N6" s="124">
        <f>M6-20</f>
        <v>5</v>
      </c>
      <c r="O6" s="115">
        <v>96</v>
      </c>
    </row>
    <row r="7" spans="1:17" x14ac:dyDescent="0.3">
      <c r="A7" s="117">
        <v>30</v>
      </c>
      <c r="B7" s="124">
        <f t="shared" ref="B7:B35" si="0">A7-20</f>
        <v>10</v>
      </c>
      <c r="C7" s="115">
        <v>96</v>
      </c>
      <c r="E7" s="117">
        <v>30</v>
      </c>
      <c r="F7" s="124">
        <f t="shared" ref="F7:F35" si="1">E7-20</f>
        <v>10</v>
      </c>
      <c r="G7" s="115">
        <v>96</v>
      </c>
      <c r="I7" s="117">
        <v>30</v>
      </c>
      <c r="J7" s="124">
        <f t="shared" ref="J7:J35" si="2">I7-20</f>
        <v>10</v>
      </c>
      <c r="K7" s="115">
        <v>96</v>
      </c>
      <c r="M7" s="117">
        <v>30</v>
      </c>
      <c r="N7" s="124">
        <f t="shared" ref="N7:N35" si="3">M7-20</f>
        <v>10</v>
      </c>
      <c r="O7" s="115">
        <v>96</v>
      </c>
    </row>
    <row r="8" spans="1:17" x14ac:dyDescent="0.3">
      <c r="A8" s="117">
        <v>35</v>
      </c>
      <c r="B8" s="124">
        <f t="shared" si="0"/>
        <v>15</v>
      </c>
      <c r="C8" s="115">
        <v>96</v>
      </c>
      <c r="E8" s="117">
        <v>35</v>
      </c>
      <c r="F8" s="124">
        <f t="shared" si="1"/>
        <v>15</v>
      </c>
      <c r="G8" s="115">
        <v>96</v>
      </c>
      <c r="I8" s="117">
        <v>35</v>
      </c>
      <c r="J8" s="124">
        <f t="shared" si="2"/>
        <v>15</v>
      </c>
      <c r="K8" s="115">
        <v>96</v>
      </c>
      <c r="M8" s="117">
        <v>35</v>
      </c>
      <c r="N8" s="124">
        <f t="shared" si="3"/>
        <v>15</v>
      </c>
      <c r="O8" s="115">
        <v>96</v>
      </c>
    </row>
    <row r="9" spans="1:17" x14ac:dyDescent="0.3">
      <c r="A9" s="117">
        <v>40</v>
      </c>
      <c r="B9" s="124">
        <f t="shared" si="0"/>
        <v>20</v>
      </c>
      <c r="C9" s="115">
        <v>96</v>
      </c>
      <c r="E9" s="117">
        <v>40</v>
      </c>
      <c r="F9" s="124">
        <f t="shared" si="1"/>
        <v>20</v>
      </c>
      <c r="G9" s="115">
        <v>96</v>
      </c>
      <c r="I9" s="117">
        <v>40</v>
      </c>
      <c r="J9" s="124">
        <f t="shared" si="2"/>
        <v>20</v>
      </c>
      <c r="K9" s="115">
        <v>96</v>
      </c>
      <c r="M9" s="117">
        <v>40</v>
      </c>
      <c r="N9" s="124">
        <f t="shared" si="3"/>
        <v>20</v>
      </c>
      <c r="O9" s="115">
        <v>96</v>
      </c>
    </row>
    <row r="10" spans="1:17" x14ac:dyDescent="0.3">
      <c r="A10" s="117">
        <v>45</v>
      </c>
      <c r="B10" s="124">
        <f t="shared" si="0"/>
        <v>25</v>
      </c>
      <c r="C10" s="115">
        <v>96</v>
      </c>
      <c r="E10" s="117">
        <v>45</v>
      </c>
      <c r="F10" s="124">
        <f t="shared" si="1"/>
        <v>25</v>
      </c>
      <c r="G10" s="115">
        <v>96</v>
      </c>
      <c r="I10" s="117">
        <v>45</v>
      </c>
      <c r="J10" s="124">
        <f t="shared" si="2"/>
        <v>25</v>
      </c>
      <c r="K10" s="115">
        <v>96</v>
      </c>
      <c r="M10" s="117">
        <v>45</v>
      </c>
      <c r="N10" s="124">
        <f t="shared" si="3"/>
        <v>25</v>
      </c>
      <c r="O10" s="115">
        <v>96</v>
      </c>
    </row>
    <row r="11" spans="1:17" x14ac:dyDescent="0.3">
      <c r="A11" s="117">
        <v>50</v>
      </c>
      <c r="B11" s="124">
        <f t="shared" si="0"/>
        <v>30</v>
      </c>
      <c r="C11" s="115">
        <v>93</v>
      </c>
      <c r="E11" s="117">
        <v>50</v>
      </c>
      <c r="F11" s="124">
        <f t="shared" si="1"/>
        <v>30</v>
      </c>
      <c r="G11" s="115">
        <v>96</v>
      </c>
      <c r="I11" s="117">
        <v>50</v>
      </c>
      <c r="J11" s="124">
        <f t="shared" si="2"/>
        <v>30</v>
      </c>
      <c r="K11" s="115">
        <v>96</v>
      </c>
      <c r="M11" s="117">
        <v>50</v>
      </c>
      <c r="N11" s="124">
        <f t="shared" si="3"/>
        <v>30</v>
      </c>
      <c r="O11" s="115">
        <v>93</v>
      </c>
    </row>
    <row r="12" spans="1:17" x14ac:dyDescent="0.3">
      <c r="A12" s="117">
        <v>55</v>
      </c>
      <c r="B12" s="124">
        <f t="shared" si="0"/>
        <v>35</v>
      </c>
      <c r="C12" s="115">
        <v>90</v>
      </c>
      <c r="E12" s="117">
        <v>55</v>
      </c>
      <c r="F12" s="124">
        <f t="shared" si="1"/>
        <v>35</v>
      </c>
      <c r="G12" s="115">
        <v>96</v>
      </c>
      <c r="I12" s="117">
        <v>55</v>
      </c>
      <c r="J12" s="124">
        <f t="shared" si="2"/>
        <v>35</v>
      </c>
      <c r="K12" s="115">
        <v>96</v>
      </c>
      <c r="M12" s="117">
        <v>55</v>
      </c>
      <c r="N12" s="124">
        <f t="shared" si="3"/>
        <v>35</v>
      </c>
      <c r="O12" s="115">
        <v>90</v>
      </c>
    </row>
    <row r="13" spans="1:17" x14ac:dyDescent="0.3">
      <c r="A13" s="117">
        <v>60</v>
      </c>
      <c r="B13" s="124">
        <f t="shared" si="0"/>
        <v>40</v>
      </c>
      <c r="C13" s="115">
        <v>88</v>
      </c>
      <c r="E13" s="117">
        <v>60</v>
      </c>
      <c r="F13" s="124">
        <f t="shared" si="1"/>
        <v>40</v>
      </c>
      <c r="G13" s="115">
        <v>96</v>
      </c>
      <c r="I13" s="117">
        <v>60</v>
      </c>
      <c r="J13" s="124">
        <f t="shared" si="2"/>
        <v>40</v>
      </c>
      <c r="K13" s="115">
        <v>96</v>
      </c>
      <c r="M13" s="117">
        <v>60</v>
      </c>
      <c r="N13" s="124">
        <f t="shared" si="3"/>
        <v>40</v>
      </c>
      <c r="O13" s="115">
        <v>88</v>
      </c>
    </row>
    <row r="14" spans="1:17" x14ac:dyDescent="0.3">
      <c r="A14" s="117">
        <v>65</v>
      </c>
      <c r="B14" s="124">
        <f t="shared" si="0"/>
        <v>45</v>
      </c>
      <c r="C14" s="115">
        <v>86</v>
      </c>
      <c r="E14" s="117">
        <v>65</v>
      </c>
      <c r="F14" s="124">
        <f t="shared" si="1"/>
        <v>45</v>
      </c>
      <c r="G14" s="115">
        <v>96</v>
      </c>
      <c r="I14" s="117">
        <v>65</v>
      </c>
      <c r="J14" s="124">
        <f t="shared" si="2"/>
        <v>45</v>
      </c>
      <c r="K14" s="115">
        <v>96</v>
      </c>
      <c r="M14" s="117">
        <v>65</v>
      </c>
      <c r="N14" s="124">
        <f t="shared" si="3"/>
        <v>45</v>
      </c>
      <c r="O14" s="115">
        <v>86</v>
      </c>
    </row>
    <row r="15" spans="1:17" x14ac:dyDescent="0.3">
      <c r="A15" s="117">
        <v>70</v>
      </c>
      <c r="B15" s="124">
        <f t="shared" si="0"/>
        <v>50</v>
      </c>
      <c r="C15" s="115">
        <v>84</v>
      </c>
      <c r="E15" s="117">
        <v>70</v>
      </c>
      <c r="F15" s="124">
        <f t="shared" si="1"/>
        <v>50</v>
      </c>
      <c r="G15" s="115">
        <v>98</v>
      </c>
      <c r="I15" s="117">
        <v>70</v>
      </c>
      <c r="J15" s="124">
        <f t="shared" si="2"/>
        <v>50</v>
      </c>
      <c r="K15" s="115">
        <v>98</v>
      </c>
      <c r="M15" s="117">
        <v>70</v>
      </c>
      <c r="N15" s="124">
        <f t="shared" si="3"/>
        <v>50</v>
      </c>
      <c r="O15" s="115">
        <v>84</v>
      </c>
    </row>
    <row r="16" spans="1:17" x14ac:dyDescent="0.3">
      <c r="A16" s="117">
        <v>75</v>
      </c>
      <c r="B16" s="124">
        <f t="shared" si="0"/>
        <v>55</v>
      </c>
      <c r="C16" s="115">
        <v>83</v>
      </c>
      <c r="E16" s="117">
        <v>75</v>
      </c>
      <c r="F16" s="124">
        <f t="shared" si="1"/>
        <v>55</v>
      </c>
      <c r="G16" s="115">
        <v>100</v>
      </c>
      <c r="I16" s="117">
        <v>75</v>
      </c>
      <c r="J16" s="124">
        <f t="shared" si="2"/>
        <v>55</v>
      </c>
      <c r="K16" s="115">
        <v>100</v>
      </c>
      <c r="M16" s="117">
        <v>75</v>
      </c>
      <c r="N16" s="124">
        <f t="shared" si="3"/>
        <v>55</v>
      </c>
      <c r="O16" s="115">
        <v>83</v>
      </c>
    </row>
    <row r="17" spans="1:15" x14ac:dyDescent="0.3">
      <c r="A17" s="117">
        <v>80</v>
      </c>
      <c r="B17" s="124">
        <f t="shared" si="0"/>
        <v>60</v>
      </c>
      <c r="C17" s="115">
        <v>81</v>
      </c>
      <c r="E17" s="117">
        <v>80</v>
      </c>
      <c r="F17" s="124">
        <f t="shared" si="1"/>
        <v>60</v>
      </c>
      <c r="G17" s="115">
        <v>102</v>
      </c>
      <c r="I17" s="117">
        <v>80</v>
      </c>
      <c r="J17" s="124">
        <f t="shared" si="2"/>
        <v>60</v>
      </c>
      <c r="K17" s="115">
        <v>102</v>
      </c>
      <c r="M17" s="117">
        <v>80</v>
      </c>
      <c r="N17" s="124">
        <f t="shared" si="3"/>
        <v>60</v>
      </c>
      <c r="O17" s="115">
        <v>81</v>
      </c>
    </row>
    <row r="18" spans="1:15" x14ac:dyDescent="0.3">
      <c r="A18" s="117">
        <v>85</v>
      </c>
      <c r="B18" s="124">
        <f t="shared" si="0"/>
        <v>65</v>
      </c>
      <c r="C18" s="115">
        <v>80</v>
      </c>
      <c r="E18" s="117">
        <v>85</v>
      </c>
      <c r="F18" s="124">
        <f t="shared" si="1"/>
        <v>65</v>
      </c>
      <c r="G18" s="115">
        <v>104</v>
      </c>
      <c r="I18" s="117">
        <v>85</v>
      </c>
      <c r="J18" s="124">
        <f t="shared" si="2"/>
        <v>65</v>
      </c>
      <c r="K18" s="115">
        <v>104</v>
      </c>
      <c r="M18" s="117">
        <v>85</v>
      </c>
      <c r="N18" s="124">
        <f t="shared" si="3"/>
        <v>65</v>
      </c>
      <c r="O18" s="115">
        <v>80</v>
      </c>
    </row>
    <row r="19" spans="1:15" x14ac:dyDescent="0.3">
      <c r="A19" s="117">
        <v>90</v>
      </c>
      <c r="B19" s="124">
        <f t="shared" si="0"/>
        <v>70</v>
      </c>
      <c r="C19" s="115">
        <v>79</v>
      </c>
      <c r="E19" s="117">
        <v>90</v>
      </c>
      <c r="F19" s="124">
        <f t="shared" si="1"/>
        <v>70</v>
      </c>
      <c r="G19" s="115">
        <v>106</v>
      </c>
      <c r="I19" s="117">
        <v>90</v>
      </c>
      <c r="J19" s="124">
        <f t="shared" si="2"/>
        <v>70</v>
      </c>
      <c r="K19" s="115">
        <v>106</v>
      </c>
      <c r="M19" s="117">
        <v>90</v>
      </c>
      <c r="N19" s="124">
        <f t="shared" si="3"/>
        <v>70</v>
      </c>
      <c r="O19" s="115">
        <v>79</v>
      </c>
    </row>
    <row r="20" spans="1:15" x14ac:dyDescent="0.3">
      <c r="A20" s="117">
        <v>95</v>
      </c>
      <c r="B20" s="124">
        <f t="shared" si="0"/>
        <v>75</v>
      </c>
      <c r="C20" s="115">
        <v>77</v>
      </c>
      <c r="E20" s="117">
        <v>95</v>
      </c>
      <c r="F20" s="124">
        <f t="shared" si="1"/>
        <v>75</v>
      </c>
      <c r="G20" s="115">
        <v>107</v>
      </c>
      <c r="I20" s="117">
        <v>95</v>
      </c>
      <c r="J20" s="124">
        <f t="shared" si="2"/>
        <v>75</v>
      </c>
      <c r="K20" s="115">
        <v>107</v>
      </c>
      <c r="M20" s="117">
        <v>95</v>
      </c>
      <c r="N20" s="124">
        <f t="shared" si="3"/>
        <v>75</v>
      </c>
      <c r="O20" s="115">
        <v>77</v>
      </c>
    </row>
    <row r="21" spans="1:15" x14ac:dyDescent="0.3">
      <c r="A21" s="117">
        <v>100</v>
      </c>
      <c r="B21" s="124">
        <f t="shared" si="0"/>
        <v>80</v>
      </c>
      <c r="C21" s="115">
        <v>76</v>
      </c>
      <c r="E21" s="117">
        <v>100</v>
      </c>
      <c r="F21" s="124">
        <f t="shared" si="1"/>
        <v>80</v>
      </c>
      <c r="G21" s="115">
        <v>109</v>
      </c>
      <c r="I21" s="117">
        <v>100</v>
      </c>
      <c r="J21" s="124">
        <f t="shared" si="2"/>
        <v>80</v>
      </c>
      <c r="K21" s="115">
        <v>109</v>
      </c>
      <c r="M21" s="117">
        <v>100</v>
      </c>
      <c r="N21" s="124">
        <f t="shared" si="3"/>
        <v>80</v>
      </c>
      <c r="O21" s="115">
        <v>76</v>
      </c>
    </row>
    <row r="22" spans="1:15" x14ac:dyDescent="0.3">
      <c r="A22" s="117">
        <v>105</v>
      </c>
      <c r="B22" s="124">
        <f t="shared" si="0"/>
        <v>85</v>
      </c>
      <c r="C22" s="115">
        <v>75</v>
      </c>
      <c r="E22" s="117">
        <v>105</v>
      </c>
      <c r="F22" s="124">
        <f t="shared" si="1"/>
        <v>85</v>
      </c>
      <c r="G22" s="115">
        <v>110</v>
      </c>
      <c r="I22" s="117">
        <v>105</v>
      </c>
      <c r="J22" s="124">
        <f t="shared" si="2"/>
        <v>85</v>
      </c>
      <c r="K22" s="115">
        <v>110</v>
      </c>
      <c r="M22" s="117">
        <v>105</v>
      </c>
      <c r="N22" s="124">
        <f t="shared" si="3"/>
        <v>85</v>
      </c>
      <c r="O22" s="115">
        <v>75</v>
      </c>
    </row>
    <row r="23" spans="1:15" x14ac:dyDescent="0.3">
      <c r="A23" s="117">
        <v>110</v>
      </c>
      <c r="B23" s="124">
        <f t="shared" si="0"/>
        <v>90</v>
      </c>
      <c r="C23" s="115">
        <v>74</v>
      </c>
      <c r="E23" s="117">
        <v>110</v>
      </c>
      <c r="F23" s="124">
        <f t="shared" si="1"/>
        <v>90</v>
      </c>
      <c r="G23" s="115">
        <v>111</v>
      </c>
      <c r="I23" s="117">
        <v>110</v>
      </c>
      <c r="J23" s="124">
        <f t="shared" si="2"/>
        <v>90</v>
      </c>
      <c r="K23" s="115">
        <v>111</v>
      </c>
      <c r="M23" s="117">
        <v>110</v>
      </c>
      <c r="N23" s="124">
        <f t="shared" si="3"/>
        <v>90</v>
      </c>
      <c r="O23" s="115">
        <v>74</v>
      </c>
    </row>
    <row r="24" spans="1:15" x14ac:dyDescent="0.3">
      <c r="A24" s="117">
        <v>115</v>
      </c>
      <c r="B24" s="124">
        <f t="shared" si="0"/>
        <v>95</v>
      </c>
      <c r="C24" s="115">
        <v>73</v>
      </c>
      <c r="E24" s="117">
        <v>115</v>
      </c>
      <c r="F24" s="124">
        <f t="shared" si="1"/>
        <v>95</v>
      </c>
      <c r="G24" s="115">
        <v>112</v>
      </c>
      <c r="I24" s="117">
        <v>115</v>
      </c>
      <c r="J24" s="124">
        <f t="shared" si="2"/>
        <v>95</v>
      </c>
      <c r="K24" s="115">
        <v>112</v>
      </c>
      <c r="M24" s="117">
        <v>115</v>
      </c>
      <c r="N24" s="124">
        <f t="shared" si="3"/>
        <v>95</v>
      </c>
      <c r="O24" s="115">
        <v>73</v>
      </c>
    </row>
    <row r="25" spans="1:15" x14ac:dyDescent="0.3">
      <c r="A25" s="117">
        <v>120</v>
      </c>
      <c r="B25" s="124">
        <f t="shared" si="0"/>
        <v>100</v>
      </c>
      <c r="C25" s="115">
        <v>72</v>
      </c>
      <c r="E25" s="117">
        <v>120</v>
      </c>
      <c r="F25" s="124">
        <f t="shared" si="1"/>
        <v>100</v>
      </c>
      <c r="G25" s="115">
        <v>114</v>
      </c>
      <c r="I25" s="117">
        <v>120</v>
      </c>
      <c r="J25" s="124">
        <f t="shared" si="2"/>
        <v>100</v>
      </c>
      <c r="K25" s="115">
        <v>114</v>
      </c>
      <c r="M25" s="117">
        <v>120</v>
      </c>
      <c r="N25" s="124">
        <f t="shared" si="3"/>
        <v>100</v>
      </c>
      <c r="O25" s="115">
        <v>72</v>
      </c>
    </row>
    <row r="26" spans="1:15" x14ac:dyDescent="0.3">
      <c r="A26" s="117">
        <v>125</v>
      </c>
      <c r="B26" s="124">
        <f t="shared" si="0"/>
        <v>105</v>
      </c>
      <c r="C26" s="115">
        <v>72</v>
      </c>
      <c r="E26" s="117">
        <v>125</v>
      </c>
      <c r="F26" s="124">
        <f t="shared" si="1"/>
        <v>105</v>
      </c>
      <c r="G26" s="115">
        <v>115</v>
      </c>
      <c r="I26" s="117">
        <v>125</v>
      </c>
      <c r="J26" s="124">
        <f t="shared" si="2"/>
        <v>105</v>
      </c>
      <c r="K26" s="115">
        <v>115</v>
      </c>
      <c r="M26" s="117">
        <v>125</v>
      </c>
      <c r="N26" s="124">
        <f t="shared" si="3"/>
        <v>105</v>
      </c>
      <c r="O26" s="115">
        <v>72</v>
      </c>
    </row>
    <row r="27" spans="1:15" x14ac:dyDescent="0.3">
      <c r="A27" s="117">
        <v>130</v>
      </c>
      <c r="B27" s="124">
        <f t="shared" si="0"/>
        <v>110</v>
      </c>
      <c r="C27" s="115">
        <v>71</v>
      </c>
      <c r="E27" s="117">
        <v>130</v>
      </c>
      <c r="F27" s="124">
        <f t="shared" si="1"/>
        <v>110</v>
      </c>
      <c r="G27" s="115">
        <v>116</v>
      </c>
      <c r="I27" s="117">
        <v>130</v>
      </c>
      <c r="J27" s="124">
        <f t="shared" si="2"/>
        <v>110</v>
      </c>
      <c r="K27" s="115">
        <v>116</v>
      </c>
      <c r="M27" s="117">
        <v>130</v>
      </c>
      <c r="N27" s="124">
        <f t="shared" si="3"/>
        <v>110</v>
      </c>
      <c r="O27" s="115">
        <v>71</v>
      </c>
    </row>
    <row r="28" spans="1:15" x14ac:dyDescent="0.3">
      <c r="A28" s="117">
        <v>135</v>
      </c>
      <c r="B28" s="124">
        <f t="shared" si="0"/>
        <v>115</v>
      </c>
      <c r="C28" s="115">
        <v>70</v>
      </c>
      <c r="E28" s="117">
        <v>135</v>
      </c>
      <c r="F28" s="124">
        <f t="shared" si="1"/>
        <v>115</v>
      </c>
      <c r="G28" s="115">
        <v>116</v>
      </c>
      <c r="I28" s="117">
        <v>135</v>
      </c>
      <c r="J28" s="124">
        <f t="shared" si="2"/>
        <v>115</v>
      </c>
      <c r="K28" s="115">
        <v>116</v>
      </c>
      <c r="M28" s="117">
        <v>135</v>
      </c>
      <c r="N28" s="124">
        <f t="shared" si="3"/>
        <v>115</v>
      </c>
      <c r="O28" s="115">
        <v>70</v>
      </c>
    </row>
    <row r="29" spans="1:15" x14ac:dyDescent="0.3">
      <c r="A29" s="117">
        <v>140</v>
      </c>
      <c r="B29" s="124">
        <f t="shared" si="0"/>
        <v>120</v>
      </c>
      <c r="C29" s="115">
        <v>69</v>
      </c>
      <c r="E29" s="117">
        <v>140</v>
      </c>
      <c r="F29" s="124">
        <f t="shared" si="1"/>
        <v>120</v>
      </c>
      <c r="G29" s="115">
        <v>117</v>
      </c>
      <c r="I29" s="117">
        <v>140</v>
      </c>
      <c r="J29" s="124">
        <f t="shared" si="2"/>
        <v>120</v>
      </c>
      <c r="K29" s="115">
        <v>117</v>
      </c>
      <c r="M29" s="117">
        <v>140</v>
      </c>
      <c r="N29" s="124">
        <f t="shared" si="3"/>
        <v>120</v>
      </c>
      <c r="O29" s="115">
        <v>69</v>
      </c>
    </row>
    <row r="30" spans="1:15" x14ac:dyDescent="0.3">
      <c r="A30" s="117">
        <v>145</v>
      </c>
      <c r="B30" s="124">
        <f t="shared" si="0"/>
        <v>125</v>
      </c>
      <c r="C30" s="115">
        <v>69</v>
      </c>
      <c r="E30" s="117">
        <v>145</v>
      </c>
      <c r="F30" s="124">
        <f t="shared" si="1"/>
        <v>125</v>
      </c>
      <c r="G30" s="115">
        <v>118</v>
      </c>
      <c r="I30" s="117">
        <v>145</v>
      </c>
      <c r="J30" s="124">
        <f t="shared" si="2"/>
        <v>125</v>
      </c>
      <c r="K30" s="115">
        <v>118</v>
      </c>
      <c r="M30" s="117">
        <v>145</v>
      </c>
      <c r="N30" s="124">
        <f t="shared" si="3"/>
        <v>125</v>
      </c>
      <c r="O30" s="115">
        <v>69</v>
      </c>
    </row>
    <row r="31" spans="1:15" x14ac:dyDescent="0.3">
      <c r="A31" s="117">
        <v>150</v>
      </c>
      <c r="B31" s="124">
        <f t="shared" si="0"/>
        <v>130</v>
      </c>
      <c r="C31" s="115">
        <v>68</v>
      </c>
      <c r="E31" s="117">
        <v>150</v>
      </c>
      <c r="F31" s="124">
        <f t="shared" si="1"/>
        <v>130</v>
      </c>
      <c r="G31" s="115">
        <v>119</v>
      </c>
      <c r="I31" s="117">
        <v>150</v>
      </c>
      <c r="J31" s="124">
        <f t="shared" si="2"/>
        <v>130</v>
      </c>
      <c r="K31" s="115">
        <v>119</v>
      </c>
      <c r="M31" s="117">
        <v>150</v>
      </c>
      <c r="N31" s="124">
        <f t="shared" si="3"/>
        <v>130</v>
      </c>
      <c r="O31" s="115">
        <v>68</v>
      </c>
    </row>
    <row r="32" spans="1:15" x14ac:dyDescent="0.3">
      <c r="A32" s="117">
        <v>155</v>
      </c>
      <c r="B32" s="124">
        <f t="shared" si="0"/>
        <v>135</v>
      </c>
      <c r="C32" s="115">
        <v>67</v>
      </c>
      <c r="E32" s="117">
        <v>155</v>
      </c>
      <c r="F32" s="124">
        <f t="shared" si="1"/>
        <v>135</v>
      </c>
      <c r="G32" s="115">
        <v>120</v>
      </c>
      <c r="I32" s="117">
        <v>155</v>
      </c>
      <c r="J32" s="124">
        <f t="shared" si="2"/>
        <v>135</v>
      </c>
      <c r="K32" s="115">
        <v>120</v>
      </c>
      <c r="M32" s="117">
        <v>155</v>
      </c>
      <c r="N32" s="124">
        <f t="shared" si="3"/>
        <v>135</v>
      </c>
      <c r="O32" s="115">
        <v>67</v>
      </c>
    </row>
    <row r="33" spans="1:15" x14ac:dyDescent="0.3">
      <c r="A33" s="117">
        <v>160</v>
      </c>
      <c r="B33" s="124">
        <f t="shared" si="0"/>
        <v>140</v>
      </c>
      <c r="C33" s="115">
        <v>67</v>
      </c>
      <c r="E33" s="117">
        <v>160</v>
      </c>
      <c r="F33" s="124">
        <f t="shared" si="1"/>
        <v>140</v>
      </c>
      <c r="G33" s="115">
        <v>120</v>
      </c>
      <c r="I33" s="117">
        <v>160</v>
      </c>
      <c r="J33" s="124">
        <f t="shared" si="2"/>
        <v>140</v>
      </c>
      <c r="K33" s="115">
        <v>120</v>
      </c>
      <c r="M33" s="117">
        <v>160</v>
      </c>
      <c r="N33" s="124">
        <f t="shared" si="3"/>
        <v>140</v>
      </c>
      <c r="O33" s="115">
        <v>67</v>
      </c>
    </row>
    <row r="34" spans="1:15" x14ac:dyDescent="0.3">
      <c r="A34" s="117">
        <v>165</v>
      </c>
      <c r="B34" s="124">
        <f t="shared" si="0"/>
        <v>145</v>
      </c>
      <c r="C34" s="115">
        <v>66</v>
      </c>
      <c r="E34" s="117">
        <v>165</v>
      </c>
      <c r="F34" s="124">
        <f t="shared" si="1"/>
        <v>145</v>
      </c>
      <c r="G34" s="115">
        <v>121</v>
      </c>
      <c r="I34" s="117">
        <v>165</v>
      </c>
      <c r="J34" s="124">
        <f t="shared" si="2"/>
        <v>145</v>
      </c>
      <c r="K34" s="115">
        <v>121</v>
      </c>
      <c r="M34" s="117">
        <v>165</v>
      </c>
      <c r="N34" s="124">
        <f t="shared" si="3"/>
        <v>145</v>
      </c>
      <c r="O34" s="115">
        <v>66</v>
      </c>
    </row>
    <row r="35" spans="1:15" ht="15" thickBot="1" x14ac:dyDescent="0.35">
      <c r="A35" s="137">
        <v>170</v>
      </c>
      <c r="B35" s="17">
        <f t="shared" si="0"/>
        <v>150</v>
      </c>
      <c r="C35" s="250">
        <v>66</v>
      </c>
      <c r="E35" s="137">
        <v>170</v>
      </c>
      <c r="F35" s="17">
        <f t="shared" si="1"/>
        <v>150</v>
      </c>
      <c r="G35" s="250">
        <v>122</v>
      </c>
      <c r="I35" s="137">
        <v>170</v>
      </c>
      <c r="J35" s="17">
        <f t="shared" si="2"/>
        <v>150</v>
      </c>
      <c r="K35" s="250">
        <v>122</v>
      </c>
      <c r="M35" s="137">
        <v>170</v>
      </c>
      <c r="N35" s="17">
        <f t="shared" si="3"/>
        <v>150</v>
      </c>
      <c r="O35" s="250">
        <v>66</v>
      </c>
    </row>
  </sheetData>
  <sheetProtection algorithmName="SHA-512" hashValue="4S04PXm60UsSQ+NSZA/WG6xj7Jmw+pIvXRC4e3wYHT2ndoyLuWTOjLo5BTfE2IyE2dOhkde2WLL1V0dw9RWTqQ==" saltValue="ej5KhWrjiFJOBAn/G2GwdQ==" spinCount="100000" sheet="1" formatCells="0" formatColumns="0" formatRows="0" insertColumns="0" insertRows="0" insertHyperlinks="0" deleteColumns="0" deleteRows="0" sort="0" autoFilter="0" pivotTables="0"/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Input-Output Sheet</vt:lpstr>
      <vt:lpstr>Fig. θ ϵ (90,180)</vt:lpstr>
      <vt:lpstr>θopt tune case I </vt:lpstr>
      <vt:lpstr>θopt tune case II </vt:lpstr>
      <vt:lpstr>θopt tune case III </vt:lpstr>
      <vt:lpstr>θopt tune case IV </vt:lpstr>
      <vt:lpstr>Plot of CZ radius vs θopt</vt:lpstr>
      <vt:lpstr>θ ϵ (90,180)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2023-04-28T15:44:50Z</dcterms:modified>
</cp:coreProperties>
</file>