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 activeTab="6"/>
  </bookViews>
  <sheets>
    <sheet name="isBetter DATA20" sheetId="2" r:id="rId1"/>
    <sheet name="isBetter DATA50" sheetId="3" r:id="rId2"/>
    <sheet name="Množství klauzulí" sheetId="5" r:id="rId3"/>
    <sheet name="Teplotní koef" sheetId="4" r:id="rId4"/>
    <sheet name="Min.teplota" sheetId="7" r:id="rId5"/>
    <sheet name="Equilibrum" sheetId="8" r:id="rId6"/>
    <sheet name="Zchlazení" sheetId="9" r:id="rId7"/>
  </sheets>
  <calcPr calcId="125725"/>
</workbook>
</file>

<file path=xl/calcChain.xml><?xml version="1.0" encoding="utf-8"?>
<calcChain xmlns="http://schemas.openxmlformats.org/spreadsheetml/2006/main">
  <c r="C6" i="5"/>
  <c r="C7"/>
  <c r="C8"/>
  <c r="C9"/>
  <c r="C5"/>
  <c r="P6" i="7"/>
  <c r="O7" i="9"/>
  <c r="O8"/>
  <c r="O9"/>
  <c r="O10"/>
  <c r="O11"/>
  <c r="O12"/>
  <c r="O13"/>
  <c r="O14"/>
  <c r="O15"/>
  <c r="O16"/>
  <c r="O17"/>
  <c r="O18"/>
  <c r="O6"/>
  <c r="U7"/>
  <c r="U8"/>
  <c r="U9"/>
  <c r="U10"/>
  <c r="U11"/>
  <c r="U12"/>
  <c r="U13"/>
  <c r="U14"/>
  <c r="U15"/>
  <c r="U16"/>
  <c r="U17"/>
  <c r="U18"/>
  <c r="U19"/>
  <c r="U6"/>
  <c r="H6"/>
  <c r="H7"/>
  <c r="H8"/>
  <c r="H9"/>
  <c r="H10"/>
  <c r="H11"/>
  <c r="H12"/>
  <c r="H13"/>
  <c r="H14"/>
  <c r="H15"/>
  <c r="H16"/>
  <c r="H17"/>
  <c r="H18"/>
  <c r="H19"/>
  <c r="G19"/>
  <c r="V19"/>
  <c r="I19"/>
  <c r="V18"/>
  <c r="P18"/>
  <c r="I18"/>
  <c r="G18"/>
  <c r="V17"/>
  <c r="P17"/>
  <c r="I17"/>
  <c r="G17"/>
  <c r="V16"/>
  <c r="P16"/>
  <c r="I16"/>
  <c r="G16"/>
  <c r="V15"/>
  <c r="P15"/>
  <c r="I15"/>
  <c r="G15"/>
  <c r="V14"/>
  <c r="P14"/>
  <c r="I14"/>
  <c r="G14"/>
  <c r="V13"/>
  <c r="P13"/>
  <c r="I13"/>
  <c r="G13"/>
  <c r="V12"/>
  <c r="P12"/>
  <c r="I12"/>
  <c r="G12"/>
  <c r="V11"/>
  <c r="P11"/>
  <c r="I11"/>
  <c r="G11"/>
  <c r="V10"/>
  <c r="P10"/>
  <c r="I10"/>
  <c r="G10"/>
  <c r="V9"/>
  <c r="P9"/>
  <c r="I9"/>
  <c r="G9"/>
  <c r="V8"/>
  <c r="P8"/>
  <c r="I8"/>
  <c r="G8"/>
  <c r="V7"/>
  <c r="P7"/>
  <c r="I7"/>
  <c r="G7"/>
  <c r="V6"/>
  <c r="P6"/>
  <c r="I6"/>
  <c r="G6"/>
  <c r="T5"/>
  <c r="U5" s="1"/>
  <c r="N5"/>
  <c r="P5" s="1"/>
  <c r="I5"/>
  <c r="F5"/>
  <c r="H5" s="1"/>
  <c r="V23" i="8"/>
  <c r="U23"/>
  <c r="I23"/>
  <c r="V22"/>
  <c r="U22"/>
  <c r="I22"/>
  <c r="V21"/>
  <c r="U21"/>
  <c r="P21"/>
  <c r="O21"/>
  <c r="I21"/>
  <c r="H21"/>
  <c r="G21"/>
  <c r="V20"/>
  <c r="U20"/>
  <c r="P20"/>
  <c r="O20"/>
  <c r="I20"/>
  <c r="H20"/>
  <c r="G20"/>
  <c r="V19"/>
  <c r="U19"/>
  <c r="P19"/>
  <c r="O19"/>
  <c r="I19"/>
  <c r="H19"/>
  <c r="G19"/>
  <c r="V18"/>
  <c r="U18"/>
  <c r="P18"/>
  <c r="O18"/>
  <c r="I18"/>
  <c r="H18"/>
  <c r="G18"/>
  <c r="V17"/>
  <c r="U17"/>
  <c r="P17"/>
  <c r="O17"/>
  <c r="I17"/>
  <c r="H17"/>
  <c r="G17"/>
  <c r="V16"/>
  <c r="U16"/>
  <c r="P16"/>
  <c r="O16"/>
  <c r="I16"/>
  <c r="H16"/>
  <c r="G16"/>
  <c r="V15"/>
  <c r="U15"/>
  <c r="P15"/>
  <c r="O15"/>
  <c r="I15"/>
  <c r="H15"/>
  <c r="G15"/>
  <c r="V14"/>
  <c r="U14"/>
  <c r="P14"/>
  <c r="O14"/>
  <c r="I14"/>
  <c r="H14"/>
  <c r="G14"/>
  <c r="V13"/>
  <c r="U13"/>
  <c r="P13"/>
  <c r="O13"/>
  <c r="I13"/>
  <c r="H13"/>
  <c r="G13"/>
  <c r="V12"/>
  <c r="U12"/>
  <c r="P12"/>
  <c r="O12"/>
  <c r="I12"/>
  <c r="H12"/>
  <c r="G12"/>
  <c r="V11"/>
  <c r="U11"/>
  <c r="P11"/>
  <c r="O11"/>
  <c r="I11"/>
  <c r="H11"/>
  <c r="G11"/>
  <c r="V10"/>
  <c r="U10"/>
  <c r="P10"/>
  <c r="O10"/>
  <c r="I10"/>
  <c r="H10"/>
  <c r="G10"/>
  <c r="V9"/>
  <c r="U9"/>
  <c r="P9"/>
  <c r="O9"/>
  <c r="I9"/>
  <c r="H9"/>
  <c r="G9"/>
  <c r="V8"/>
  <c r="U8"/>
  <c r="P8"/>
  <c r="O8"/>
  <c r="I8"/>
  <c r="H8"/>
  <c r="G8"/>
  <c r="V7"/>
  <c r="U7"/>
  <c r="P7"/>
  <c r="O7"/>
  <c r="I7"/>
  <c r="H7"/>
  <c r="G7"/>
  <c r="V6"/>
  <c r="U6"/>
  <c r="P6"/>
  <c r="O6"/>
  <c r="I6"/>
  <c r="H6"/>
  <c r="G6"/>
  <c r="U5"/>
  <c r="T5"/>
  <c r="V5" s="1"/>
  <c r="N5"/>
  <c r="O5" s="1"/>
  <c r="I5"/>
  <c r="F5"/>
  <c r="G5" s="1"/>
  <c r="I23" i="7"/>
  <c r="I22"/>
  <c r="V21"/>
  <c r="U21"/>
  <c r="P21"/>
  <c r="O21"/>
  <c r="I21"/>
  <c r="H21"/>
  <c r="G21"/>
  <c r="V20"/>
  <c r="U20"/>
  <c r="P20"/>
  <c r="O20"/>
  <c r="I20"/>
  <c r="H20"/>
  <c r="G20"/>
  <c r="V19"/>
  <c r="U19"/>
  <c r="P19"/>
  <c r="O19"/>
  <c r="I19"/>
  <c r="H19"/>
  <c r="G19"/>
  <c r="V18"/>
  <c r="U18"/>
  <c r="P18"/>
  <c r="O18"/>
  <c r="I18"/>
  <c r="H18"/>
  <c r="G18"/>
  <c r="V17"/>
  <c r="U17"/>
  <c r="P17"/>
  <c r="O17"/>
  <c r="I17"/>
  <c r="H17"/>
  <c r="G17"/>
  <c r="V16"/>
  <c r="U16"/>
  <c r="P16"/>
  <c r="O16"/>
  <c r="I16"/>
  <c r="H16"/>
  <c r="G16"/>
  <c r="V15"/>
  <c r="U15"/>
  <c r="P15"/>
  <c r="O15"/>
  <c r="I15"/>
  <c r="H15"/>
  <c r="G15"/>
  <c r="V14"/>
  <c r="U14"/>
  <c r="P14"/>
  <c r="O14"/>
  <c r="I14"/>
  <c r="H14"/>
  <c r="G14"/>
  <c r="V13"/>
  <c r="U13"/>
  <c r="P13"/>
  <c r="O13"/>
  <c r="I13"/>
  <c r="H13"/>
  <c r="G13"/>
  <c r="V12"/>
  <c r="U12"/>
  <c r="P12"/>
  <c r="O12"/>
  <c r="I12"/>
  <c r="H12"/>
  <c r="G12"/>
  <c r="V11"/>
  <c r="U11"/>
  <c r="P11"/>
  <c r="O11"/>
  <c r="I11"/>
  <c r="H11"/>
  <c r="G11"/>
  <c r="V10"/>
  <c r="U10"/>
  <c r="P10"/>
  <c r="O10"/>
  <c r="I10"/>
  <c r="H10"/>
  <c r="G10"/>
  <c r="V9"/>
  <c r="U9"/>
  <c r="P9"/>
  <c r="O9"/>
  <c r="I9"/>
  <c r="H9"/>
  <c r="G9"/>
  <c r="V8"/>
  <c r="U8"/>
  <c r="P8"/>
  <c r="O8"/>
  <c r="I8"/>
  <c r="H8"/>
  <c r="G8"/>
  <c r="V7"/>
  <c r="U7"/>
  <c r="P7"/>
  <c r="O7"/>
  <c r="I7"/>
  <c r="H7"/>
  <c r="G7"/>
  <c r="V6"/>
  <c r="U6"/>
  <c r="O6"/>
  <c r="I6"/>
  <c r="H6"/>
  <c r="G6"/>
  <c r="T5"/>
  <c r="U5" s="1"/>
  <c r="N5"/>
  <c r="P5" s="1"/>
  <c r="I5"/>
  <c r="F5"/>
  <c r="H5" s="1"/>
  <c r="V6" i="4"/>
  <c r="V7"/>
  <c r="V8"/>
  <c r="V9"/>
  <c r="V10"/>
  <c r="V11"/>
  <c r="V12"/>
  <c r="V13"/>
  <c r="V14"/>
  <c r="V15"/>
  <c r="V16"/>
  <c r="V17"/>
  <c r="V18"/>
  <c r="V19"/>
  <c r="V20"/>
  <c r="V21"/>
  <c r="V22"/>
  <c r="V23"/>
  <c r="U6"/>
  <c r="U7"/>
  <c r="U8"/>
  <c r="U9"/>
  <c r="U10"/>
  <c r="U11"/>
  <c r="U12"/>
  <c r="U13"/>
  <c r="U14"/>
  <c r="U15"/>
  <c r="U16"/>
  <c r="U17"/>
  <c r="U18"/>
  <c r="U19"/>
  <c r="U20"/>
  <c r="U21"/>
  <c r="U22"/>
  <c r="U23"/>
  <c r="V5"/>
  <c r="U5"/>
  <c r="T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5"/>
  <c r="G20"/>
  <c r="G13"/>
  <c r="G6"/>
  <c r="G7"/>
  <c r="G8"/>
  <c r="G9"/>
  <c r="G10"/>
  <c r="G11"/>
  <c r="G12"/>
  <c r="G14"/>
  <c r="G15"/>
  <c r="G16"/>
  <c r="G17"/>
  <c r="G18"/>
  <c r="G19"/>
  <c r="G21"/>
  <c r="G22"/>
  <c r="G23"/>
  <c r="G5"/>
  <c r="O6"/>
  <c r="O7"/>
  <c r="O8"/>
  <c r="O9"/>
  <c r="O10"/>
  <c r="O11"/>
  <c r="O12"/>
  <c r="O13"/>
  <c r="O14"/>
  <c r="O15"/>
  <c r="O16"/>
  <c r="O17"/>
  <c r="O18"/>
  <c r="O19"/>
  <c r="O20"/>
  <c r="O21"/>
  <c r="O22"/>
  <c r="O23"/>
  <c r="N5"/>
  <c r="O5" s="1"/>
  <c r="F5"/>
  <c r="I5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7"/>
  <c r="I8"/>
  <c r="I9"/>
  <c r="I10"/>
  <c r="I11"/>
  <c r="I12"/>
  <c r="I13"/>
  <c r="I14"/>
  <c r="I15"/>
  <c r="I16"/>
  <c r="I17"/>
  <c r="I18"/>
  <c r="I19"/>
  <c r="I20"/>
  <c r="I21"/>
  <c r="I22"/>
  <c r="I23"/>
  <c r="I6"/>
  <c r="E27" i="3"/>
  <c r="D27"/>
  <c r="C27"/>
  <c r="G26"/>
  <c r="G25"/>
  <c r="G24"/>
  <c r="E22"/>
  <c r="D22"/>
  <c r="C22"/>
  <c r="G21"/>
  <c r="G20"/>
  <c r="G19"/>
  <c r="E17"/>
  <c r="D17"/>
  <c r="C17"/>
  <c r="G16"/>
  <c r="G15"/>
  <c r="G14"/>
  <c r="E12"/>
  <c r="D12"/>
  <c r="C12"/>
  <c r="G11"/>
  <c r="G10"/>
  <c r="G9"/>
  <c r="G12" s="1"/>
  <c r="E7"/>
  <c r="D7"/>
  <c r="C7"/>
  <c r="G6"/>
  <c r="G5"/>
  <c r="G4"/>
  <c r="E37" i="2"/>
  <c r="D37"/>
  <c r="C37"/>
  <c r="G36"/>
  <c r="G35"/>
  <c r="G34"/>
  <c r="G39"/>
  <c r="G40"/>
  <c r="G41"/>
  <c r="E42"/>
  <c r="D42"/>
  <c r="C42"/>
  <c r="E12"/>
  <c r="D12"/>
  <c r="C12"/>
  <c r="G11"/>
  <c r="G10"/>
  <c r="G9"/>
  <c r="C7"/>
  <c r="D7"/>
  <c r="E7"/>
  <c r="E17"/>
  <c r="D17"/>
  <c r="C17"/>
  <c r="D27"/>
  <c r="E32"/>
  <c r="D32"/>
  <c r="C32"/>
  <c r="E27"/>
  <c r="C27"/>
  <c r="E22"/>
  <c r="D22"/>
  <c r="C22"/>
  <c r="G31"/>
  <c r="G30"/>
  <c r="G29"/>
  <c r="G26"/>
  <c r="G25"/>
  <c r="G24"/>
  <c r="G21"/>
  <c r="G20"/>
  <c r="G19"/>
  <c r="G16"/>
  <c r="G15"/>
  <c r="G14"/>
  <c r="G6"/>
  <c r="G5"/>
  <c r="G4"/>
  <c r="G5" i="9" l="1"/>
  <c r="O5"/>
  <c r="V5"/>
  <c r="H5" i="8"/>
  <c r="P5"/>
  <c r="G5" i="7"/>
  <c r="O5"/>
  <c r="V5"/>
  <c r="G27" i="3"/>
  <c r="G22"/>
  <c r="G17"/>
  <c r="G7"/>
  <c r="G37" i="2"/>
  <c r="G42"/>
  <c r="G12"/>
  <c r="G27"/>
  <c r="G17"/>
  <c r="G32"/>
  <c r="G7"/>
  <c r="G22"/>
</calcChain>
</file>

<file path=xl/sharedStrings.xml><?xml version="1.0" encoding="utf-8"?>
<sst xmlns="http://schemas.openxmlformats.org/spreadsheetml/2006/main" count="175" uniqueCount="57">
  <si>
    <t>čas</t>
  </si>
  <si>
    <t># splni</t>
  </si>
  <si>
    <t>B) Pouze podle součtu váha + suma splnitelných kl.</t>
  </si>
  <si>
    <t>C1) Porovává sumu splnitelných a při shodě i váhy</t>
  </si>
  <si>
    <t>C2) Porovává sumu splnitelných a při shodě i váhy + 10</t>
  </si>
  <si>
    <t>C3) Porovává sumu splnitelných a při shodě i váhy + 20</t>
  </si>
  <si>
    <t>váhy</t>
  </si>
  <si>
    <t>Společné nastavení: teplota 100 - 1; zchlazení 0.95; equilibrum 100; počet souborů 20; expandováno 370000</t>
  </si>
  <si>
    <t>D) Preference splněných</t>
  </si>
  <si>
    <t>Podle součtu vah jedničkových stavů</t>
  </si>
  <si>
    <t>Podle počtu splněných klauzulí</t>
  </si>
  <si>
    <t>Podle součtu vah a počtu splněných klauzulí</t>
  </si>
  <si>
    <t>Porovnání součtu splněných a při shodě i váhy</t>
  </si>
  <si>
    <t>Porovnání součtu splněných a při shodě i váhy + bonus 10</t>
  </si>
  <si>
    <t>Porovnání součtu splněných a při shodě i váhy + bonus 20</t>
  </si>
  <si>
    <t>Preference splněných formulí</t>
  </si>
  <si>
    <t>Algoritmus</t>
  </si>
  <si>
    <t>splněných</t>
  </si>
  <si>
    <t>suma vah</t>
  </si>
  <si>
    <t>čas [ms]</t>
  </si>
  <si>
    <t>průměrná suma vah</t>
  </si>
  <si>
    <t>C3) Porovává sumu splnitelných a při shodě i váhy + 50</t>
  </si>
  <si>
    <t>Metoda porovnávání sousedů (DATA20)</t>
  </si>
  <si>
    <t>Metoda porovnávání sousedů (DATA50)</t>
  </si>
  <si>
    <t>A2) Pouze podle počtu jedničkových klauzulí</t>
  </si>
  <si>
    <t>A1) Pouze podle váhy jedničkových stavů</t>
  </si>
  <si>
    <t>Porovnání součtu splněných a při shodě i váhy + 50</t>
  </si>
  <si>
    <t># stavů</t>
  </si>
  <si>
    <t>průměr sp</t>
  </si>
  <si>
    <t>odchylka</t>
  </si>
  <si>
    <t>DATA 20/91</t>
  </si>
  <si>
    <t>DATA 50/80 (ochlaz 0.7)</t>
  </si>
  <si>
    <t>Teplota 1000; minimální 1; equilibrum 50; ochlazování 0.85;  data 20/91</t>
  </si>
  <si>
    <t>čas ms</t>
  </si>
  <si>
    <t>expandováno</t>
  </si>
  <si>
    <t>Teplota 500; minimální 1; equilibrum 100; ochlazování 0.85</t>
  </si>
  <si>
    <t>BruteForce</t>
  </si>
  <si>
    <t>Teplota 500; minimální 1; equilibrum 100; ochlazování 0.7</t>
  </si>
  <si>
    <t>exp. stavů</t>
  </si>
  <si>
    <t>váhy/stavy</t>
  </si>
  <si>
    <t>DATA 75/70 (ochlaz 0.7)</t>
  </si>
  <si>
    <t>stavy/exp.</t>
  </si>
  <si>
    <t>váhy / stavy</t>
  </si>
  <si>
    <t>stavy / exp.</t>
  </si>
  <si>
    <t>TEPLOTA</t>
  </si>
  <si>
    <t>MIN.TEPLOTA</t>
  </si>
  <si>
    <t>DATA 75/70 (ochlaz 0.85)</t>
  </si>
  <si>
    <t>EQUILIBRUM</t>
  </si>
  <si>
    <t>DATA 50/80 (ochlaz 0.85)</t>
  </si>
  <si>
    <t>ZCHLAZENÍ</t>
  </si>
  <si>
    <t>Teplota 500; minimální 1; equilibrum 10; ochlazování 0.85</t>
  </si>
  <si>
    <t>Teplota 500; minimální 1; equilibrum 10; ochlazování 0.7</t>
  </si>
  <si>
    <t>suma nejlepších vah</t>
  </si>
  <si>
    <t>splnitelných z 20ti</t>
  </si>
  <si>
    <t>klauzulí</t>
  </si>
  <si>
    <t>Teplota 1000; min.T 1; eq 100; zchlaz. 0,85</t>
  </si>
  <si>
    <t>poměr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</si>
</sst>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4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0" fillId="0" borderId="23" xfId="0" applyBorder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28" xfId="0" applyBorder="1" applyAlignment="1">
      <alignment horizontal="center"/>
    </xf>
    <xf numFmtId="0" fontId="0" fillId="0" borderId="30" xfId="0" applyBorder="1"/>
    <xf numFmtId="0" fontId="0" fillId="0" borderId="24" xfId="0" applyBorder="1"/>
    <xf numFmtId="0" fontId="1" fillId="0" borderId="31" xfId="0" applyFont="1" applyBorder="1"/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Relativní odchylka v závislosti</a:t>
            </a:r>
            <a:r>
              <a:rPr lang="cs-CZ" baseline="0"/>
              <a:t> na koeficientu počáteční teploty</a:t>
            </a:r>
            <a:endParaRPr lang="cs-CZ"/>
          </a:p>
        </c:rich>
      </c:tx>
    </c:title>
    <c:plotArea>
      <c:layout/>
      <c:scatterChart>
        <c:scatterStyle val="lineMarker"/>
        <c:ser>
          <c:idx val="0"/>
          <c:order val="0"/>
          <c:tx>
            <c:v>Relativní odchylka od BruteForce</c:v>
          </c:tx>
          <c:spPr>
            <a:ln w="28575">
              <a:noFill/>
            </a:ln>
          </c:spPr>
          <c:xVal>
            <c:numRef>
              <c:f>'Teplotní koef'!$B$6:$B$23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  <c:pt idx="16">
                  <c:v>100000</c:v>
                </c:pt>
                <c:pt idx="17">
                  <c:v>1000000</c:v>
                </c:pt>
              </c:numCache>
            </c:numRef>
          </c:xVal>
          <c:yVal>
            <c:numRef>
              <c:f>'Teplotní koef'!$I$6:$I$23</c:f>
              <c:numCache>
                <c:formatCode>General</c:formatCode>
                <c:ptCount val="18"/>
                <c:pt idx="0">
                  <c:v>0.83954889145200562</c:v>
                </c:pt>
                <c:pt idx="1">
                  <c:v>0.73330770216583363</c:v>
                </c:pt>
                <c:pt idx="2">
                  <c:v>0.68986287325387674</c:v>
                </c:pt>
                <c:pt idx="3">
                  <c:v>0.74311162373446116</c:v>
                </c:pt>
                <c:pt idx="4">
                  <c:v>0.82500320389593751</c:v>
                </c:pt>
                <c:pt idx="5">
                  <c:v>0.58958093041138027</c:v>
                </c:pt>
                <c:pt idx="6">
                  <c:v>0.61976163014225294</c:v>
                </c:pt>
                <c:pt idx="7">
                  <c:v>0.58785082660515187</c:v>
                </c:pt>
                <c:pt idx="8">
                  <c:v>0.68326284762270917</c:v>
                </c:pt>
                <c:pt idx="9">
                  <c:v>0.58881199538638984</c:v>
                </c:pt>
                <c:pt idx="10">
                  <c:v>0.42836088683839552</c:v>
                </c:pt>
                <c:pt idx="11">
                  <c:v>0.54684095860566451</c:v>
                </c:pt>
                <c:pt idx="12">
                  <c:v>0.64910931692938612</c:v>
                </c:pt>
                <c:pt idx="13">
                  <c:v>0.54299628348071249</c:v>
                </c:pt>
                <c:pt idx="14">
                  <c:v>0.60726643598615915</c:v>
                </c:pt>
                <c:pt idx="15">
                  <c:v>0.6237985390234525</c:v>
                </c:pt>
                <c:pt idx="16">
                  <c:v>0.57503524285531205</c:v>
                </c:pt>
                <c:pt idx="17">
                  <c:v>0.63687043444828917</c:v>
                </c:pt>
              </c:numCache>
            </c:numRef>
          </c:yVal>
        </c:ser>
        <c:axId val="52612096"/>
        <c:axId val="52758016"/>
      </c:scatterChart>
      <c:valAx>
        <c:axId val="526120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poč. teploty [-]</a:t>
                </a:r>
              </a:p>
            </c:rich>
          </c:tx>
        </c:title>
        <c:numFmt formatCode="General" sourceLinked="1"/>
        <c:tickLblPos val="nextTo"/>
        <c:crossAx val="52758016"/>
        <c:crosses val="autoZero"/>
        <c:crossBetween val="midCat"/>
      </c:valAx>
      <c:valAx>
        <c:axId val="5275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Odchylka [-]</a:t>
                </a:r>
              </a:p>
            </c:rich>
          </c:tx>
        </c:title>
        <c:numFmt formatCode="General" sourceLinked="1"/>
        <c:tickLblPos val="nextTo"/>
        <c:crossAx val="5261209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Poměr exp.stavů ku splněných v závislosti na koef. min. teploty - DATA 75/70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Min.teplota!$J$6:$J$20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</c:numCache>
            </c:numRef>
          </c:xVal>
          <c:yVal>
            <c:numRef>
              <c:f>Min.teplota!$V$6:$V$21</c:f>
              <c:numCache>
                <c:formatCode>General</c:formatCode>
                <c:ptCount val="16"/>
                <c:pt idx="0">
                  <c:v>4.3010752688172045E-6</c:v>
                </c:pt>
                <c:pt idx="1">
                  <c:v>4.5977011494252875E-6</c:v>
                </c:pt>
                <c:pt idx="2">
                  <c:v>4.7619047619047615E-6</c:v>
                </c:pt>
                <c:pt idx="3">
                  <c:v>4.9382716049382717E-6</c:v>
                </c:pt>
                <c:pt idx="4">
                  <c:v>6.8965517241379308E-6</c:v>
                </c:pt>
                <c:pt idx="5">
                  <c:v>7.3076923076923076E-6</c:v>
                </c:pt>
                <c:pt idx="6">
                  <c:v>6.060606060606061E-6</c:v>
                </c:pt>
                <c:pt idx="7">
                  <c:v>6.3333333333333334E-6</c:v>
                </c:pt>
                <c:pt idx="8">
                  <c:v>5.9259259259259258E-6</c:v>
                </c:pt>
                <c:pt idx="9">
                  <c:v>8.3333333333333337E-6</c:v>
                </c:pt>
                <c:pt idx="10">
                  <c:v>8.7179487179487171E-6</c:v>
                </c:pt>
                <c:pt idx="11">
                  <c:v>1.1515151515151515E-5</c:v>
                </c:pt>
                <c:pt idx="12">
                  <c:v>1.2E-5</c:v>
                </c:pt>
                <c:pt idx="13">
                  <c:v>1.2380952380952381E-5</c:v>
                </c:pt>
                <c:pt idx="14">
                  <c:v>1.7333333333333332E-5</c:v>
                </c:pt>
                <c:pt idx="15">
                  <c:v>2.6666666666666667E-5</c:v>
                </c:pt>
              </c:numCache>
            </c:numRef>
          </c:yVal>
        </c:ser>
        <c:axId val="54721536"/>
        <c:axId val="55059584"/>
      </c:scatterChart>
      <c:valAx>
        <c:axId val="547215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baseline="0"/>
                  <a:t>Koef. min. teploty</a:t>
                </a:r>
                <a:endParaRPr lang="cs-CZ" sz="1000"/>
              </a:p>
            </c:rich>
          </c:tx>
        </c:title>
        <c:numFmt formatCode="General" sourceLinked="1"/>
        <c:tickLblPos val="nextTo"/>
        <c:crossAx val="55059584"/>
        <c:crosses val="autoZero"/>
        <c:crossBetween val="midCat"/>
      </c:valAx>
      <c:valAx>
        <c:axId val="55059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Poměr splněných ku expandovaných</a:t>
                </a:r>
                <a:endParaRPr lang="cs-CZ" sz="1000"/>
              </a:p>
            </c:rich>
          </c:tx>
          <c:layout>
            <c:manualLayout>
              <c:xMode val="edge"/>
              <c:yMode val="edge"/>
              <c:x val="3.0555555555555558E-2"/>
              <c:y val="0.23160906969962083"/>
            </c:manualLayout>
          </c:layout>
        </c:title>
        <c:numFmt formatCode="General" sourceLinked="1"/>
        <c:tickLblPos val="nextTo"/>
        <c:crossAx val="5472153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Relativní odchylka od</a:t>
            </a:r>
            <a:r>
              <a:rPr lang="cs-CZ" baseline="0"/>
              <a:t> BF v závislosti na koef. equilibra 20/91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Equilibrum!$B$6:$B$19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xVal>
          <c:yVal>
            <c:numRef>
              <c:f>Equilibrum!$I$6:$I$19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0.95963091118800459</c:v>
                </c:pt>
                <c:pt idx="4">
                  <c:v>0.90407535563244901</c:v>
                </c:pt>
                <c:pt idx="5">
                  <c:v>0.87069075996411638</c:v>
                </c:pt>
                <c:pt idx="6">
                  <c:v>0.7807253620402409</c:v>
                </c:pt>
                <c:pt idx="7">
                  <c:v>0.71997949506600023</c:v>
                </c:pt>
                <c:pt idx="8">
                  <c:v>0.78963219274637964</c:v>
                </c:pt>
                <c:pt idx="9">
                  <c:v>0.46571831346917852</c:v>
                </c:pt>
                <c:pt idx="10">
                  <c:v>0.31225169806484687</c:v>
                </c:pt>
                <c:pt idx="11">
                  <c:v>0.24599513007817506</c:v>
                </c:pt>
                <c:pt idx="12">
                  <c:v>0.20620274253492246</c:v>
                </c:pt>
                <c:pt idx="13">
                  <c:v>0.18569780853517878</c:v>
                </c:pt>
              </c:numCache>
            </c:numRef>
          </c:yVal>
        </c:ser>
        <c:axId val="55096448"/>
        <c:axId val="55098368"/>
      </c:scatterChart>
      <c:valAx>
        <c:axId val="550964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equilibra</a:t>
                </a:r>
              </a:p>
            </c:rich>
          </c:tx>
          <c:layout/>
        </c:title>
        <c:numFmt formatCode="General" sourceLinked="1"/>
        <c:tickLblPos val="nextTo"/>
        <c:crossAx val="55098368"/>
        <c:crosses val="autoZero"/>
        <c:crossBetween val="midCat"/>
      </c:valAx>
      <c:valAx>
        <c:axId val="55098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Relativní odchylka</a:t>
                </a:r>
              </a:p>
            </c:rich>
          </c:tx>
          <c:layout/>
        </c:title>
        <c:numFmt formatCode="General" sourceLinked="1"/>
        <c:tickLblPos val="nextTo"/>
        <c:crossAx val="55096448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Poměr</a:t>
            </a:r>
            <a:r>
              <a:rPr lang="cs-CZ" baseline="0"/>
              <a:t> nalezených řešení vs. expandované stavy v závislosti na koeficientu equilibra 20/91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Equilibrum!$B$6:$B$19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xVal>
          <c:yVal>
            <c:numRef>
              <c:f>Equilibrum!$H$6:$H$19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9.0579710144927534E-6</c:v>
                </c:pt>
                <c:pt idx="4">
                  <c:v>1.4492753623188405E-5</c:v>
                </c:pt>
                <c:pt idx="5">
                  <c:v>1.0869565217391305E-5</c:v>
                </c:pt>
                <c:pt idx="6">
                  <c:v>1.0869565217391305E-5</c:v>
                </c:pt>
                <c:pt idx="7">
                  <c:v>4.3478260869565214E-6</c:v>
                </c:pt>
                <c:pt idx="8">
                  <c:v>1.8115942028985506E-6</c:v>
                </c:pt>
                <c:pt idx="9">
                  <c:v>2.355072463768116E-6</c:v>
                </c:pt>
                <c:pt idx="10">
                  <c:v>1.1594202898550724E-6</c:v>
                </c:pt>
                <c:pt idx="11">
                  <c:v>6.5217391304347831E-7</c:v>
                </c:pt>
                <c:pt idx="12">
                  <c:v>3.4420289855072463E-7</c:v>
                </c:pt>
                <c:pt idx="13">
                  <c:v>1.4492753623188405E-7</c:v>
                </c:pt>
              </c:numCache>
            </c:numRef>
          </c:yVal>
        </c:ser>
        <c:axId val="55114368"/>
        <c:axId val="54760192"/>
      </c:scatterChart>
      <c:valAx>
        <c:axId val="551143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equilibra</a:t>
                </a:r>
              </a:p>
            </c:rich>
          </c:tx>
          <c:layout/>
        </c:title>
        <c:numFmt formatCode="General" sourceLinked="1"/>
        <c:tickLblPos val="nextTo"/>
        <c:crossAx val="54760192"/>
        <c:crosses val="autoZero"/>
        <c:crossBetween val="midCat"/>
      </c:valAx>
      <c:valAx>
        <c:axId val="54760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Poměr řešení vs. exp. stavů</a:t>
                </a:r>
              </a:p>
            </c:rich>
          </c:tx>
          <c:layout>
            <c:manualLayout>
              <c:xMode val="edge"/>
              <c:yMode val="edge"/>
              <c:x val="3.0555555555555558E-2"/>
              <c:y val="0.25938684747739865"/>
            </c:manualLayout>
          </c:layout>
        </c:title>
        <c:numFmt formatCode="General" sourceLinked="1"/>
        <c:tickLblPos val="nextTo"/>
        <c:crossAx val="55114368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Poměr nalezených řešení vs. expandované stavy v závislosti na koeficientu equilibra 50/80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Equilibrum!$J$6:$J$17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Equilibrum!$P$6:$P$17</c:f>
              <c:numCache>
                <c:formatCode>General</c:formatCode>
                <c:ptCount val="12"/>
                <c:pt idx="0">
                  <c:v>1.4705882352941177E-5</c:v>
                </c:pt>
                <c:pt idx="1">
                  <c:v>0</c:v>
                </c:pt>
                <c:pt idx="2">
                  <c:v>9.8039215686274513E-6</c:v>
                </c:pt>
                <c:pt idx="3">
                  <c:v>7.3529411764705884E-6</c:v>
                </c:pt>
                <c:pt idx="4">
                  <c:v>8.8235294117647051E-6</c:v>
                </c:pt>
                <c:pt idx="5">
                  <c:v>1.0294117647058824E-5</c:v>
                </c:pt>
                <c:pt idx="6">
                  <c:v>1.0294117647058824E-5</c:v>
                </c:pt>
                <c:pt idx="7">
                  <c:v>4.1176470588235291E-6</c:v>
                </c:pt>
                <c:pt idx="8">
                  <c:v>2.7941176470588237E-6</c:v>
                </c:pt>
                <c:pt idx="9">
                  <c:v>1.4705882352941177E-6</c:v>
                </c:pt>
                <c:pt idx="10">
                  <c:v>5.8823529411764701E-7</c:v>
                </c:pt>
                <c:pt idx="11">
                  <c:v>2.941176470588235E-7</c:v>
                </c:pt>
              </c:numCache>
            </c:numRef>
          </c:yVal>
        </c:ser>
        <c:axId val="54784384"/>
        <c:axId val="54786304"/>
      </c:scatterChart>
      <c:valAx>
        <c:axId val="547843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cs-CZ" sz="1000" b="1" i="0" baseline="0"/>
                  <a:t>Koef. equilibra</a:t>
                </a:r>
                <a:endParaRPr lang="cs-CZ" sz="1000"/>
              </a:p>
            </c:rich>
          </c:tx>
          <c:layout/>
        </c:title>
        <c:numFmt formatCode="General" sourceLinked="1"/>
        <c:tickLblPos val="nextTo"/>
        <c:crossAx val="54786304"/>
        <c:crosses val="autoZero"/>
        <c:crossBetween val="midCat"/>
      </c:valAx>
      <c:valAx>
        <c:axId val="54786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Poměr řešení vs. exp. stavů</a:t>
                </a:r>
                <a:endParaRPr lang="cs-CZ" sz="1000"/>
              </a:p>
            </c:rich>
          </c:tx>
          <c:layout/>
        </c:title>
        <c:numFmt formatCode="General" sourceLinked="1"/>
        <c:tickLblPos val="nextTo"/>
        <c:crossAx val="54784384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Poměr nalezených řešení vs. expandované stavy v závislosti na koeficientu equilibra 75/70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Equilibrum!$Q$6:$Q$17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xVal>
          <c:yVal>
            <c:numRef>
              <c:f>Equilibrum!$V$6:$V$17</c:f>
              <c:numCache>
                <c:formatCode>General</c:formatCode>
                <c:ptCount val="12"/>
                <c:pt idx="0">
                  <c:v>2.9850746268656717E-5</c:v>
                </c:pt>
                <c:pt idx="1">
                  <c:v>2.4875621890547263E-5</c:v>
                </c:pt>
                <c:pt idx="2">
                  <c:v>1.3266998341625208E-5</c:v>
                </c:pt>
                <c:pt idx="3">
                  <c:v>1.7412935323383084E-5</c:v>
                </c:pt>
                <c:pt idx="4">
                  <c:v>2.1890547263681592E-5</c:v>
                </c:pt>
                <c:pt idx="5">
                  <c:v>1.2935323383084577E-5</c:v>
                </c:pt>
                <c:pt idx="6">
                  <c:v>8.4577114427860704E-6</c:v>
                </c:pt>
                <c:pt idx="7">
                  <c:v>3.9800995024875618E-6</c:v>
                </c:pt>
                <c:pt idx="8">
                  <c:v>1.9900497512437809E-6</c:v>
                </c:pt>
                <c:pt idx="9">
                  <c:v>9.9502487562189045E-7</c:v>
                </c:pt>
                <c:pt idx="10">
                  <c:v>3.9800995024875624E-7</c:v>
                </c:pt>
                <c:pt idx="11">
                  <c:v>1.9900497512437812E-7</c:v>
                </c:pt>
              </c:numCache>
            </c:numRef>
          </c:yVal>
        </c:ser>
        <c:axId val="55150464"/>
        <c:axId val="55152640"/>
      </c:scatterChart>
      <c:valAx>
        <c:axId val="551504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baseline="0"/>
                  <a:t>Koef. equilibra</a:t>
                </a:r>
                <a:endParaRPr lang="cs-CZ" sz="1000"/>
              </a:p>
            </c:rich>
          </c:tx>
          <c:layout/>
        </c:title>
        <c:numFmt formatCode="General" sourceLinked="1"/>
        <c:tickLblPos val="nextTo"/>
        <c:crossAx val="55152640"/>
        <c:crosses val="autoZero"/>
        <c:crossBetween val="midCat"/>
      </c:valAx>
      <c:valAx>
        <c:axId val="55152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Poměr řešení vs. exp. stavů</a:t>
                </a:r>
                <a:endParaRPr lang="cs-CZ" sz="1000"/>
              </a:p>
            </c:rich>
          </c:tx>
          <c:layout>
            <c:manualLayout>
              <c:xMode val="edge"/>
              <c:yMode val="edge"/>
              <c:x val="2.5000000000000001E-2"/>
              <c:y val="0.28253499562554685"/>
            </c:manualLayout>
          </c:layout>
        </c:title>
        <c:numFmt formatCode="General" sourceLinked="1"/>
        <c:tickLblPos val="nextTo"/>
        <c:crossAx val="55150464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Závislost relativní odchylky na koef. ochlazování pro DATA 20/91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Zchlazení!$B$6:$B$19</c:f>
              <c:numCache>
                <c:formatCode>General</c:formatCode>
                <c:ptCount val="14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0.92</c:v>
                </c:pt>
                <c:pt idx="8">
                  <c:v>0.95</c:v>
                </c:pt>
                <c:pt idx="9">
                  <c:v>0.96</c:v>
                </c:pt>
                <c:pt idx="10">
                  <c:v>0.97</c:v>
                </c:pt>
                <c:pt idx="11">
                  <c:v>0.98</c:v>
                </c:pt>
                <c:pt idx="12">
                  <c:v>0.99</c:v>
                </c:pt>
                <c:pt idx="13">
                  <c:v>0.995</c:v>
                </c:pt>
              </c:numCache>
            </c:numRef>
          </c:xVal>
          <c:yVal>
            <c:numRef>
              <c:f>Zchlazení!$I$6:$I$19</c:f>
              <c:numCache>
                <c:formatCode>General</c:formatCode>
                <c:ptCount val="14"/>
                <c:pt idx="0">
                  <c:v>0.64295783672946305</c:v>
                </c:pt>
                <c:pt idx="1">
                  <c:v>0.60214020248622324</c:v>
                </c:pt>
                <c:pt idx="2">
                  <c:v>0.74535435089068303</c:v>
                </c:pt>
                <c:pt idx="3">
                  <c:v>0.6070742022299116</c:v>
                </c:pt>
                <c:pt idx="4">
                  <c:v>0.75951557093425603</c:v>
                </c:pt>
                <c:pt idx="5">
                  <c:v>0.72106881968473668</c:v>
                </c:pt>
                <c:pt idx="6">
                  <c:v>0.49596309111880044</c:v>
                </c:pt>
                <c:pt idx="7">
                  <c:v>0.50595924644367551</c:v>
                </c:pt>
                <c:pt idx="8">
                  <c:v>0.34768678713315393</c:v>
                </c:pt>
                <c:pt idx="9">
                  <c:v>0.3046264257336922</c:v>
                </c:pt>
                <c:pt idx="10">
                  <c:v>0.25400486992182492</c:v>
                </c:pt>
                <c:pt idx="11">
                  <c:v>0.25810585672177366</c:v>
                </c:pt>
                <c:pt idx="12">
                  <c:v>0.19851339228501858</c:v>
                </c:pt>
                <c:pt idx="13">
                  <c:v>0.17467640651031655</c:v>
                </c:pt>
              </c:numCache>
            </c:numRef>
          </c:yVal>
        </c:ser>
        <c:axId val="55169408"/>
        <c:axId val="55240576"/>
      </c:scatterChart>
      <c:valAx>
        <c:axId val="55169408"/>
        <c:scaling>
          <c:orientation val="minMax"/>
          <c:max val="1"/>
          <c:min val="0.6000000000000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ochlazování</a:t>
                </a:r>
              </a:p>
            </c:rich>
          </c:tx>
          <c:layout/>
        </c:title>
        <c:numFmt formatCode="General" sourceLinked="1"/>
        <c:tickLblPos val="nextTo"/>
        <c:crossAx val="55240576"/>
        <c:crosses val="autoZero"/>
        <c:crossBetween val="midCat"/>
      </c:valAx>
      <c:valAx>
        <c:axId val="55240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Relativní</a:t>
                </a:r>
                <a:r>
                  <a:rPr lang="cs-CZ" baseline="0"/>
                  <a:t> odchylka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55169408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Poměr nalezených řešení ku počtu procházených stavů v závislosti na koef. ochlaz. pro DATA 20/91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Zchlazení!$B$6:$B$19</c:f>
              <c:numCache>
                <c:formatCode>General</c:formatCode>
                <c:ptCount val="14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0.92</c:v>
                </c:pt>
                <c:pt idx="8">
                  <c:v>0.95</c:v>
                </c:pt>
                <c:pt idx="9">
                  <c:v>0.96</c:v>
                </c:pt>
                <c:pt idx="10">
                  <c:v>0.97</c:v>
                </c:pt>
                <c:pt idx="11">
                  <c:v>0.98</c:v>
                </c:pt>
                <c:pt idx="12">
                  <c:v>0.99</c:v>
                </c:pt>
                <c:pt idx="13">
                  <c:v>0.995</c:v>
                </c:pt>
              </c:numCache>
            </c:numRef>
          </c:xVal>
          <c:yVal>
            <c:numRef>
              <c:f>Zchlazení!$H$6:$H$19</c:f>
              <c:numCache>
                <c:formatCode>General</c:formatCode>
                <c:ptCount val="14"/>
                <c:pt idx="0">
                  <c:v>9.090909090909091E-6</c:v>
                </c:pt>
                <c:pt idx="1">
                  <c:v>8.6538461538461547E-6</c:v>
                </c:pt>
                <c:pt idx="2">
                  <c:v>4.6874999999999996E-6</c:v>
                </c:pt>
                <c:pt idx="3">
                  <c:v>5.1282051282051279E-6</c:v>
                </c:pt>
                <c:pt idx="4">
                  <c:v>3.4999999999999999E-6</c:v>
                </c:pt>
                <c:pt idx="5">
                  <c:v>2.5362318840579709E-6</c:v>
                </c:pt>
                <c:pt idx="6">
                  <c:v>2.8301886792452831E-6</c:v>
                </c:pt>
                <c:pt idx="7">
                  <c:v>2.2388059701492539E-6</c:v>
                </c:pt>
                <c:pt idx="8">
                  <c:v>1.7281105990783411E-6</c:v>
                </c:pt>
                <c:pt idx="9">
                  <c:v>1.4705882352941177E-6</c:v>
                </c:pt>
                <c:pt idx="10">
                  <c:v>1.1643835616438357E-6</c:v>
                </c:pt>
                <c:pt idx="11">
                  <c:v>7.7272727272727272E-7</c:v>
                </c:pt>
                <c:pt idx="12">
                  <c:v>4.3025362318840579E-7</c:v>
                </c:pt>
                <c:pt idx="13">
                  <c:v>2.2593764121102575E-7</c:v>
                </c:pt>
              </c:numCache>
            </c:numRef>
          </c:yVal>
        </c:ser>
        <c:axId val="55277440"/>
        <c:axId val="55287168"/>
      </c:scatterChart>
      <c:valAx>
        <c:axId val="55277440"/>
        <c:scaling>
          <c:orientation val="minMax"/>
          <c:max val="1"/>
          <c:min val="0.6000000000000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ochlazování</a:t>
                </a:r>
              </a:p>
            </c:rich>
          </c:tx>
          <c:layout/>
        </c:title>
        <c:numFmt formatCode="General" sourceLinked="1"/>
        <c:tickLblPos val="nextTo"/>
        <c:crossAx val="55287168"/>
        <c:crosses val="autoZero"/>
        <c:crossBetween val="midCat"/>
      </c:valAx>
      <c:valAx>
        <c:axId val="55287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Poměr nalezených řešení vs. procházených</a:t>
                </a:r>
                <a:r>
                  <a:rPr lang="cs-CZ" baseline="0"/>
                  <a:t> stavů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3.0178326474622777E-2"/>
              <c:y val="0.27327573636628749"/>
            </c:manualLayout>
          </c:layout>
        </c:title>
        <c:numFmt formatCode="General" sourceLinked="1"/>
        <c:tickLblPos val="nextTo"/>
        <c:crossAx val="55277440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Poměr nalezených řešení ku počtu procházených stavů v závislosti na koef. ochlaz. pro DATA 50/80</a:t>
            </a:r>
            <a:endParaRPr lang="cs-CZ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Zchlazení!$J$6:$J$18</c:f>
              <c:numCache>
                <c:formatCode>General</c:formatCode>
                <c:ptCount val="13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0.92</c:v>
                </c:pt>
                <c:pt idx="8">
                  <c:v>0.95</c:v>
                </c:pt>
                <c:pt idx="9">
                  <c:v>0.96</c:v>
                </c:pt>
                <c:pt idx="10">
                  <c:v>0.97</c:v>
                </c:pt>
                <c:pt idx="11">
                  <c:v>0.98</c:v>
                </c:pt>
                <c:pt idx="12">
                  <c:v>0.99</c:v>
                </c:pt>
              </c:numCache>
            </c:numRef>
          </c:xVal>
          <c:yVal>
            <c:numRef>
              <c:f>Zchlazení!$P$6:$P$18</c:f>
              <c:numCache>
                <c:formatCode>General</c:formatCode>
                <c:ptCount val="13"/>
                <c:pt idx="0">
                  <c:v>3.6363636363636362E-6</c:v>
                </c:pt>
                <c:pt idx="1">
                  <c:v>6.9230769230769234E-6</c:v>
                </c:pt>
                <c:pt idx="2">
                  <c:v>5.4838709677419352E-6</c:v>
                </c:pt>
                <c:pt idx="3">
                  <c:v>4.3589743589743586E-6</c:v>
                </c:pt>
                <c:pt idx="4">
                  <c:v>3.5999999999999998E-6</c:v>
                </c:pt>
                <c:pt idx="5">
                  <c:v>2.647058823529412E-6</c:v>
                </c:pt>
                <c:pt idx="6">
                  <c:v>1.8095238095238095E-6</c:v>
                </c:pt>
                <c:pt idx="7">
                  <c:v>1.5151515151515152E-6</c:v>
                </c:pt>
                <c:pt idx="8">
                  <c:v>9.3457943925233649E-7</c:v>
                </c:pt>
                <c:pt idx="9">
                  <c:v>7.4349442379182159E-7</c:v>
                </c:pt>
                <c:pt idx="10">
                  <c:v>5.5555555555555552E-7</c:v>
                </c:pt>
                <c:pt idx="11">
                  <c:v>3.6832412523020258E-7</c:v>
                </c:pt>
                <c:pt idx="12">
                  <c:v>1.8331805682859761E-7</c:v>
                </c:pt>
              </c:numCache>
            </c:numRef>
          </c:yVal>
        </c:ser>
        <c:axId val="55303552"/>
        <c:axId val="55915648"/>
      </c:scatterChart>
      <c:valAx>
        <c:axId val="55303552"/>
        <c:scaling>
          <c:orientation val="minMax"/>
          <c:max val="1"/>
          <c:min val="0.6000000000000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ochlazování</a:t>
                </a:r>
              </a:p>
            </c:rich>
          </c:tx>
          <c:layout/>
        </c:title>
        <c:numFmt formatCode="General" sourceLinked="1"/>
        <c:tickLblPos val="nextTo"/>
        <c:crossAx val="55915648"/>
        <c:crosses val="autoZero"/>
        <c:crossBetween val="midCat"/>
      </c:valAx>
      <c:valAx>
        <c:axId val="5591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Poměr nalezených řešení vs. procházených stavů</a:t>
                </a:r>
              </a:p>
            </c:rich>
          </c:tx>
          <c:layout/>
        </c:title>
        <c:numFmt formatCode="General" sourceLinked="1"/>
        <c:tickLblPos val="nextTo"/>
        <c:crossAx val="55303552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Počet navštívených stavů v závislosti na koef. ochlazování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Zchlazení!$B$6:$B$19</c:f>
              <c:numCache>
                <c:formatCode>General</c:formatCode>
                <c:ptCount val="14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0.92</c:v>
                </c:pt>
                <c:pt idx="8">
                  <c:v>0.95</c:v>
                </c:pt>
                <c:pt idx="9">
                  <c:v>0.96</c:v>
                </c:pt>
                <c:pt idx="10">
                  <c:v>0.97</c:v>
                </c:pt>
                <c:pt idx="11">
                  <c:v>0.98</c:v>
                </c:pt>
                <c:pt idx="12">
                  <c:v>0.99</c:v>
                </c:pt>
                <c:pt idx="13">
                  <c:v>0.995</c:v>
                </c:pt>
              </c:numCache>
            </c:numRef>
          </c:xVal>
          <c:yVal>
            <c:numRef>
              <c:f>Zchlazení!$F$6:$F$19</c:f>
              <c:numCache>
                <c:formatCode>General</c:formatCode>
                <c:ptCount val="14"/>
                <c:pt idx="0">
                  <c:v>880000</c:v>
                </c:pt>
                <c:pt idx="1">
                  <c:v>1040000</c:v>
                </c:pt>
                <c:pt idx="2">
                  <c:v>1280000</c:v>
                </c:pt>
                <c:pt idx="3">
                  <c:v>1560000</c:v>
                </c:pt>
                <c:pt idx="4">
                  <c:v>2000000</c:v>
                </c:pt>
                <c:pt idx="5">
                  <c:v>2760000</c:v>
                </c:pt>
                <c:pt idx="6">
                  <c:v>4240000</c:v>
                </c:pt>
                <c:pt idx="7">
                  <c:v>5360000</c:v>
                </c:pt>
                <c:pt idx="8">
                  <c:v>8680000</c:v>
                </c:pt>
                <c:pt idx="9">
                  <c:v>10880000</c:v>
                </c:pt>
                <c:pt idx="10">
                  <c:v>14600000</c:v>
                </c:pt>
                <c:pt idx="11">
                  <c:v>22000000</c:v>
                </c:pt>
                <c:pt idx="12">
                  <c:v>44160000</c:v>
                </c:pt>
                <c:pt idx="13">
                  <c:v>88520000</c:v>
                </c:pt>
              </c:numCache>
            </c:numRef>
          </c:yVal>
        </c:ser>
        <c:axId val="55943936"/>
        <c:axId val="55945856"/>
      </c:scatterChart>
      <c:valAx>
        <c:axId val="55943936"/>
        <c:scaling>
          <c:orientation val="minMax"/>
          <c:max val="1"/>
          <c:min val="0.6000000000000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ochlazování</a:t>
                </a:r>
              </a:p>
            </c:rich>
          </c:tx>
          <c:layout/>
        </c:title>
        <c:numFmt formatCode="General" sourceLinked="1"/>
        <c:tickLblPos val="nextTo"/>
        <c:crossAx val="55945856"/>
        <c:crosses val="autoZero"/>
        <c:crossBetween val="midCat"/>
      </c:valAx>
      <c:valAx>
        <c:axId val="55945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navšťívených stavů</a:t>
                </a:r>
              </a:p>
            </c:rich>
          </c:tx>
          <c:layout/>
        </c:title>
        <c:numFmt formatCode="General" sourceLinked="1"/>
        <c:tickLblPos val="nextTo"/>
        <c:crossAx val="5594393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Poměr nalezených řešení ku počtu procházených stavů v závislosti na koef. ochlaz. pro DATA 75/70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Zchlazení!$J$6:$J$15</c:f>
              <c:numCache>
                <c:formatCode>General</c:formatCode>
                <c:ptCount val="10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0.92</c:v>
                </c:pt>
                <c:pt idx="8">
                  <c:v>0.95</c:v>
                </c:pt>
                <c:pt idx="9">
                  <c:v>0.96</c:v>
                </c:pt>
              </c:numCache>
            </c:numRef>
          </c:xVal>
          <c:yVal>
            <c:numRef>
              <c:f>Zchlazení!$V$6:$V$15</c:f>
              <c:numCache>
                <c:formatCode>General</c:formatCode>
                <c:ptCount val="10"/>
                <c:pt idx="0">
                  <c:v>5.7575757575757577E-6</c:v>
                </c:pt>
                <c:pt idx="1">
                  <c:v>4.871794871794872E-6</c:v>
                </c:pt>
                <c:pt idx="2">
                  <c:v>4.3010752688172045E-6</c:v>
                </c:pt>
                <c:pt idx="3">
                  <c:v>3.5087719298245615E-6</c:v>
                </c:pt>
                <c:pt idx="4">
                  <c:v>2.7210884353741499E-6</c:v>
                </c:pt>
                <c:pt idx="5">
                  <c:v>1.9900497512437809E-6</c:v>
                </c:pt>
                <c:pt idx="6">
                  <c:v>1.2944983818770226E-6</c:v>
                </c:pt>
                <c:pt idx="7">
                  <c:v>1.0256410256410257E-6</c:v>
                </c:pt>
                <c:pt idx="8">
                  <c:v>6.2893081761006289E-7</c:v>
                </c:pt>
                <c:pt idx="9">
                  <c:v>5.0125313283208017E-7</c:v>
                </c:pt>
              </c:numCache>
            </c:numRef>
          </c:yVal>
        </c:ser>
        <c:axId val="69028096"/>
        <c:axId val="69034368"/>
      </c:scatterChart>
      <c:valAx>
        <c:axId val="69028096"/>
        <c:scaling>
          <c:orientation val="minMax"/>
          <c:max val="1"/>
          <c:min val="0.6000000000000002"/>
        </c:scaling>
        <c:axPos val="b"/>
        <c:title>
          <c:layout/>
        </c:title>
        <c:numFmt formatCode="General" sourceLinked="1"/>
        <c:tickLblPos val="nextTo"/>
        <c:crossAx val="69034368"/>
        <c:crosses val="autoZero"/>
        <c:crossBetween val="midCat"/>
      </c:valAx>
      <c:valAx>
        <c:axId val="69034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Poměr nalezených řešení vs. procházených stavů</a:t>
                </a:r>
              </a:p>
            </c:rich>
          </c:tx>
          <c:layout/>
        </c:title>
        <c:numFmt formatCode="General" sourceLinked="1"/>
        <c:tickLblPos val="nextTo"/>
        <c:crossAx val="6902809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'Teplotní koef'!$B$7:$B$23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50000</c:v>
                </c:pt>
                <c:pt idx="15">
                  <c:v>100000</c:v>
                </c:pt>
                <c:pt idx="16">
                  <c:v>1000000</c:v>
                </c:pt>
              </c:numCache>
            </c:numRef>
          </c:xVal>
          <c:yVal>
            <c:numRef>
              <c:f>'Teplotní koef'!$G$7:$G$23</c:f>
              <c:numCache>
                <c:formatCode>General</c:formatCode>
                <c:ptCount val="17"/>
                <c:pt idx="0">
                  <c:v>2.972857142857143E-3</c:v>
                </c:pt>
                <c:pt idx="1">
                  <c:v>3.2702702702702702E-3</c:v>
                </c:pt>
                <c:pt idx="2">
                  <c:v>2.5698717948717947E-3</c:v>
                </c:pt>
                <c:pt idx="3">
                  <c:v>1.7068750000000001E-3</c:v>
                </c:pt>
                <c:pt idx="4">
                  <c:v>3.5583333333333335E-3</c:v>
                </c:pt>
                <c:pt idx="5">
                  <c:v>3.0275510204081633E-3</c:v>
                </c:pt>
                <c:pt idx="6">
                  <c:v>2.9236363636363635E-3</c:v>
                </c:pt>
                <c:pt idx="7">
                  <c:v>2.0944915254237288E-3</c:v>
                </c:pt>
                <c:pt idx="8">
                  <c:v>2.5464285714285714E-3</c:v>
                </c:pt>
                <c:pt idx="9">
                  <c:v>3.2322463768115943E-3</c:v>
                </c:pt>
                <c:pt idx="10">
                  <c:v>2.4219178082191782E-3</c:v>
                </c:pt>
                <c:pt idx="11">
                  <c:v>1.777922077922078E-3</c:v>
                </c:pt>
                <c:pt idx="12">
                  <c:v>2.1481927710843372E-3</c:v>
                </c:pt>
                <c:pt idx="13">
                  <c:v>1.7612068965517241E-3</c:v>
                </c:pt>
                <c:pt idx="14">
                  <c:v>1.5131443298969072E-3</c:v>
                </c:pt>
                <c:pt idx="15">
                  <c:v>1.6415841584158416E-3</c:v>
                </c:pt>
                <c:pt idx="16">
                  <c:v>1.2213362068965517E-3</c:v>
                </c:pt>
              </c:numCache>
            </c:numRef>
          </c:yVal>
        </c:ser>
        <c:axId val="52778496"/>
        <c:axId val="52780416"/>
      </c:scatterChart>
      <c:valAx>
        <c:axId val="527784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poč. teploty [-]</a:t>
                </a:r>
              </a:p>
            </c:rich>
          </c:tx>
        </c:title>
        <c:numFmt formatCode="General" sourceLinked="1"/>
        <c:tickLblPos val="nextTo"/>
        <c:crossAx val="52780416"/>
        <c:crosses val="autoZero"/>
        <c:crossBetween val="midCat"/>
      </c:valAx>
      <c:valAx>
        <c:axId val="52780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exp.stavů</a:t>
                </a:r>
                <a:r>
                  <a:rPr lang="cs-CZ" baseline="0"/>
                  <a:t> na sumu vah</a:t>
                </a:r>
                <a:endParaRPr lang="cs-CZ"/>
              </a:p>
            </c:rich>
          </c:tx>
        </c:title>
        <c:numFmt formatCode="General" sourceLinked="1"/>
        <c:tickLblPos val="nextTo"/>
        <c:crossAx val="5277849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Poměr splnitelných</a:t>
            </a:r>
            <a:r>
              <a:rPr lang="cs-CZ" baseline="0"/>
              <a:t> ku prošlých stavů DATA20/91</a:t>
            </a:r>
            <a:endParaRPr lang="cs-CZ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'Teplotní koef'!$B$7:$B$23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50000</c:v>
                </c:pt>
                <c:pt idx="15">
                  <c:v>100000</c:v>
                </c:pt>
                <c:pt idx="16">
                  <c:v>1000000</c:v>
                </c:pt>
              </c:numCache>
            </c:numRef>
          </c:xVal>
          <c:yVal>
            <c:numRef>
              <c:f>'Teplotní koef'!$H$7:$H$23</c:f>
              <c:numCache>
                <c:formatCode>General</c:formatCode>
                <c:ptCount val="17"/>
                <c:pt idx="0">
                  <c:v>4.2857142857142855E-6</c:v>
                </c:pt>
                <c:pt idx="1">
                  <c:v>4.7297297297297294E-6</c:v>
                </c:pt>
                <c:pt idx="2">
                  <c:v>4.4871794871794869E-6</c:v>
                </c:pt>
                <c:pt idx="3">
                  <c:v>2.5000000000000002E-6</c:v>
                </c:pt>
                <c:pt idx="4">
                  <c:v>5.0000000000000004E-6</c:v>
                </c:pt>
                <c:pt idx="5">
                  <c:v>4.5918367346938778E-6</c:v>
                </c:pt>
                <c:pt idx="6">
                  <c:v>4.5454545454545455E-6</c:v>
                </c:pt>
                <c:pt idx="7">
                  <c:v>3.8135593220338985E-6</c:v>
                </c:pt>
                <c:pt idx="8">
                  <c:v>3.5714285714285714E-6</c:v>
                </c:pt>
                <c:pt idx="9">
                  <c:v>5.0724637681159419E-6</c:v>
                </c:pt>
                <c:pt idx="10">
                  <c:v>3.4246575342465754E-6</c:v>
                </c:pt>
                <c:pt idx="11">
                  <c:v>2.5974025974025972E-6</c:v>
                </c:pt>
                <c:pt idx="12">
                  <c:v>3.3132530120481927E-6</c:v>
                </c:pt>
                <c:pt idx="13">
                  <c:v>2.5862068965517242E-6</c:v>
                </c:pt>
                <c:pt idx="14">
                  <c:v>2.5773195876288659E-6</c:v>
                </c:pt>
                <c:pt idx="15">
                  <c:v>2.4752475247524753E-6</c:v>
                </c:pt>
                <c:pt idx="16">
                  <c:v>1.9396551724137932E-6</c:v>
                </c:pt>
              </c:numCache>
            </c:numRef>
          </c:yVal>
        </c:ser>
        <c:axId val="53490048"/>
        <c:axId val="53491968"/>
      </c:scatterChart>
      <c:valAx>
        <c:axId val="53490048"/>
        <c:scaling>
          <c:logBase val="10"/>
          <c:orientation val="minMax"/>
        </c:scaling>
        <c:axPos val="b"/>
        <c:title/>
        <c:numFmt formatCode="General" sourceLinked="1"/>
        <c:tickLblPos val="nextTo"/>
        <c:crossAx val="53491968"/>
        <c:crosses val="autoZero"/>
        <c:crossBetween val="midCat"/>
      </c:valAx>
      <c:valAx>
        <c:axId val="53491968"/>
        <c:scaling>
          <c:orientation val="minMax"/>
        </c:scaling>
        <c:axPos val="l"/>
        <c:majorGridlines/>
        <c:title>
          <c:txPr>
            <a:bodyPr rot="-5400000" vert="horz"/>
            <a:lstStyle/>
            <a:p>
              <a:pPr>
                <a:defRPr/>
              </a:pPr>
              <a:endParaRPr lang="cs-CZ"/>
            </a:p>
          </c:txPr>
        </c:title>
        <c:numFmt formatCode="General" sourceLinked="1"/>
        <c:tickLblPos val="nextTo"/>
        <c:crossAx val="53490048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Poměr splnitelných ku prošlých stavů DATA50/80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'Teplotní koef'!$J$6:$J$23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  <c:pt idx="16">
                  <c:v>100000</c:v>
                </c:pt>
                <c:pt idx="17">
                  <c:v>1000000</c:v>
                </c:pt>
              </c:numCache>
            </c:numRef>
          </c:xVal>
          <c:yVal>
            <c:numRef>
              <c:f>'Teplotní koef'!$P$6:$P$23</c:f>
              <c:numCache>
                <c:formatCode>General</c:formatCode>
                <c:ptCount val="18"/>
                <c:pt idx="0">
                  <c:v>5.7142857142857145E-6</c:v>
                </c:pt>
                <c:pt idx="1">
                  <c:v>8.1249999999999993E-6</c:v>
                </c:pt>
                <c:pt idx="2">
                  <c:v>5.8823529411764709E-6</c:v>
                </c:pt>
                <c:pt idx="3">
                  <c:v>7.2222222222222221E-6</c:v>
                </c:pt>
                <c:pt idx="4">
                  <c:v>7.7777777777777775E-6</c:v>
                </c:pt>
                <c:pt idx="5">
                  <c:v>8.4999999999999999E-6</c:v>
                </c:pt>
                <c:pt idx="6">
                  <c:v>7.7272727272727272E-6</c:v>
                </c:pt>
                <c:pt idx="7">
                  <c:v>6.0000000000000002E-6</c:v>
                </c:pt>
                <c:pt idx="8">
                  <c:v>5.9259259259259258E-6</c:v>
                </c:pt>
                <c:pt idx="9">
                  <c:v>6.2068965517241383E-6</c:v>
                </c:pt>
                <c:pt idx="10">
                  <c:v>4.1935483870967744E-6</c:v>
                </c:pt>
                <c:pt idx="11">
                  <c:v>4.5454545454545455E-6</c:v>
                </c:pt>
                <c:pt idx="12">
                  <c:v>4.8571428571428567E-6</c:v>
                </c:pt>
                <c:pt idx="13">
                  <c:v>4.7368421052631577E-6</c:v>
                </c:pt>
                <c:pt idx="14">
                  <c:v>4.7500000000000003E-6</c:v>
                </c:pt>
                <c:pt idx="15">
                  <c:v>4.3181818181818185E-6</c:v>
                </c:pt>
                <c:pt idx="16">
                  <c:v>3.6956521739130436E-6</c:v>
                </c:pt>
                <c:pt idx="17">
                  <c:v>3.0188679245283018E-6</c:v>
                </c:pt>
              </c:numCache>
            </c:numRef>
          </c:yVal>
        </c:ser>
        <c:axId val="53535488"/>
        <c:axId val="53537408"/>
      </c:scatterChart>
      <c:valAx>
        <c:axId val="535354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počáteční teploty</a:t>
                </a:r>
              </a:p>
            </c:rich>
          </c:tx>
        </c:title>
        <c:numFmt formatCode="General" sourceLinked="1"/>
        <c:tickLblPos val="nextTo"/>
        <c:crossAx val="53537408"/>
        <c:crosses val="autoZero"/>
        <c:crossBetween val="midCat"/>
      </c:valAx>
      <c:valAx>
        <c:axId val="53537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Poměr splnitelných</a:t>
                </a:r>
                <a:r>
                  <a:rPr lang="cs-CZ" baseline="0"/>
                  <a:t> ku expandovaných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3.0555555555555558E-2"/>
              <c:y val="0.19468759113444153"/>
            </c:manualLayout>
          </c:layout>
        </c:title>
        <c:numFmt formatCode="General" sourceLinked="1"/>
        <c:tickLblPos val="nextTo"/>
        <c:crossAx val="53535488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baseline="0"/>
              <a:t>Poměr splnitelných ku prošlých stavů DATA75/70</a:t>
            </a:r>
            <a:endParaRPr lang="cs-CZ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'Teplotní koef'!$J$6:$J$23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  <c:pt idx="16">
                  <c:v>100000</c:v>
                </c:pt>
                <c:pt idx="17">
                  <c:v>1000000</c:v>
                </c:pt>
              </c:numCache>
            </c:numRef>
          </c:xVal>
          <c:yVal>
            <c:numRef>
              <c:f>'Teplotní koef'!$V$6:$V$23</c:f>
              <c:numCache>
                <c:formatCode>General</c:formatCode>
                <c:ptCount val="18"/>
                <c:pt idx="0">
                  <c:v>8.2051282051282054E-6</c:v>
                </c:pt>
                <c:pt idx="1">
                  <c:v>7.9999999999999996E-6</c:v>
                </c:pt>
                <c:pt idx="2">
                  <c:v>6.6666666666666666E-6</c:v>
                </c:pt>
                <c:pt idx="3">
                  <c:v>7.4509803921568624E-6</c:v>
                </c:pt>
                <c:pt idx="4">
                  <c:v>7.4074074074074075E-6</c:v>
                </c:pt>
                <c:pt idx="5">
                  <c:v>6.6666666666666666E-6</c:v>
                </c:pt>
                <c:pt idx="6">
                  <c:v>5.7575757575757577E-6</c:v>
                </c:pt>
                <c:pt idx="7">
                  <c:v>5.5555555555555558E-6</c:v>
                </c:pt>
                <c:pt idx="8">
                  <c:v>5.1282051282051279E-6</c:v>
                </c:pt>
                <c:pt idx="9">
                  <c:v>4.7619047619047615E-6</c:v>
                </c:pt>
                <c:pt idx="10">
                  <c:v>4.3010752688172045E-6</c:v>
                </c:pt>
                <c:pt idx="11">
                  <c:v>4.0404040404040404E-6</c:v>
                </c:pt>
                <c:pt idx="12">
                  <c:v>3.8095238095238094E-6</c:v>
                </c:pt>
                <c:pt idx="13">
                  <c:v>3.6036036036036035E-6</c:v>
                </c:pt>
                <c:pt idx="14">
                  <c:v>3.4188034188034189E-6</c:v>
                </c:pt>
                <c:pt idx="15">
                  <c:v>3.0303030303030305E-6</c:v>
                </c:pt>
                <c:pt idx="16">
                  <c:v>2.8985507246376812E-6</c:v>
                </c:pt>
                <c:pt idx="17">
                  <c:v>2.564102564102564E-6</c:v>
                </c:pt>
              </c:numCache>
            </c:numRef>
          </c:yVal>
        </c:ser>
        <c:axId val="54016256"/>
        <c:axId val="54026624"/>
      </c:scatterChart>
      <c:valAx>
        <c:axId val="540162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počáteční teploty</a:t>
                </a:r>
              </a:p>
            </c:rich>
          </c:tx>
        </c:title>
        <c:numFmt formatCode="General" sourceLinked="1"/>
        <c:tickLblPos val="nextTo"/>
        <c:crossAx val="54026624"/>
        <c:crosses val="autoZero"/>
        <c:crossBetween val="midCat"/>
      </c:valAx>
      <c:valAx>
        <c:axId val="54026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cs-CZ" sz="1000" b="1" i="0" baseline="0"/>
                  <a:t>Poměr splnitelných ku expandovaných</a:t>
                </a:r>
              </a:p>
            </c:rich>
          </c:tx>
          <c:layout>
            <c:manualLayout>
              <c:xMode val="edge"/>
              <c:yMode val="edge"/>
              <c:x val="3.333333333333334E-2"/>
              <c:y val="0.19931722076407118"/>
            </c:manualLayout>
          </c:layout>
        </c:title>
        <c:numFmt formatCode="General" sourceLinked="1"/>
        <c:tickLblPos val="nextTo"/>
        <c:crossAx val="5401625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Relativní odchylka od BruteForce</a:t>
            </a:r>
            <a:r>
              <a:rPr lang="cs-CZ"/>
              <a:t> v závislosti na koef. minimální teploty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Relativní odchylka od BruteForce</c:v>
          </c:tx>
          <c:spPr>
            <a:ln w="28575">
              <a:noFill/>
            </a:ln>
          </c:spPr>
          <c:xVal>
            <c:numRef>
              <c:f>Min.teplota!$B$6:$B$21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</c:numCache>
            </c:numRef>
          </c:xVal>
          <c:yVal>
            <c:numRef>
              <c:f>Min.teplota!$I$6:$I$21</c:f>
              <c:numCache>
                <c:formatCode>General</c:formatCode>
                <c:ptCount val="16"/>
                <c:pt idx="0">
                  <c:v>0.58977316416762782</c:v>
                </c:pt>
                <c:pt idx="1">
                  <c:v>0.64225297962322181</c:v>
                </c:pt>
                <c:pt idx="2">
                  <c:v>0.59060617711136743</c:v>
                </c:pt>
                <c:pt idx="3">
                  <c:v>0.51787773933102654</c:v>
                </c:pt>
                <c:pt idx="4">
                  <c:v>0.69402793797257467</c:v>
                </c:pt>
                <c:pt idx="5">
                  <c:v>0.52466999871844167</c:v>
                </c:pt>
                <c:pt idx="6">
                  <c:v>0.70556196334743049</c:v>
                </c:pt>
                <c:pt idx="7">
                  <c:v>0.6409714212482378</c:v>
                </c:pt>
                <c:pt idx="8">
                  <c:v>0.69011918492887347</c:v>
                </c:pt>
                <c:pt idx="9">
                  <c:v>0.7975137767525311</c:v>
                </c:pt>
                <c:pt idx="10">
                  <c:v>0.75945149301550685</c:v>
                </c:pt>
                <c:pt idx="11">
                  <c:v>0.78931180315263361</c:v>
                </c:pt>
                <c:pt idx="12">
                  <c:v>0.8718441625016019</c:v>
                </c:pt>
                <c:pt idx="13">
                  <c:v>0.87517621427656034</c:v>
                </c:pt>
                <c:pt idx="14">
                  <c:v>0.86530821478918363</c:v>
                </c:pt>
                <c:pt idx="15">
                  <c:v>1</c:v>
                </c:pt>
              </c:numCache>
            </c:numRef>
          </c:yVal>
        </c:ser>
        <c:axId val="54112640"/>
        <c:axId val="54114560"/>
      </c:scatterChart>
      <c:valAx>
        <c:axId val="541126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</a:t>
                </a:r>
                <a:r>
                  <a:rPr lang="cs-CZ" baseline="0"/>
                  <a:t> minimální teploty</a:t>
                </a:r>
                <a:endParaRPr lang="cs-CZ"/>
              </a:p>
            </c:rich>
          </c:tx>
        </c:title>
        <c:numFmt formatCode="General" sourceLinked="1"/>
        <c:tickLblPos val="nextTo"/>
        <c:crossAx val="54114560"/>
        <c:crosses val="autoZero"/>
        <c:crossBetween val="midCat"/>
      </c:valAx>
      <c:valAx>
        <c:axId val="54114560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Odchylka od BF</a:t>
                </a:r>
              </a:p>
            </c:rich>
          </c:tx>
        </c:title>
        <c:numFmt formatCode="General" sourceLinked="1"/>
        <c:tickLblPos val="nextTo"/>
        <c:crossAx val="54112640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Relativní odchylka od BruteForce</a:t>
            </a:r>
            <a:r>
              <a:rPr lang="cs-CZ"/>
              <a:t> v závislosti na koef. minimální teploty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Relativní odchylka od BruteForce</c:v>
          </c:tx>
          <c:spPr>
            <a:ln w="28575">
              <a:noFill/>
            </a:ln>
          </c:spPr>
          <c:xVal>
            <c:numRef>
              <c:f>Min.teplota!$B$6:$B$21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</c:numCache>
            </c:numRef>
          </c:xVal>
          <c:yVal>
            <c:numRef>
              <c:f>Min.teplota!$I$6:$I$21</c:f>
              <c:numCache>
                <c:formatCode>General</c:formatCode>
                <c:ptCount val="16"/>
                <c:pt idx="0">
                  <c:v>0.58977316416762782</c:v>
                </c:pt>
                <c:pt idx="1">
                  <c:v>0.64225297962322181</c:v>
                </c:pt>
                <c:pt idx="2">
                  <c:v>0.59060617711136743</c:v>
                </c:pt>
                <c:pt idx="3">
                  <c:v>0.51787773933102654</c:v>
                </c:pt>
                <c:pt idx="4">
                  <c:v>0.69402793797257467</c:v>
                </c:pt>
                <c:pt idx="5">
                  <c:v>0.52466999871844167</c:v>
                </c:pt>
                <c:pt idx="6">
                  <c:v>0.70556196334743049</c:v>
                </c:pt>
                <c:pt idx="7">
                  <c:v>0.6409714212482378</c:v>
                </c:pt>
                <c:pt idx="8">
                  <c:v>0.69011918492887347</c:v>
                </c:pt>
                <c:pt idx="9">
                  <c:v>0.7975137767525311</c:v>
                </c:pt>
                <c:pt idx="10">
                  <c:v>0.75945149301550685</c:v>
                </c:pt>
                <c:pt idx="11">
                  <c:v>0.78931180315263361</c:v>
                </c:pt>
                <c:pt idx="12">
                  <c:v>0.8718441625016019</c:v>
                </c:pt>
                <c:pt idx="13">
                  <c:v>0.87517621427656034</c:v>
                </c:pt>
                <c:pt idx="14">
                  <c:v>0.86530821478918363</c:v>
                </c:pt>
                <c:pt idx="15">
                  <c:v>1</c:v>
                </c:pt>
              </c:numCache>
            </c:numRef>
          </c:yVal>
        </c:ser>
        <c:axId val="54597888"/>
        <c:axId val="54612352"/>
      </c:scatterChart>
      <c:valAx>
        <c:axId val="5459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</a:t>
                </a:r>
                <a:r>
                  <a:rPr lang="cs-CZ" baseline="0"/>
                  <a:t> minimální teploty</a:t>
                </a:r>
                <a:endParaRPr lang="cs-CZ"/>
              </a:p>
            </c:rich>
          </c:tx>
        </c:title>
        <c:numFmt formatCode="General" sourceLinked="1"/>
        <c:tickLblPos val="nextTo"/>
        <c:crossAx val="54612352"/>
        <c:crosses val="autoZero"/>
        <c:crossBetween val="midCat"/>
      </c:valAx>
      <c:valAx>
        <c:axId val="54612352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Odchylka od BF</a:t>
                </a:r>
              </a:p>
            </c:rich>
          </c:tx>
        </c:title>
        <c:numFmt formatCode="General" sourceLinked="1"/>
        <c:tickLblPos val="nextTo"/>
        <c:crossAx val="54597888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Počet expandovaných stavů v závislosti na koeficientu minimální teploty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Min.teplota!$B$6:$B$21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</c:numCache>
            </c:numRef>
          </c:xVal>
          <c:yVal>
            <c:numRef>
              <c:f>Min.teplota!$F$6:$F$21</c:f>
              <c:numCache>
                <c:formatCode>General</c:formatCode>
                <c:ptCount val="16"/>
                <c:pt idx="0">
                  <c:v>2760000</c:v>
                </c:pt>
                <c:pt idx="1">
                  <c:v>2560000</c:v>
                </c:pt>
                <c:pt idx="2">
                  <c:v>2480000</c:v>
                </c:pt>
                <c:pt idx="3">
                  <c:v>2400000</c:v>
                </c:pt>
                <c:pt idx="4">
                  <c:v>2360000</c:v>
                </c:pt>
                <c:pt idx="5">
                  <c:v>2200000</c:v>
                </c:pt>
                <c:pt idx="6">
                  <c:v>2000000</c:v>
                </c:pt>
                <c:pt idx="7">
                  <c:v>1800000</c:v>
                </c:pt>
                <c:pt idx="8">
                  <c:v>1600000</c:v>
                </c:pt>
                <c:pt idx="9">
                  <c:v>1440000</c:v>
                </c:pt>
                <c:pt idx="10">
                  <c:v>1240000</c:v>
                </c:pt>
                <c:pt idx="11">
                  <c:v>1040000</c:v>
                </c:pt>
                <c:pt idx="12">
                  <c:v>880000</c:v>
                </c:pt>
                <c:pt idx="13">
                  <c:v>640000</c:v>
                </c:pt>
                <c:pt idx="14">
                  <c:v>480000</c:v>
                </c:pt>
                <c:pt idx="15">
                  <c:v>80000</c:v>
                </c:pt>
              </c:numCache>
            </c:numRef>
          </c:yVal>
        </c:ser>
        <c:axId val="54648832"/>
        <c:axId val="54650752"/>
      </c:scatterChart>
      <c:valAx>
        <c:axId val="546488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min. teploty</a:t>
                </a:r>
              </a:p>
            </c:rich>
          </c:tx>
        </c:title>
        <c:numFmt formatCode="General" sourceLinked="1"/>
        <c:tickLblPos val="nextTo"/>
        <c:crossAx val="54650752"/>
        <c:crosses val="autoZero"/>
        <c:crossBetween val="midCat"/>
      </c:valAx>
      <c:valAx>
        <c:axId val="54650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Expandovaných stavů</a:t>
                </a:r>
              </a:p>
            </c:rich>
          </c:tx>
        </c:title>
        <c:numFmt formatCode="General" sourceLinked="1"/>
        <c:tickLblPos val="nextTo"/>
        <c:crossAx val="54648832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Poměr exp.stavů</a:t>
            </a:r>
            <a:r>
              <a:rPr lang="cs-CZ" baseline="0"/>
              <a:t> ku splněných v závislosti na koef. min. teploty - DATA 50/80</a:t>
            </a:r>
            <a:endParaRPr lang="cs-CZ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Min.teplota!$J$6:$J$21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  <c:pt idx="14">
                  <c:v>10000</c:v>
                </c:pt>
                <c:pt idx="15">
                  <c:v>50000</c:v>
                </c:pt>
              </c:numCache>
            </c:numRef>
          </c:xVal>
          <c:yVal>
            <c:numRef>
              <c:f>Min.teplota!$P$6:$P$21</c:f>
              <c:numCache>
                <c:formatCode>General</c:formatCode>
                <c:ptCount val="16"/>
                <c:pt idx="0">
                  <c:v>4.8387096774193552E-6</c:v>
                </c:pt>
                <c:pt idx="1">
                  <c:v>5.517241379310345E-6</c:v>
                </c:pt>
                <c:pt idx="2">
                  <c:v>5.7142857142857145E-6</c:v>
                </c:pt>
                <c:pt idx="3">
                  <c:v>5.5555555555555558E-6</c:v>
                </c:pt>
                <c:pt idx="4">
                  <c:v>6.6666666666666666E-6</c:v>
                </c:pt>
                <c:pt idx="5">
                  <c:v>7.1999999999999997E-6</c:v>
                </c:pt>
                <c:pt idx="6">
                  <c:v>6.0869565217391307E-6</c:v>
                </c:pt>
                <c:pt idx="7">
                  <c:v>6.4999999999999996E-6</c:v>
                </c:pt>
                <c:pt idx="8">
                  <c:v>7.2222222222222221E-6</c:v>
                </c:pt>
                <c:pt idx="9">
                  <c:v>6.8750000000000002E-6</c:v>
                </c:pt>
                <c:pt idx="10">
                  <c:v>6.4285714285714286E-6</c:v>
                </c:pt>
                <c:pt idx="11">
                  <c:v>8.3333333333333337E-6</c:v>
                </c:pt>
                <c:pt idx="12">
                  <c:v>1.1E-5</c:v>
                </c:pt>
                <c:pt idx="13">
                  <c:v>8.5714285714285709E-6</c:v>
                </c:pt>
                <c:pt idx="14">
                  <c:v>1.2E-5</c:v>
                </c:pt>
                <c:pt idx="15">
                  <c:v>0</c:v>
                </c:pt>
              </c:numCache>
            </c:numRef>
          </c:yVal>
        </c:ser>
        <c:axId val="54695424"/>
        <c:axId val="54697344"/>
      </c:scatterChart>
      <c:valAx>
        <c:axId val="546954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Koef. min. teploty</a:t>
                </a:r>
              </a:p>
            </c:rich>
          </c:tx>
        </c:title>
        <c:numFmt formatCode="General" sourceLinked="1"/>
        <c:tickLblPos val="nextTo"/>
        <c:crossAx val="54697344"/>
        <c:crosses val="autoZero"/>
        <c:crossBetween val="midCat"/>
      </c:valAx>
      <c:valAx>
        <c:axId val="54697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Poměr splněných ku expandovaných</a:t>
                </a:r>
              </a:p>
            </c:rich>
          </c:tx>
        </c:title>
        <c:numFmt formatCode="General" sourceLinked="1"/>
        <c:tickLblPos val="nextTo"/>
        <c:crossAx val="54695424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180975</xdr:rowOff>
    </xdr:from>
    <xdr:to>
      <xdr:col>8</xdr:col>
      <xdr:colOff>76200</xdr:colOff>
      <xdr:row>61</xdr:row>
      <xdr:rowOff>66675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46</xdr:row>
      <xdr:rowOff>180975</xdr:rowOff>
    </xdr:from>
    <xdr:to>
      <xdr:col>16</xdr:col>
      <xdr:colOff>180975</xdr:colOff>
      <xdr:row>61</xdr:row>
      <xdr:rowOff>66675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46</xdr:row>
      <xdr:rowOff>180975</xdr:rowOff>
    </xdr:from>
    <xdr:to>
      <xdr:col>24</xdr:col>
      <xdr:colOff>485775</xdr:colOff>
      <xdr:row>61</xdr:row>
      <xdr:rowOff>66675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19050</xdr:rowOff>
    </xdr:from>
    <xdr:to>
      <xdr:col>8</xdr:col>
      <xdr:colOff>66675</xdr:colOff>
      <xdr:row>76</xdr:row>
      <xdr:rowOff>95250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238125</xdr:colOff>
      <xdr:row>62</xdr:row>
      <xdr:rowOff>19050</xdr:rowOff>
    </xdr:from>
    <xdr:to>
      <xdr:col>17</xdr:col>
      <xdr:colOff>428625</xdr:colOff>
      <xdr:row>76</xdr:row>
      <xdr:rowOff>95250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24</xdr:row>
      <xdr:rowOff>9525</xdr:rowOff>
    </xdr:from>
    <xdr:to>
      <xdr:col>8</xdr:col>
      <xdr:colOff>295275</xdr:colOff>
      <xdr:row>38</xdr:row>
      <xdr:rowOff>85725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304800</xdr:colOff>
      <xdr:row>38</xdr:row>
      <xdr:rowOff>76200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485775</xdr:colOff>
      <xdr:row>24</xdr:row>
      <xdr:rowOff>0</xdr:rowOff>
    </xdr:from>
    <xdr:to>
      <xdr:col>24</xdr:col>
      <xdr:colOff>180975</xdr:colOff>
      <xdr:row>38</xdr:row>
      <xdr:rowOff>76200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104775</xdr:rowOff>
    </xdr:from>
    <xdr:to>
      <xdr:col>8</xdr:col>
      <xdr:colOff>304800</xdr:colOff>
      <xdr:row>53</xdr:row>
      <xdr:rowOff>180975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39</xdr:row>
      <xdr:rowOff>114300</xdr:rowOff>
    </xdr:from>
    <xdr:to>
      <xdr:col>16</xdr:col>
      <xdr:colOff>323850</xdr:colOff>
      <xdr:row>54</xdr:row>
      <xdr:rowOff>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171450</xdr:rowOff>
    </xdr:from>
    <xdr:to>
      <xdr:col>8</xdr:col>
      <xdr:colOff>247650</xdr:colOff>
      <xdr:row>38</xdr:row>
      <xdr:rowOff>57150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23</xdr:row>
      <xdr:rowOff>171450</xdr:rowOff>
    </xdr:from>
    <xdr:to>
      <xdr:col>16</xdr:col>
      <xdr:colOff>200025</xdr:colOff>
      <xdr:row>38</xdr:row>
      <xdr:rowOff>57150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23</xdr:row>
      <xdr:rowOff>161925</xdr:rowOff>
    </xdr:from>
    <xdr:to>
      <xdr:col>24</xdr:col>
      <xdr:colOff>0</xdr:colOff>
      <xdr:row>38</xdr:row>
      <xdr:rowOff>47625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39</xdr:row>
      <xdr:rowOff>0</xdr:rowOff>
    </xdr:from>
    <xdr:to>
      <xdr:col>16</xdr:col>
      <xdr:colOff>209550</xdr:colOff>
      <xdr:row>53</xdr:row>
      <xdr:rowOff>76200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8</xdr:col>
      <xdr:colOff>314325</xdr:colOff>
      <xdr:row>34</xdr:row>
      <xdr:rowOff>85725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20</xdr:row>
      <xdr:rowOff>9525</xdr:rowOff>
    </xdr:from>
    <xdr:to>
      <xdr:col>16</xdr:col>
      <xdr:colOff>257175</xdr:colOff>
      <xdr:row>34</xdr:row>
      <xdr:rowOff>85725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390525</xdr:colOff>
      <xdr:row>20</xdr:row>
      <xdr:rowOff>0</xdr:rowOff>
    </xdr:from>
    <xdr:to>
      <xdr:col>24</xdr:col>
      <xdr:colOff>85725</xdr:colOff>
      <xdr:row>34</xdr:row>
      <xdr:rowOff>76200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35</xdr:row>
      <xdr:rowOff>47625</xdr:rowOff>
    </xdr:from>
    <xdr:to>
      <xdr:col>24</xdr:col>
      <xdr:colOff>19050</xdr:colOff>
      <xdr:row>49</xdr:row>
      <xdr:rowOff>123825</xdr:rowOff>
    </xdr:to>
    <xdr:graphicFrame macro="">
      <xdr:nvGraphicFramePr>
        <xdr:cNvPr id="17" name="Graf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104775</xdr:colOff>
      <xdr:row>35</xdr:row>
      <xdr:rowOff>66675</xdr:rowOff>
    </xdr:from>
    <xdr:to>
      <xdr:col>16</xdr:col>
      <xdr:colOff>161925</xdr:colOff>
      <xdr:row>49</xdr:row>
      <xdr:rowOff>142875</xdr:rowOff>
    </xdr:to>
    <xdr:graphicFrame macro="">
      <xdr:nvGraphicFramePr>
        <xdr:cNvPr id="18" name="Graf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5"/>
  <cols>
    <col min="2" max="2" width="48.28515625" customWidth="1"/>
    <col min="9" max="9" width="52.140625" customWidth="1"/>
  </cols>
  <sheetData>
    <row r="1" spans="1:14">
      <c r="A1" s="1" t="s">
        <v>22</v>
      </c>
      <c r="C1" t="s">
        <v>7</v>
      </c>
    </row>
    <row r="2" spans="1:14" ht="15.75" thickBot="1"/>
    <row r="3" spans="1:14" ht="15.75" thickBot="1">
      <c r="C3" t="s">
        <v>1</v>
      </c>
      <c r="D3" t="s">
        <v>6</v>
      </c>
      <c r="E3" t="s">
        <v>0</v>
      </c>
      <c r="I3" s="8" t="s">
        <v>16</v>
      </c>
      <c r="J3" s="9" t="s">
        <v>17</v>
      </c>
      <c r="K3" s="10" t="s">
        <v>18</v>
      </c>
      <c r="L3" s="10" t="s">
        <v>19</v>
      </c>
      <c r="M3" s="11" t="s">
        <v>20</v>
      </c>
      <c r="N3" s="1"/>
    </row>
    <row r="4" spans="1:14">
      <c r="B4" t="s">
        <v>25</v>
      </c>
      <c r="C4">
        <v>13</v>
      </c>
      <c r="D4">
        <v>8912</v>
      </c>
      <c r="E4">
        <v>113379</v>
      </c>
      <c r="G4">
        <f>D4/C4</f>
        <v>685.53846153846155</v>
      </c>
      <c r="I4" s="12" t="s">
        <v>9</v>
      </c>
      <c r="J4" s="4">
        <v>13</v>
      </c>
      <c r="K4" s="3">
        <v>8953</v>
      </c>
      <c r="L4" s="3">
        <v>114124</v>
      </c>
      <c r="M4" s="6">
        <v>517</v>
      </c>
    </row>
    <row r="5" spans="1:14">
      <c r="C5">
        <v>12</v>
      </c>
      <c r="D5">
        <v>8725</v>
      </c>
      <c r="E5">
        <v>113423</v>
      </c>
      <c r="G5">
        <f>D5/C5</f>
        <v>727.08333333333337</v>
      </c>
      <c r="I5" s="13" t="s">
        <v>10</v>
      </c>
      <c r="J5" s="5">
        <v>13.6</v>
      </c>
      <c r="K5" s="2">
        <v>9249</v>
      </c>
      <c r="L5" s="2">
        <v>114426</v>
      </c>
      <c r="M5" s="7">
        <v>507</v>
      </c>
    </row>
    <row r="6" spans="1:14">
      <c r="C6">
        <v>14</v>
      </c>
      <c r="D6">
        <v>9222</v>
      </c>
      <c r="E6">
        <v>115572</v>
      </c>
      <c r="G6">
        <f>D6/C6</f>
        <v>658.71428571428567</v>
      </c>
      <c r="I6" s="13" t="s">
        <v>11</v>
      </c>
      <c r="J6" s="5">
        <v>12.6</v>
      </c>
      <c r="K6" s="2">
        <v>8498</v>
      </c>
      <c r="L6" s="2">
        <v>114566</v>
      </c>
      <c r="M6" s="7">
        <v>402</v>
      </c>
    </row>
    <row r="7" spans="1:14">
      <c r="C7" s="1">
        <f>(SUM(C4:C6))/3</f>
        <v>13</v>
      </c>
      <c r="D7" s="1">
        <f>(SUM(D4:D6))/3</f>
        <v>8953</v>
      </c>
      <c r="E7" s="1">
        <f>(SUM(E4:E6))/3</f>
        <v>114124.66666666667</v>
      </c>
      <c r="F7" s="1"/>
      <c r="G7" s="1">
        <f>(SUM(G4:G6))/4</f>
        <v>517.83402014652017</v>
      </c>
      <c r="I7" s="13" t="s">
        <v>12</v>
      </c>
      <c r="J7" s="5">
        <v>13</v>
      </c>
      <c r="K7" s="2">
        <v>8876</v>
      </c>
      <c r="L7" s="2">
        <v>115831</v>
      </c>
      <c r="M7" s="7">
        <v>411</v>
      </c>
    </row>
    <row r="8" spans="1:14">
      <c r="C8" s="1"/>
      <c r="D8" s="1"/>
      <c r="E8" s="1"/>
      <c r="F8" s="1"/>
      <c r="G8" s="1"/>
      <c r="I8" s="13" t="s">
        <v>13</v>
      </c>
      <c r="J8" s="5">
        <v>14</v>
      </c>
      <c r="K8" s="2">
        <v>9520</v>
      </c>
      <c r="L8" s="2">
        <v>116167</v>
      </c>
      <c r="M8" s="7">
        <v>509</v>
      </c>
    </row>
    <row r="9" spans="1:14">
      <c r="B9" t="s">
        <v>24</v>
      </c>
      <c r="C9">
        <v>13</v>
      </c>
      <c r="D9">
        <v>8598</v>
      </c>
      <c r="E9">
        <v>114049</v>
      </c>
      <c r="G9">
        <f>D9/C9</f>
        <v>661.38461538461536</v>
      </c>
      <c r="I9" s="13" t="s">
        <v>14</v>
      </c>
      <c r="J9" s="5">
        <v>15.3</v>
      </c>
      <c r="K9" s="2">
        <v>10169</v>
      </c>
      <c r="L9" s="2">
        <v>115642</v>
      </c>
      <c r="M9" s="7">
        <v>499</v>
      </c>
    </row>
    <row r="10" spans="1:14" ht="15.75" thickBot="1">
      <c r="C10">
        <v>14</v>
      </c>
      <c r="D10">
        <v>10766</v>
      </c>
      <c r="E10">
        <v>114549</v>
      </c>
      <c r="G10">
        <f>D10/C10</f>
        <v>769</v>
      </c>
      <c r="I10" s="14" t="s">
        <v>15</v>
      </c>
      <c r="J10" s="15">
        <v>14</v>
      </c>
      <c r="K10" s="16">
        <v>8946</v>
      </c>
      <c r="L10" s="16">
        <v>116314</v>
      </c>
      <c r="M10" s="17">
        <v>478</v>
      </c>
    </row>
    <row r="11" spans="1:14">
      <c r="C11">
        <v>14</v>
      </c>
      <c r="D11">
        <v>8385</v>
      </c>
      <c r="E11">
        <v>114682</v>
      </c>
      <c r="G11">
        <f>D11/C11</f>
        <v>598.92857142857144</v>
      </c>
    </row>
    <row r="12" spans="1:14">
      <c r="C12" s="1">
        <f>(SUM(C9:C11))/3</f>
        <v>13.666666666666666</v>
      </c>
      <c r="D12" s="1">
        <f>(SUM(D9:D11))/3</f>
        <v>9249.6666666666661</v>
      </c>
      <c r="E12" s="1">
        <f>(SUM(E9:E11))/3</f>
        <v>114426.66666666667</v>
      </c>
      <c r="F12" s="1"/>
      <c r="G12" s="1">
        <f>(SUM(G9:G11))/4</f>
        <v>507.3282967032967</v>
      </c>
    </row>
    <row r="14" spans="1:14">
      <c r="B14" t="s">
        <v>2</v>
      </c>
      <c r="C14">
        <v>14</v>
      </c>
      <c r="D14">
        <v>9236</v>
      </c>
      <c r="E14">
        <v>112824</v>
      </c>
      <c r="G14">
        <f>D14/C14</f>
        <v>659.71428571428567</v>
      </c>
    </row>
    <row r="15" spans="1:14">
      <c r="C15">
        <v>12</v>
      </c>
      <c r="D15">
        <v>8396</v>
      </c>
      <c r="E15">
        <v>115087</v>
      </c>
      <c r="G15">
        <f>D15/C15</f>
        <v>699.66666666666663</v>
      </c>
    </row>
    <row r="16" spans="1:14">
      <c r="C16">
        <v>12</v>
      </c>
      <c r="D16">
        <v>7864</v>
      </c>
      <c r="E16">
        <v>115788</v>
      </c>
      <c r="G16">
        <f>D16/C16</f>
        <v>655.33333333333337</v>
      </c>
    </row>
    <row r="17" spans="2:7">
      <c r="C17" s="1">
        <f>(SUM(C14:C16))/3</f>
        <v>12.666666666666666</v>
      </c>
      <c r="D17" s="1">
        <f>(SUM(D14:D16))/3</f>
        <v>8498.6666666666661</v>
      </c>
      <c r="E17" s="1">
        <f>(SUM(E14:E16))/3</f>
        <v>114566.33333333333</v>
      </c>
      <c r="G17" s="1">
        <f>(SUM(G14:G16))/5</f>
        <v>402.94285714285718</v>
      </c>
    </row>
    <row r="18" spans="2:7">
      <c r="C18" s="1"/>
      <c r="D18" s="1"/>
      <c r="E18" s="1"/>
      <c r="G18" s="1"/>
    </row>
    <row r="19" spans="2:7">
      <c r="B19" t="s">
        <v>3</v>
      </c>
      <c r="C19">
        <v>15</v>
      </c>
      <c r="D19">
        <v>9806</v>
      </c>
      <c r="E19">
        <v>115576</v>
      </c>
      <c r="G19">
        <f>D19/C19</f>
        <v>653.73333333333335</v>
      </c>
    </row>
    <row r="20" spans="2:7">
      <c r="C20">
        <v>11</v>
      </c>
      <c r="D20">
        <v>7670</v>
      </c>
      <c r="E20">
        <v>116311</v>
      </c>
      <c r="G20">
        <f>D20/C20</f>
        <v>697.27272727272725</v>
      </c>
    </row>
    <row r="21" spans="2:7">
      <c r="C21">
        <v>13</v>
      </c>
      <c r="D21">
        <v>9152</v>
      </c>
      <c r="E21">
        <v>115608</v>
      </c>
      <c r="G21">
        <f>D21/C21</f>
        <v>704</v>
      </c>
    </row>
    <row r="22" spans="2:7">
      <c r="C22" s="1">
        <f>(SUM(C19:C21))/3</f>
        <v>13</v>
      </c>
      <c r="D22" s="1">
        <f>(SUM(D19:D21))/3</f>
        <v>8876</v>
      </c>
      <c r="E22" s="1">
        <f>(SUM(E19:E21))/3</f>
        <v>115831.66666666667</v>
      </c>
      <c r="G22" s="1">
        <f>(SUM(G19:G21))/5</f>
        <v>411.00121212121212</v>
      </c>
    </row>
    <row r="24" spans="2:7">
      <c r="B24" t="s">
        <v>4</v>
      </c>
      <c r="C24">
        <v>14</v>
      </c>
      <c r="D24">
        <v>9184</v>
      </c>
      <c r="E24">
        <v>113268</v>
      </c>
      <c r="G24">
        <f>D24/C24</f>
        <v>656</v>
      </c>
    </row>
    <row r="25" spans="2:7">
      <c r="C25">
        <v>13</v>
      </c>
      <c r="D25">
        <v>8972</v>
      </c>
      <c r="E25">
        <v>115864</v>
      </c>
      <c r="G25">
        <f>D25/C25</f>
        <v>690.15384615384619</v>
      </c>
    </row>
    <row r="26" spans="2:7">
      <c r="C26">
        <v>15</v>
      </c>
      <c r="D26">
        <v>10404</v>
      </c>
      <c r="E26">
        <v>119371</v>
      </c>
      <c r="G26">
        <f>D26/C26</f>
        <v>693.6</v>
      </c>
    </row>
    <row r="27" spans="2:7">
      <c r="C27" s="1">
        <f>(SUM(C24:C26))/3</f>
        <v>14</v>
      </c>
      <c r="D27" s="1">
        <f>(SUM(D24:D26))/3</f>
        <v>9520</v>
      </c>
      <c r="E27" s="1">
        <f>(SUM(E24:E26))/3</f>
        <v>116167.66666666667</v>
      </c>
      <c r="G27" s="1">
        <f>(SUM(G24:G26))/4</f>
        <v>509.93846153846152</v>
      </c>
    </row>
    <row r="29" spans="2:7">
      <c r="B29" t="s">
        <v>5</v>
      </c>
      <c r="C29">
        <v>17</v>
      </c>
      <c r="D29">
        <v>11211</v>
      </c>
      <c r="E29">
        <v>116256</v>
      </c>
      <c r="G29">
        <f>D29/C29</f>
        <v>659.47058823529414</v>
      </c>
    </row>
    <row r="30" spans="2:7">
      <c r="C30">
        <v>13</v>
      </c>
      <c r="D30">
        <v>9213</v>
      </c>
      <c r="E30">
        <v>117039</v>
      </c>
      <c r="G30">
        <f>D30/C30</f>
        <v>708.69230769230774</v>
      </c>
    </row>
    <row r="31" spans="2:7">
      <c r="C31">
        <v>16</v>
      </c>
      <c r="D31">
        <v>10083</v>
      </c>
      <c r="E31">
        <v>113632</v>
      </c>
      <c r="G31">
        <f>D31/C31</f>
        <v>630.1875</v>
      </c>
    </row>
    <row r="32" spans="2:7">
      <c r="C32" s="1">
        <f>(SUM(C29:C31))/3</f>
        <v>15.333333333333334</v>
      </c>
      <c r="D32" s="1">
        <f>(SUM(D29:D31))/3</f>
        <v>10169</v>
      </c>
      <c r="E32" s="1">
        <f>(SUM(E29:E31))/3</f>
        <v>115642.33333333333</v>
      </c>
      <c r="G32" s="1">
        <f>(SUM(G29:G31))/4</f>
        <v>499.58759898190044</v>
      </c>
    </row>
    <row r="33" spans="2:7">
      <c r="C33" s="1"/>
      <c r="D33" s="1"/>
      <c r="E33" s="1"/>
      <c r="G33" s="1"/>
    </row>
    <row r="34" spans="2:7">
      <c r="B34" t="s">
        <v>21</v>
      </c>
      <c r="C34">
        <v>13</v>
      </c>
      <c r="D34">
        <v>8704</v>
      </c>
      <c r="E34">
        <v>112965</v>
      </c>
      <c r="G34">
        <f>D34/C34</f>
        <v>669.53846153846155</v>
      </c>
    </row>
    <row r="35" spans="2:7">
      <c r="C35">
        <v>19</v>
      </c>
      <c r="D35">
        <v>13306</v>
      </c>
      <c r="E35">
        <v>115337</v>
      </c>
      <c r="G35">
        <f>D35/C35</f>
        <v>700.31578947368416</v>
      </c>
    </row>
    <row r="36" spans="2:7">
      <c r="C36">
        <v>15</v>
      </c>
      <c r="D36">
        <v>9053</v>
      </c>
      <c r="E36">
        <v>112431</v>
      </c>
      <c r="G36">
        <f>D36/C36</f>
        <v>603.5333333333333</v>
      </c>
    </row>
    <row r="37" spans="2:7">
      <c r="C37" s="1">
        <f>(SUM(C34:C36))/3</f>
        <v>15.666666666666666</v>
      </c>
      <c r="D37" s="1">
        <f>(SUM(D34:D36))/3</f>
        <v>10354.333333333334</v>
      </c>
      <c r="E37" s="1">
        <f>(SUM(E34:E36))/3</f>
        <v>113577.66666666667</v>
      </c>
      <c r="G37" s="1">
        <f>(SUM(G34:G36))/4</f>
        <v>493.34689608636972</v>
      </c>
    </row>
    <row r="39" spans="2:7">
      <c r="B39" t="s">
        <v>8</v>
      </c>
      <c r="C39">
        <v>12</v>
      </c>
      <c r="D39">
        <v>7495</v>
      </c>
      <c r="E39">
        <v>115720</v>
      </c>
      <c r="G39">
        <f>D39/C39</f>
        <v>624.58333333333337</v>
      </c>
    </row>
    <row r="40" spans="2:7">
      <c r="C40">
        <v>16</v>
      </c>
      <c r="D40">
        <v>10142</v>
      </c>
      <c r="E40">
        <v>117545</v>
      </c>
      <c r="G40">
        <f>D40/C40</f>
        <v>633.875</v>
      </c>
    </row>
    <row r="41" spans="2:7">
      <c r="C41">
        <v>14</v>
      </c>
      <c r="D41">
        <v>9202</v>
      </c>
      <c r="E41">
        <v>115677</v>
      </c>
      <c r="G41">
        <f>D41/C41</f>
        <v>657.28571428571433</v>
      </c>
    </row>
    <row r="42" spans="2:7">
      <c r="C42" s="1">
        <f>(SUM(C39:C41))/3</f>
        <v>14</v>
      </c>
      <c r="D42" s="1">
        <f>(SUM(D39:D41))/3</f>
        <v>8946.3333333333339</v>
      </c>
      <c r="E42" s="1">
        <f>(SUM(E39:E41))/3</f>
        <v>116314</v>
      </c>
      <c r="G42" s="1">
        <f>(SUM(G39:G41))/4</f>
        <v>478.93601190476193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I12" sqref="I12"/>
    </sheetView>
  </sheetViews>
  <sheetFormatPr defaultRowHeight="15"/>
  <cols>
    <col min="2" max="2" width="48.28515625" customWidth="1"/>
    <col min="9" max="9" width="52.140625" customWidth="1"/>
  </cols>
  <sheetData>
    <row r="1" spans="1:14">
      <c r="A1" s="1" t="s">
        <v>23</v>
      </c>
      <c r="C1" t="s">
        <v>7</v>
      </c>
    </row>
    <row r="2" spans="1:14" ht="15.75" thickBot="1"/>
    <row r="3" spans="1:14" ht="15.75" thickBot="1">
      <c r="C3" t="s">
        <v>1</v>
      </c>
      <c r="D3" t="s">
        <v>6</v>
      </c>
      <c r="E3" t="s">
        <v>0</v>
      </c>
      <c r="I3" s="8" t="s">
        <v>16</v>
      </c>
      <c r="J3" s="9" t="s">
        <v>17</v>
      </c>
      <c r="K3" s="10" t="s">
        <v>18</v>
      </c>
      <c r="L3" s="10" t="s">
        <v>19</v>
      </c>
      <c r="M3" s="11" t="s">
        <v>20</v>
      </c>
      <c r="N3" s="1"/>
    </row>
    <row r="4" spans="1:14">
      <c r="B4" t="s">
        <v>25</v>
      </c>
      <c r="C4">
        <v>17</v>
      </c>
      <c r="D4">
        <v>25309</v>
      </c>
      <c r="E4">
        <v>57896</v>
      </c>
      <c r="G4">
        <f>D4/C4</f>
        <v>1488.7647058823529</v>
      </c>
      <c r="I4" s="12" t="s">
        <v>9</v>
      </c>
      <c r="J4" s="4">
        <v>16.600000000000001</v>
      </c>
      <c r="K4" s="3">
        <v>26724</v>
      </c>
      <c r="L4" s="3">
        <v>58228</v>
      </c>
      <c r="M4" s="6">
        <v>1204</v>
      </c>
    </row>
    <row r="5" spans="1:14">
      <c r="C5">
        <v>18</v>
      </c>
      <c r="D5">
        <v>29629</v>
      </c>
      <c r="E5">
        <v>58449</v>
      </c>
      <c r="G5">
        <f>D5/C5</f>
        <v>1646.0555555555557</v>
      </c>
      <c r="I5" s="13" t="s">
        <v>10</v>
      </c>
      <c r="J5" s="5">
        <v>16.600000000000001</v>
      </c>
      <c r="K5" s="2">
        <v>27034</v>
      </c>
      <c r="L5" s="2">
        <v>59936</v>
      </c>
      <c r="M5" s="7">
        <v>1218</v>
      </c>
    </row>
    <row r="6" spans="1:14">
      <c r="C6">
        <v>15</v>
      </c>
      <c r="D6">
        <v>25234</v>
      </c>
      <c r="E6">
        <v>58341</v>
      </c>
      <c r="G6">
        <f>D6/C6</f>
        <v>1682.2666666666667</v>
      </c>
      <c r="I6" s="13" t="s">
        <v>11</v>
      </c>
      <c r="J6" s="5">
        <v>17</v>
      </c>
      <c r="K6" s="2">
        <v>26697</v>
      </c>
      <c r="L6" s="2">
        <v>58264</v>
      </c>
      <c r="M6" s="7">
        <v>941</v>
      </c>
    </row>
    <row r="7" spans="1:14">
      <c r="C7" s="1">
        <f>(SUM(C4:C6))/3</f>
        <v>16.666666666666668</v>
      </c>
      <c r="D7" s="1">
        <f>(SUM(D4:D6))/3</f>
        <v>26724</v>
      </c>
      <c r="E7" s="1">
        <f>(SUM(E4:E6))/3</f>
        <v>58228.666666666664</v>
      </c>
      <c r="F7" s="1"/>
      <c r="G7" s="1">
        <f>(SUM(G4:G6))/4</f>
        <v>1204.2717320261438</v>
      </c>
      <c r="I7" s="13" t="s">
        <v>26</v>
      </c>
      <c r="J7" s="5">
        <v>17.3</v>
      </c>
      <c r="K7" s="2">
        <v>27275</v>
      </c>
      <c r="L7" s="2">
        <v>58422</v>
      </c>
      <c r="M7" s="7">
        <v>1180</v>
      </c>
    </row>
    <row r="8" spans="1:14" ht="15.75" thickBot="1">
      <c r="C8" s="1"/>
      <c r="D8" s="1"/>
      <c r="E8" s="1"/>
      <c r="F8" s="1"/>
      <c r="G8" s="1"/>
      <c r="I8" s="14" t="s">
        <v>15</v>
      </c>
      <c r="J8" s="5">
        <v>17</v>
      </c>
      <c r="K8" s="2">
        <v>26673</v>
      </c>
      <c r="L8" s="2">
        <v>58821</v>
      </c>
      <c r="M8" s="7">
        <v>1176</v>
      </c>
    </row>
    <row r="9" spans="1:14">
      <c r="B9" t="s">
        <v>24</v>
      </c>
      <c r="C9">
        <v>17</v>
      </c>
      <c r="D9">
        <v>26771</v>
      </c>
      <c r="E9">
        <v>58749</v>
      </c>
      <c r="G9">
        <f>D9/C9</f>
        <v>1574.7647058823529</v>
      </c>
      <c r="I9" s="13"/>
      <c r="J9" s="5"/>
      <c r="K9" s="2"/>
      <c r="L9" s="2"/>
      <c r="M9" s="7"/>
    </row>
    <row r="10" spans="1:14" ht="15.75" thickBot="1">
      <c r="C10">
        <v>16</v>
      </c>
      <c r="D10">
        <v>28304</v>
      </c>
      <c r="E10">
        <v>59363</v>
      </c>
      <c r="G10">
        <f>D10/C10</f>
        <v>1769</v>
      </c>
      <c r="J10" s="15"/>
      <c r="K10" s="16"/>
      <c r="L10" s="16"/>
      <c r="M10" s="17"/>
    </row>
    <row r="11" spans="1:14">
      <c r="C11">
        <v>17</v>
      </c>
      <c r="D11">
        <v>26027</v>
      </c>
      <c r="E11">
        <v>61697</v>
      </c>
      <c r="G11">
        <f>D11/C11</f>
        <v>1531</v>
      </c>
    </row>
    <row r="12" spans="1:14">
      <c r="C12" s="1">
        <f>(SUM(C9:C11))/3</f>
        <v>16.666666666666668</v>
      </c>
      <c r="D12" s="1">
        <f>(SUM(D9:D11))/3</f>
        <v>27034</v>
      </c>
      <c r="E12" s="1">
        <f>(SUM(E9:E11))/3</f>
        <v>59936.333333333336</v>
      </c>
      <c r="F12" s="1"/>
      <c r="G12" s="1">
        <f>(SUM(G9:G11))/4</f>
        <v>1218.6911764705883</v>
      </c>
    </row>
    <row r="14" spans="1:14">
      <c r="B14" t="s">
        <v>2</v>
      </c>
      <c r="C14">
        <v>17</v>
      </c>
      <c r="D14">
        <v>26018</v>
      </c>
      <c r="E14">
        <v>58208</v>
      </c>
      <c r="G14">
        <f>D14/C14</f>
        <v>1530.4705882352941</v>
      </c>
    </row>
    <row r="15" spans="1:14">
      <c r="C15">
        <v>16</v>
      </c>
      <c r="D15">
        <v>25076</v>
      </c>
      <c r="E15">
        <v>57814</v>
      </c>
      <c r="G15">
        <f>D15/C15</f>
        <v>1567.25</v>
      </c>
    </row>
    <row r="16" spans="1:14">
      <c r="C16">
        <v>18</v>
      </c>
      <c r="D16">
        <v>28980</v>
      </c>
      <c r="E16">
        <v>58772</v>
      </c>
      <c r="G16">
        <f>D16/C16</f>
        <v>1610</v>
      </c>
    </row>
    <row r="17" spans="2:7">
      <c r="C17" s="1">
        <f>(SUM(C14:C16))/3</f>
        <v>17</v>
      </c>
      <c r="D17" s="1">
        <f>(SUM(D14:D16))/3</f>
        <v>26691.333333333332</v>
      </c>
      <c r="E17" s="1">
        <f>(SUM(E14:E16))/3</f>
        <v>58264.666666666664</v>
      </c>
      <c r="G17" s="1">
        <f>(SUM(G14:G16))/5</f>
        <v>941.54411764705878</v>
      </c>
    </row>
    <row r="18" spans="2:7">
      <c r="C18" s="1"/>
      <c r="D18" s="1"/>
      <c r="E18" s="1"/>
      <c r="G18" s="1"/>
    </row>
    <row r="19" spans="2:7">
      <c r="B19" t="s">
        <v>21</v>
      </c>
      <c r="C19">
        <v>17</v>
      </c>
      <c r="D19">
        <v>25209</v>
      </c>
      <c r="E19">
        <v>58217</v>
      </c>
      <c r="G19">
        <f>D19/C19</f>
        <v>1482.8823529411766</v>
      </c>
    </row>
    <row r="20" spans="2:7">
      <c r="C20">
        <v>18</v>
      </c>
      <c r="D20">
        <v>28083</v>
      </c>
      <c r="E20">
        <v>59104</v>
      </c>
      <c r="G20">
        <f>D20/C20</f>
        <v>1560.1666666666667</v>
      </c>
    </row>
    <row r="21" spans="2:7">
      <c r="C21">
        <v>17</v>
      </c>
      <c r="D21">
        <v>28535</v>
      </c>
      <c r="E21">
        <v>57946</v>
      </c>
      <c r="G21">
        <f>D21/C21</f>
        <v>1678.5294117647059</v>
      </c>
    </row>
    <row r="22" spans="2:7">
      <c r="C22" s="1">
        <f>(SUM(C19:C21))/3</f>
        <v>17.333333333333332</v>
      </c>
      <c r="D22" s="1">
        <f>(SUM(D19:D21))/3</f>
        <v>27275.666666666668</v>
      </c>
      <c r="E22" s="1">
        <f>(SUM(E19:E21))/3</f>
        <v>58422.333333333336</v>
      </c>
      <c r="G22" s="1">
        <f>(SUM(G19:G21))/4</f>
        <v>1180.3946078431372</v>
      </c>
    </row>
    <row r="24" spans="2:7">
      <c r="B24" t="s">
        <v>8</v>
      </c>
      <c r="C24">
        <v>16</v>
      </c>
      <c r="D24">
        <v>25227</v>
      </c>
      <c r="E24">
        <v>58111</v>
      </c>
      <c r="G24">
        <f>D24/C24</f>
        <v>1576.6875</v>
      </c>
    </row>
    <row r="25" spans="2:7">
      <c r="C25">
        <v>18</v>
      </c>
      <c r="D25">
        <v>29214</v>
      </c>
      <c r="E25">
        <v>58109</v>
      </c>
      <c r="G25">
        <f>D25/C25</f>
        <v>1623</v>
      </c>
    </row>
    <row r="26" spans="2:7">
      <c r="C26">
        <v>17</v>
      </c>
      <c r="D26">
        <v>25580</v>
      </c>
      <c r="E26">
        <v>60244</v>
      </c>
      <c r="G26">
        <f>D26/C26</f>
        <v>1504.7058823529412</v>
      </c>
    </row>
    <row r="27" spans="2:7">
      <c r="C27" s="1">
        <f>(SUM(C24:C26))/3</f>
        <v>17</v>
      </c>
      <c r="D27" s="1">
        <f>(SUM(D24:D26))/3</f>
        <v>26673.666666666668</v>
      </c>
      <c r="E27" s="1">
        <f>(SUM(E24:E26))/3</f>
        <v>58821.333333333336</v>
      </c>
      <c r="G27" s="1">
        <f>(SUM(G24:G26))/4</f>
        <v>1176.0983455882354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9"/>
  <sheetViews>
    <sheetView workbookViewId="0"/>
  </sheetViews>
  <sheetFormatPr defaultRowHeight="15"/>
  <cols>
    <col min="2" max="3" width="14.28515625" customWidth="1"/>
    <col min="4" max="4" width="7.42578125" customWidth="1"/>
    <col min="5" max="5" width="14.140625" customWidth="1"/>
    <col min="7" max="7" width="12.85546875" customWidth="1"/>
  </cols>
  <sheetData>
    <row r="2" spans="2:7">
      <c r="B2" t="s">
        <v>55</v>
      </c>
    </row>
    <row r="4" spans="2:7">
      <c r="B4" s="2" t="s">
        <v>54</v>
      </c>
      <c r="C4" s="2" t="s">
        <v>56</v>
      </c>
      <c r="D4" s="2" t="s">
        <v>53</v>
      </c>
      <c r="E4" s="2" t="s">
        <v>52</v>
      </c>
      <c r="F4" s="2" t="s">
        <v>33</v>
      </c>
      <c r="G4" s="2" t="s">
        <v>34</v>
      </c>
    </row>
    <row r="5" spans="2:7">
      <c r="B5" s="2">
        <v>91</v>
      </c>
      <c r="C5" s="2">
        <f>B5/20</f>
        <v>4.55</v>
      </c>
      <c r="D5" s="2">
        <v>9</v>
      </c>
      <c r="E5" s="2">
        <v>5983</v>
      </c>
      <c r="F5" s="2">
        <v>45556</v>
      </c>
      <c r="G5" s="2">
        <v>2920000</v>
      </c>
    </row>
    <row r="6" spans="2:7">
      <c r="B6" s="2">
        <v>80</v>
      </c>
      <c r="C6" s="2">
        <f t="shared" ref="C6:C9" si="0">B6/20</f>
        <v>4</v>
      </c>
      <c r="D6" s="2">
        <v>14</v>
      </c>
      <c r="E6" s="2">
        <v>10450</v>
      </c>
      <c r="F6" s="2">
        <v>36976</v>
      </c>
      <c r="G6" s="2">
        <v>2880000</v>
      </c>
    </row>
    <row r="7" spans="2:7">
      <c r="B7" s="2">
        <v>75</v>
      </c>
      <c r="C7" s="2">
        <f t="shared" si="0"/>
        <v>3.75</v>
      </c>
      <c r="D7" s="2">
        <v>18</v>
      </c>
      <c r="E7" s="2">
        <v>13123</v>
      </c>
      <c r="F7" s="2">
        <v>36627</v>
      </c>
      <c r="G7" s="2">
        <v>2880000</v>
      </c>
    </row>
    <row r="8" spans="2:7">
      <c r="B8" s="2">
        <v>70</v>
      </c>
      <c r="C8" s="2">
        <f t="shared" si="0"/>
        <v>3.5</v>
      </c>
      <c r="D8" s="2">
        <v>20</v>
      </c>
      <c r="E8" s="2">
        <v>13331</v>
      </c>
      <c r="F8" s="2">
        <v>33977</v>
      </c>
      <c r="G8" s="2">
        <v>2840000</v>
      </c>
    </row>
    <row r="9" spans="2:7">
      <c r="B9" s="2">
        <v>65</v>
      </c>
      <c r="C9" s="2">
        <f t="shared" si="0"/>
        <v>3.25</v>
      </c>
      <c r="D9" s="2">
        <v>20</v>
      </c>
      <c r="E9" s="2">
        <v>13113</v>
      </c>
      <c r="F9" s="2">
        <v>30722</v>
      </c>
      <c r="G9" s="2">
        <v>2840000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6"/>
  <sheetViews>
    <sheetView workbookViewId="0"/>
  </sheetViews>
  <sheetFormatPr defaultRowHeight="15"/>
  <cols>
    <col min="2" max="2" width="10.5703125" style="1" customWidth="1"/>
    <col min="3" max="3" width="9.28515625" customWidth="1"/>
    <col min="7" max="8" width="10.140625" customWidth="1"/>
    <col min="9" max="9" width="10.5703125" customWidth="1"/>
    <col min="10" max="10" width="9.140625" style="1" customWidth="1"/>
    <col min="11" max="11" width="4.140625" customWidth="1"/>
    <col min="12" max="12" width="7.140625" customWidth="1"/>
    <col min="14" max="14" width="10.42578125" customWidth="1"/>
    <col min="15" max="15" width="10.42578125" hidden="1" customWidth="1"/>
    <col min="16" max="16" width="10.42578125" customWidth="1"/>
    <col min="17" max="17" width="4.7109375" customWidth="1"/>
    <col min="21" max="21" width="0" hidden="1" customWidth="1"/>
    <col min="22" max="22" width="10.28515625" customWidth="1"/>
  </cols>
  <sheetData>
    <row r="1" spans="1:22">
      <c r="A1" t="s">
        <v>44</v>
      </c>
    </row>
    <row r="2" spans="1:22" ht="15.75" thickBot="1">
      <c r="B2" s="1" t="s">
        <v>35</v>
      </c>
      <c r="J2" s="1" t="s">
        <v>37</v>
      </c>
    </row>
    <row r="3" spans="1:22" ht="15.75" thickBot="1">
      <c r="C3" s="39" t="s">
        <v>30</v>
      </c>
      <c r="D3" s="39"/>
      <c r="E3" s="39"/>
      <c r="F3" s="39"/>
      <c r="G3" s="39"/>
      <c r="H3" s="39"/>
      <c r="I3" s="39"/>
      <c r="K3" s="40" t="s">
        <v>31</v>
      </c>
      <c r="L3" s="41"/>
      <c r="M3" s="41"/>
      <c r="N3" s="41"/>
      <c r="O3" s="41"/>
      <c r="P3" s="35"/>
      <c r="Q3" s="40" t="s">
        <v>40</v>
      </c>
      <c r="R3" s="41"/>
      <c r="S3" s="41"/>
      <c r="T3" s="41"/>
      <c r="U3" s="41"/>
      <c r="V3" s="42"/>
    </row>
    <row r="4" spans="1:22" s="1" customFormat="1">
      <c r="B4" s="22"/>
      <c r="C4" s="23" t="s">
        <v>27</v>
      </c>
      <c r="D4" s="23" t="s">
        <v>18</v>
      </c>
      <c r="E4" s="23" t="s">
        <v>0</v>
      </c>
      <c r="F4" s="23" t="s">
        <v>38</v>
      </c>
      <c r="G4" s="23" t="s">
        <v>39</v>
      </c>
      <c r="H4" s="29" t="s">
        <v>41</v>
      </c>
      <c r="I4" s="24" t="s">
        <v>29</v>
      </c>
      <c r="J4" s="22"/>
      <c r="K4" s="23" t="s">
        <v>27</v>
      </c>
      <c r="L4" s="23" t="s">
        <v>18</v>
      </c>
      <c r="M4" s="23" t="s">
        <v>0</v>
      </c>
      <c r="N4" s="23" t="s">
        <v>38</v>
      </c>
      <c r="O4" s="23" t="s">
        <v>42</v>
      </c>
      <c r="P4" s="23" t="s">
        <v>43</v>
      </c>
      <c r="Q4" s="23" t="s">
        <v>27</v>
      </c>
      <c r="R4" s="23" t="s">
        <v>18</v>
      </c>
      <c r="S4" s="23" t="s">
        <v>0</v>
      </c>
      <c r="T4" s="29" t="s">
        <v>38</v>
      </c>
      <c r="U4" s="23" t="s">
        <v>42</v>
      </c>
      <c r="V4" s="38" t="s">
        <v>43</v>
      </c>
    </row>
    <row r="5" spans="1:22" ht="15.75" thickBot="1">
      <c r="B5" s="26" t="s">
        <v>36</v>
      </c>
      <c r="C5" s="16">
        <v>20</v>
      </c>
      <c r="D5" s="16">
        <v>15606</v>
      </c>
      <c r="E5" s="16">
        <v>109205</v>
      </c>
      <c r="F5" s="16">
        <f>1048576*20</f>
        <v>20971520</v>
      </c>
      <c r="G5" s="16">
        <f>D5/F5</f>
        <v>7.4415206909179683E-4</v>
      </c>
      <c r="H5" s="16">
        <f>C5/F5</f>
        <v>9.5367431640625E-7</v>
      </c>
      <c r="I5" s="17">
        <f>(15606-D5)/15606</f>
        <v>0</v>
      </c>
      <c r="J5" s="26" t="s">
        <v>36</v>
      </c>
      <c r="K5" s="16">
        <v>20</v>
      </c>
      <c r="L5" s="16">
        <v>15606</v>
      </c>
      <c r="M5" s="16">
        <v>109205</v>
      </c>
      <c r="N5" s="16">
        <f>1048576*20</f>
        <v>20971520</v>
      </c>
      <c r="O5" s="16">
        <f>L5/N5</f>
        <v>7.4415206909179683E-4</v>
      </c>
      <c r="P5" s="16">
        <f>K5/N5</f>
        <v>9.5367431640625E-7</v>
      </c>
      <c r="Q5" s="16">
        <v>20</v>
      </c>
      <c r="R5" s="16">
        <v>15606</v>
      </c>
      <c r="S5" s="16">
        <v>109205</v>
      </c>
      <c r="T5" s="16">
        <f>1048576*20</f>
        <v>20971520</v>
      </c>
      <c r="U5" s="16">
        <f>R5/T5</f>
        <v>7.4415206909179683E-4</v>
      </c>
      <c r="V5" s="17">
        <f>Q5/T5</f>
        <v>9.5367431640625E-7</v>
      </c>
    </row>
    <row r="6" spans="1:22">
      <c r="B6" s="27">
        <v>1</v>
      </c>
      <c r="C6" s="3">
        <v>4</v>
      </c>
      <c r="D6" s="3">
        <v>2504</v>
      </c>
      <c r="E6" s="3">
        <v>19063</v>
      </c>
      <c r="F6" s="3">
        <v>124000</v>
      </c>
      <c r="G6" s="18">
        <f t="shared" ref="G6:G23" si="0">D6/F6</f>
        <v>2.0193548387096773E-2</v>
      </c>
      <c r="H6" s="3">
        <f t="shared" ref="H6:H23" si="1">C6/F6</f>
        <v>3.2258064516129034E-5</v>
      </c>
      <c r="I6" s="6">
        <f>(15606-D6)/15606</f>
        <v>0.83954889145200562</v>
      </c>
      <c r="J6" s="27">
        <v>1</v>
      </c>
      <c r="K6" s="28">
        <v>8</v>
      </c>
      <c r="L6" s="3">
        <v>12866</v>
      </c>
      <c r="M6" s="3">
        <v>19633</v>
      </c>
      <c r="N6" s="3">
        <v>1400000</v>
      </c>
      <c r="O6" s="37">
        <f t="shared" ref="O6:O23" si="2">L6/N6</f>
        <v>9.1900000000000003E-3</v>
      </c>
      <c r="P6" s="6">
        <f t="shared" ref="P6:P23" si="3">K6/N6</f>
        <v>5.7142857142857145E-6</v>
      </c>
      <c r="Q6" s="28">
        <v>16</v>
      </c>
      <c r="R6" s="3">
        <v>38049</v>
      </c>
      <c r="S6" s="3">
        <v>24304</v>
      </c>
      <c r="T6" s="36">
        <v>1950000</v>
      </c>
      <c r="U6" s="3">
        <f t="shared" ref="U6:U23" si="4">R6/T6</f>
        <v>1.9512307692307693E-2</v>
      </c>
      <c r="V6" s="19">
        <f t="shared" ref="V6:V23" si="5">Q6/T6</f>
        <v>8.2051282051282054E-6</v>
      </c>
    </row>
    <row r="7" spans="1:22">
      <c r="B7" s="25">
        <v>2</v>
      </c>
      <c r="C7" s="2">
        <v>6</v>
      </c>
      <c r="D7" s="2">
        <v>4162</v>
      </c>
      <c r="E7" s="2">
        <v>15646</v>
      </c>
      <c r="F7" s="2">
        <v>1400000</v>
      </c>
      <c r="G7" s="2">
        <f t="shared" si="0"/>
        <v>2.972857142857143E-3</v>
      </c>
      <c r="H7" s="2">
        <f t="shared" si="1"/>
        <v>4.2857142857142855E-6</v>
      </c>
      <c r="I7" s="7">
        <f t="shared" ref="I7:I23" si="6">(15606-D7)/15606</f>
        <v>0.73330770216583363</v>
      </c>
      <c r="J7" s="25">
        <v>2</v>
      </c>
      <c r="K7" s="20">
        <v>13</v>
      </c>
      <c r="L7" s="2">
        <v>22132</v>
      </c>
      <c r="M7" s="2">
        <v>16020</v>
      </c>
      <c r="N7" s="2">
        <v>1600000</v>
      </c>
      <c r="O7" s="31">
        <f t="shared" si="2"/>
        <v>1.3832499999999999E-2</v>
      </c>
      <c r="P7" s="7">
        <f t="shared" si="3"/>
        <v>8.1249999999999993E-6</v>
      </c>
      <c r="Q7" s="20">
        <v>18</v>
      </c>
      <c r="R7" s="2">
        <v>41270</v>
      </c>
      <c r="S7" s="2">
        <v>28535</v>
      </c>
      <c r="T7" s="31">
        <v>2250000</v>
      </c>
      <c r="U7" s="2">
        <f t="shared" si="4"/>
        <v>1.8342222222222222E-2</v>
      </c>
      <c r="V7" s="7">
        <f t="shared" si="5"/>
        <v>7.9999999999999996E-6</v>
      </c>
    </row>
    <row r="8" spans="1:22">
      <c r="B8" s="25">
        <v>3</v>
      </c>
      <c r="C8" s="2">
        <v>7</v>
      </c>
      <c r="D8" s="2">
        <v>4840</v>
      </c>
      <c r="E8" s="2">
        <v>16494</v>
      </c>
      <c r="F8" s="2">
        <v>1480000</v>
      </c>
      <c r="G8" s="2">
        <f t="shared" si="0"/>
        <v>3.2702702702702702E-3</v>
      </c>
      <c r="H8" s="2">
        <f t="shared" si="1"/>
        <v>4.7297297297297294E-6</v>
      </c>
      <c r="I8" s="7">
        <f t="shared" si="6"/>
        <v>0.68986287325387674</v>
      </c>
      <c r="J8" s="25">
        <v>3</v>
      </c>
      <c r="K8" s="20">
        <v>10</v>
      </c>
      <c r="L8" s="2">
        <v>16627</v>
      </c>
      <c r="M8" s="2">
        <v>16853</v>
      </c>
      <c r="N8" s="2">
        <v>1700000</v>
      </c>
      <c r="O8" s="31">
        <f t="shared" si="2"/>
        <v>9.7805882352941173E-3</v>
      </c>
      <c r="P8" s="7">
        <f t="shared" si="3"/>
        <v>5.8823529411764709E-6</v>
      </c>
      <c r="Q8" s="20">
        <v>17</v>
      </c>
      <c r="R8" s="2">
        <v>43783</v>
      </c>
      <c r="S8" s="2">
        <v>31957</v>
      </c>
      <c r="T8" s="31">
        <v>2550000</v>
      </c>
      <c r="U8" s="2">
        <f t="shared" si="4"/>
        <v>1.7169803921568628E-2</v>
      </c>
      <c r="V8" s="7">
        <f t="shared" si="5"/>
        <v>6.6666666666666666E-6</v>
      </c>
    </row>
    <row r="9" spans="1:22">
      <c r="B9" s="25">
        <v>4</v>
      </c>
      <c r="C9" s="2">
        <v>7</v>
      </c>
      <c r="D9" s="2">
        <v>4009</v>
      </c>
      <c r="E9" s="2">
        <v>17316</v>
      </c>
      <c r="F9" s="2">
        <v>1560000</v>
      </c>
      <c r="G9" s="2">
        <f t="shared" si="0"/>
        <v>2.5698717948717947E-3</v>
      </c>
      <c r="H9" s="2">
        <f t="shared" si="1"/>
        <v>4.4871794871794869E-6</v>
      </c>
      <c r="I9" s="7">
        <f t="shared" si="6"/>
        <v>0.74311162373446116</v>
      </c>
      <c r="J9" s="25">
        <v>4</v>
      </c>
      <c r="K9" s="20">
        <v>13</v>
      </c>
      <c r="L9" s="2">
        <v>21410</v>
      </c>
      <c r="M9" s="2">
        <v>18022</v>
      </c>
      <c r="N9" s="2">
        <v>1800000</v>
      </c>
      <c r="O9" s="31">
        <f t="shared" si="2"/>
        <v>1.1894444444444444E-2</v>
      </c>
      <c r="P9" s="7">
        <f t="shared" si="3"/>
        <v>7.2222222222222221E-6</v>
      </c>
      <c r="Q9" s="20">
        <v>19</v>
      </c>
      <c r="R9" s="2">
        <v>43708</v>
      </c>
      <c r="S9" s="2">
        <v>31914</v>
      </c>
      <c r="T9" s="31">
        <v>2550000</v>
      </c>
      <c r="U9" s="2">
        <f t="shared" si="4"/>
        <v>1.7140392156862746E-2</v>
      </c>
      <c r="V9" s="7">
        <f t="shared" si="5"/>
        <v>7.4509803921568624E-6</v>
      </c>
    </row>
    <row r="10" spans="1:22">
      <c r="B10" s="25">
        <v>5</v>
      </c>
      <c r="C10" s="2">
        <v>4</v>
      </c>
      <c r="D10" s="2">
        <v>2731</v>
      </c>
      <c r="E10" s="2">
        <v>17756</v>
      </c>
      <c r="F10" s="2">
        <v>1600000</v>
      </c>
      <c r="G10" s="2">
        <f t="shared" si="0"/>
        <v>1.7068750000000001E-3</v>
      </c>
      <c r="H10" s="2">
        <f t="shared" si="1"/>
        <v>2.5000000000000002E-6</v>
      </c>
      <c r="I10" s="7">
        <f t="shared" si="6"/>
        <v>0.82500320389593751</v>
      </c>
      <c r="J10" s="25">
        <v>5</v>
      </c>
      <c r="K10" s="20">
        <v>14</v>
      </c>
      <c r="L10" s="2">
        <v>21308</v>
      </c>
      <c r="M10" s="2">
        <v>17857</v>
      </c>
      <c r="N10" s="2">
        <v>1800000</v>
      </c>
      <c r="O10" s="31">
        <f t="shared" si="2"/>
        <v>1.1837777777777777E-2</v>
      </c>
      <c r="P10" s="7">
        <f t="shared" si="3"/>
        <v>7.7777777777777775E-6</v>
      </c>
      <c r="Q10" s="20">
        <v>20</v>
      </c>
      <c r="R10" s="2">
        <v>48132</v>
      </c>
      <c r="S10" s="2">
        <v>33717</v>
      </c>
      <c r="T10" s="31">
        <v>2700000</v>
      </c>
      <c r="U10" s="2">
        <f t="shared" si="4"/>
        <v>1.7826666666666668E-2</v>
      </c>
      <c r="V10" s="7">
        <f t="shared" si="5"/>
        <v>7.4074074074074075E-6</v>
      </c>
    </row>
    <row r="11" spans="1:22">
      <c r="B11" s="25">
        <v>10</v>
      </c>
      <c r="C11" s="2">
        <v>9</v>
      </c>
      <c r="D11" s="2">
        <v>6405</v>
      </c>
      <c r="E11" s="2">
        <v>20055</v>
      </c>
      <c r="F11" s="2">
        <v>1800000</v>
      </c>
      <c r="G11" s="2">
        <f t="shared" si="0"/>
        <v>3.5583333333333335E-3</v>
      </c>
      <c r="H11" s="2">
        <f t="shared" si="1"/>
        <v>5.0000000000000004E-6</v>
      </c>
      <c r="I11" s="7">
        <f t="shared" si="6"/>
        <v>0.58958093041138027</v>
      </c>
      <c r="J11" s="25">
        <v>10</v>
      </c>
      <c r="K11" s="20">
        <v>17</v>
      </c>
      <c r="L11" s="2">
        <v>27654</v>
      </c>
      <c r="M11" s="2">
        <v>19845</v>
      </c>
      <c r="N11" s="2">
        <v>2000000</v>
      </c>
      <c r="O11" s="31">
        <f t="shared" si="2"/>
        <v>1.3827000000000001E-2</v>
      </c>
      <c r="P11" s="7">
        <f t="shared" si="3"/>
        <v>8.4999999999999999E-6</v>
      </c>
      <c r="Q11" s="20">
        <v>20</v>
      </c>
      <c r="R11" s="2">
        <v>46352</v>
      </c>
      <c r="S11" s="2">
        <v>37859</v>
      </c>
      <c r="T11" s="31">
        <v>3000000</v>
      </c>
      <c r="U11" s="2">
        <f t="shared" si="4"/>
        <v>1.5450666666666666E-2</v>
      </c>
      <c r="V11" s="7">
        <f t="shared" si="5"/>
        <v>6.6666666666666666E-6</v>
      </c>
    </row>
    <row r="12" spans="1:22">
      <c r="B12" s="25">
        <v>20</v>
      </c>
      <c r="C12" s="2">
        <v>9</v>
      </c>
      <c r="D12" s="2">
        <v>5934</v>
      </c>
      <c r="E12" s="2">
        <v>21852</v>
      </c>
      <c r="F12" s="2">
        <v>1960000</v>
      </c>
      <c r="G12" s="2">
        <f t="shared" si="0"/>
        <v>3.0275510204081633E-3</v>
      </c>
      <c r="H12" s="2">
        <f t="shared" si="1"/>
        <v>4.5918367346938778E-6</v>
      </c>
      <c r="I12" s="7">
        <f t="shared" si="6"/>
        <v>0.61976163014225294</v>
      </c>
      <c r="J12" s="25">
        <v>20</v>
      </c>
      <c r="K12" s="20">
        <v>17</v>
      </c>
      <c r="L12" s="2">
        <v>27909</v>
      </c>
      <c r="M12" s="2">
        <v>21859</v>
      </c>
      <c r="N12" s="2">
        <v>2200000</v>
      </c>
      <c r="O12" s="31">
        <f t="shared" si="2"/>
        <v>1.2685909090909091E-2</v>
      </c>
      <c r="P12" s="7">
        <f t="shared" si="3"/>
        <v>7.7272727272727272E-6</v>
      </c>
      <c r="Q12" s="20">
        <v>19</v>
      </c>
      <c r="R12" s="2">
        <v>45483</v>
      </c>
      <c r="S12" s="2">
        <v>41196</v>
      </c>
      <c r="T12" s="31">
        <v>3300000</v>
      </c>
      <c r="U12" s="2">
        <f t="shared" si="4"/>
        <v>1.3782727272727273E-2</v>
      </c>
      <c r="V12" s="7">
        <f t="shared" si="5"/>
        <v>5.7575757575757577E-6</v>
      </c>
    </row>
    <row r="13" spans="1:22">
      <c r="B13" s="25">
        <v>50</v>
      </c>
      <c r="C13" s="2">
        <v>10</v>
      </c>
      <c r="D13" s="2">
        <v>6432</v>
      </c>
      <c r="E13" s="2">
        <v>24558</v>
      </c>
      <c r="F13" s="2">
        <v>2200000</v>
      </c>
      <c r="G13" s="2">
        <f t="shared" si="0"/>
        <v>2.9236363636363635E-3</v>
      </c>
      <c r="H13" s="2">
        <f t="shared" si="1"/>
        <v>4.5454545454545455E-6</v>
      </c>
      <c r="I13" s="7">
        <f t="shared" si="6"/>
        <v>0.58785082660515187</v>
      </c>
      <c r="J13" s="25">
        <v>50</v>
      </c>
      <c r="K13" s="20">
        <v>15</v>
      </c>
      <c r="L13" s="2">
        <v>23754</v>
      </c>
      <c r="M13" s="2">
        <v>24937</v>
      </c>
      <c r="N13" s="2">
        <v>2500000</v>
      </c>
      <c r="O13" s="31">
        <f t="shared" si="2"/>
        <v>9.5016000000000007E-3</v>
      </c>
      <c r="P13" s="7">
        <f t="shared" si="3"/>
        <v>6.0000000000000002E-6</v>
      </c>
      <c r="Q13" s="20">
        <v>20</v>
      </c>
      <c r="R13" s="2">
        <v>46715</v>
      </c>
      <c r="S13" s="2">
        <v>44628</v>
      </c>
      <c r="T13" s="31">
        <v>3600000</v>
      </c>
      <c r="U13" s="2">
        <f t="shared" si="4"/>
        <v>1.297638888888889E-2</v>
      </c>
      <c r="V13" s="7">
        <f t="shared" si="5"/>
        <v>5.5555555555555558E-6</v>
      </c>
    </row>
    <row r="14" spans="1:22">
      <c r="B14" s="25">
        <v>100</v>
      </c>
      <c r="C14" s="2">
        <v>9</v>
      </c>
      <c r="D14" s="2">
        <v>4943</v>
      </c>
      <c r="E14" s="2">
        <v>26192</v>
      </c>
      <c r="F14" s="2">
        <v>2360000</v>
      </c>
      <c r="G14" s="2">
        <f t="shared" si="0"/>
        <v>2.0944915254237288E-3</v>
      </c>
      <c r="H14" s="2">
        <f t="shared" si="1"/>
        <v>3.8135593220338985E-6</v>
      </c>
      <c r="I14" s="7">
        <f t="shared" si="6"/>
        <v>0.68326284762270917</v>
      </c>
      <c r="J14" s="25">
        <v>100</v>
      </c>
      <c r="K14" s="20">
        <v>16</v>
      </c>
      <c r="L14" s="2">
        <v>26045</v>
      </c>
      <c r="M14" s="2">
        <v>26733</v>
      </c>
      <c r="N14" s="2">
        <v>2700000</v>
      </c>
      <c r="O14" s="31">
        <f t="shared" si="2"/>
        <v>9.6462962962962969E-3</v>
      </c>
      <c r="P14" s="7">
        <f t="shared" si="3"/>
        <v>5.9259259259259258E-6</v>
      </c>
      <c r="Q14" s="20">
        <v>20</v>
      </c>
      <c r="R14" s="2">
        <v>49595</v>
      </c>
      <c r="S14" s="2">
        <v>48568</v>
      </c>
      <c r="T14" s="31">
        <v>3900000</v>
      </c>
      <c r="U14" s="2">
        <f t="shared" si="4"/>
        <v>1.2716666666666666E-2</v>
      </c>
      <c r="V14" s="7">
        <f t="shared" si="5"/>
        <v>5.1282051282051279E-6</v>
      </c>
    </row>
    <row r="15" spans="1:22">
      <c r="B15" s="25">
        <v>200</v>
      </c>
      <c r="C15" s="2">
        <v>9</v>
      </c>
      <c r="D15" s="2">
        <v>6417</v>
      </c>
      <c r="E15" s="2">
        <v>27931</v>
      </c>
      <c r="F15" s="2">
        <v>2520000</v>
      </c>
      <c r="G15" s="2">
        <f t="shared" si="0"/>
        <v>2.5464285714285714E-3</v>
      </c>
      <c r="H15" s="2">
        <f t="shared" si="1"/>
        <v>3.5714285714285714E-6</v>
      </c>
      <c r="I15" s="7">
        <f t="shared" si="6"/>
        <v>0.58881199538638984</v>
      </c>
      <c r="J15" s="25">
        <v>200</v>
      </c>
      <c r="K15" s="20">
        <v>18</v>
      </c>
      <c r="L15" s="2">
        <v>26496</v>
      </c>
      <c r="M15" s="2">
        <v>28780</v>
      </c>
      <c r="N15" s="2">
        <v>2900000</v>
      </c>
      <c r="O15" s="31">
        <f t="shared" si="2"/>
        <v>9.1365517241379316E-3</v>
      </c>
      <c r="P15" s="7">
        <f t="shared" si="3"/>
        <v>6.2068965517241383E-6</v>
      </c>
      <c r="Q15" s="20">
        <v>20</v>
      </c>
      <c r="R15" s="2">
        <v>49326</v>
      </c>
      <c r="S15" s="2">
        <v>52136</v>
      </c>
      <c r="T15" s="31">
        <v>4200000</v>
      </c>
      <c r="U15" s="2">
        <f t="shared" si="4"/>
        <v>1.1744285714285714E-2</v>
      </c>
      <c r="V15" s="7">
        <f t="shared" si="5"/>
        <v>4.7619047619047615E-6</v>
      </c>
    </row>
    <row r="16" spans="1:22">
      <c r="B16" s="25">
        <v>500</v>
      </c>
      <c r="C16" s="2">
        <v>14</v>
      </c>
      <c r="D16" s="2">
        <v>8921</v>
      </c>
      <c r="E16" s="2">
        <v>30608</v>
      </c>
      <c r="F16" s="2">
        <v>2760000</v>
      </c>
      <c r="G16" s="2">
        <f t="shared" si="0"/>
        <v>3.2322463768115943E-3</v>
      </c>
      <c r="H16" s="2">
        <f t="shared" si="1"/>
        <v>5.0724637681159419E-6</v>
      </c>
      <c r="I16" s="7">
        <f t="shared" si="6"/>
        <v>0.42836088683839552</v>
      </c>
      <c r="J16" s="25">
        <v>500</v>
      </c>
      <c r="K16" s="20">
        <v>13</v>
      </c>
      <c r="L16" s="2">
        <v>20297</v>
      </c>
      <c r="M16" s="2">
        <v>30607</v>
      </c>
      <c r="N16" s="2">
        <v>3100000</v>
      </c>
      <c r="O16" s="31">
        <f t="shared" si="2"/>
        <v>6.5474193548387093E-3</v>
      </c>
      <c r="P16" s="7">
        <f t="shared" si="3"/>
        <v>4.1935483870967744E-6</v>
      </c>
      <c r="Q16" s="20">
        <v>20</v>
      </c>
      <c r="R16" s="2">
        <v>49208</v>
      </c>
      <c r="S16" s="2">
        <v>57705</v>
      </c>
      <c r="T16" s="31">
        <v>4650000</v>
      </c>
      <c r="U16" s="2">
        <f t="shared" si="4"/>
        <v>1.0582365591397849E-2</v>
      </c>
      <c r="V16" s="7">
        <f t="shared" si="5"/>
        <v>4.3010752688172045E-6</v>
      </c>
    </row>
    <row r="17" spans="2:22">
      <c r="B17" s="25">
        <v>1000</v>
      </c>
      <c r="C17" s="2">
        <v>10</v>
      </c>
      <c r="D17" s="2">
        <v>7072</v>
      </c>
      <c r="E17" s="2">
        <v>32999</v>
      </c>
      <c r="F17" s="2">
        <v>2920000</v>
      </c>
      <c r="G17" s="2">
        <f t="shared" si="0"/>
        <v>2.4219178082191782E-3</v>
      </c>
      <c r="H17" s="2">
        <f t="shared" si="1"/>
        <v>3.4246575342465754E-6</v>
      </c>
      <c r="I17" s="7">
        <f t="shared" si="6"/>
        <v>0.54684095860566451</v>
      </c>
      <c r="J17" s="25">
        <v>1000</v>
      </c>
      <c r="K17" s="20">
        <v>15</v>
      </c>
      <c r="L17" s="2">
        <v>24635</v>
      </c>
      <c r="M17" s="2">
        <v>32688</v>
      </c>
      <c r="N17" s="2">
        <v>3300000</v>
      </c>
      <c r="O17" s="31">
        <f t="shared" si="2"/>
        <v>7.4651515151515149E-3</v>
      </c>
      <c r="P17" s="7">
        <f t="shared" si="3"/>
        <v>4.5454545454545455E-6</v>
      </c>
      <c r="Q17" s="20">
        <v>20</v>
      </c>
      <c r="R17" s="2">
        <v>49908</v>
      </c>
      <c r="S17" s="2">
        <v>61407</v>
      </c>
      <c r="T17" s="31">
        <v>4950000</v>
      </c>
      <c r="U17" s="2">
        <f t="shared" si="4"/>
        <v>1.0082424242424242E-2</v>
      </c>
      <c r="V17" s="7">
        <f t="shared" si="5"/>
        <v>4.0404040404040404E-6</v>
      </c>
    </row>
    <row r="18" spans="2:22">
      <c r="B18" s="25">
        <v>2000</v>
      </c>
      <c r="C18" s="2">
        <v>8</v>
      </c>
      <c r="D18" s="2">
        <v>5476</v>
      </c>
      <c r="E18" s="2">
        <v>35185</v>
      </c>
      <c r="F18" s="2">
        <v>3080000</v>
      </c>
      <c r="G18" s="2">
        <f t="shared" si="0"/>
        <v>1.777922077922078E-3</v>
      </c>
      <c r="H18" s="2">
        <f t="shared" si="1"/>
        <v>2.5974025974025972E-6</v>
      </c>
      <c r="I18" s="7">
        <f t="shared" si="6"/>
        <v>0.64910931692938612</v>
      </c>
      <c r="J18" s="25">
        <v>2000</v>
      </c>
      <c r="K18" s="20">
        <v>17</v>
      </c>
      <c r="L18" s="2">
        <v>27083</v>
      </c>
      <c r="M18" s="2">
        <v>34956</v>
      </c>
      <c r="N18" s="2">
        <v>3500000</v>
      </c>
      <c r="O18" s="31">
        <f t="shared" si="2"/>
        <v>7.7380000000000001E-3</v>
      </c>
      <c r="P18" s="7">
        <f t="shared" si="3"/>
        <v>4.8571428571428567E-6</v>
      </c>
      <c r="Q18" s="20">
        <v>20</v>
      </c>
      <c r="R18" s="2">
        <v>52567</v>
      </c>
      <c r="S18" s="2">
        <v>65226</v>
      </c>
      <c r="T18" s="31">
        <v>5250000</v>
      </c>
      <c r="U18" s="2">
        <f t="shared" si="4"/>
        <v>1.0012761904761905E-2</v>
      </c>
      <c r="V18" s="7">
        <f t="shared" si="5"/>
        <v>3.8095238095238094E-6</v>
      </c>
    </row>
    <row r="19" spans="2:22">
      <c r="B19" s="25">
        <v>5000</v>
      </c>
      <c r="C19" s="2">
        <v>11</v>
      </c>
      <c r="D19" s="2">
        <v>7132</v>
      </c>
      <c r="E19" s="2">
        <v>37707</v>
      </c>
      <c r="F19" s="2">
        <v>3320000</v>
      </c>
      <c r="G19" s="2">
        <f t="shared" si="0"/>
        <v>2.1481927710843372E-3</v>
      </c>
      <c r="H19" s="2">
        <f t="shared" si="1"/>
        <v>3.3132530120481927E-6</v>
      </c>
      <c r="I19" s="7">
        <f t="shared" si="6"/>
        <v>0.54299628348071249</v>
      </c>
      <c r="J19" s="25">
        <v>5000</v>
      </c>
      <c r="K19" s="20">
        <v>18</v>
      </c>
      <c r="L19" s="2">
        <v>28233</v>
      </c>
      <c r="M19" s="2">
        <v>37727</v>
      </c>
      <c r="N19" s="2">
        <v>3800000</v>
      </c>
      <c r="O19" s="31">
        <f t="shared" si="2"/>
        <v>7.4297368421052633E-3</v>
      </c>
      <c r="P19" s="7">
        <f t="shared" si="3"/>
        <v>4.7368421052631577E-6</v>
      </c>
      <c r="Q19" s="20">
        <v>20</v>
      </c>
      <c r="R19" s="2">
        <v>48257</v>
      </c>
      <c r="S19" s="2">
        <v>68576</v>
      </c>
      <c r="T19" s="31">
        <v>5550000</v>
      </c>
      <c r="U19" s="2">
        <f t="shared" si="4"/>
        <v>8.6949549549549549E-3</v>
      </c>
      <c r="V19" s="7">
        <f t="shared" si="5"/>
        <v>3.6036036036036035E-6</v>
      </c>
    </row>
    <row r="20" spans="2:22">
      <c r="B20" s="25">
        <v>10000</v>
      </c>
      <c r="C20" s="2">
        <v>9</v>
      </c>
      <c r="D20" s="2">
        <v>6129</v>
      </c>
      <c r="E20" s="2">
        <v>39251</v>
      </c>
      <c r="F20" s="2">
        <v>3480000</v>
      </c>
      <c r="G20" s="2">
        <f t="shared" si="0"/>
        <v>1.7612068965517241E-3</v>
      </c>
      <c r="H20" s="2">
        <f t="shared" si="1"/>
        <v>2.5862068965517242E-6</v>
      </c>
      <c r="I20" s="7">
        <f t="shared" si="6"/>
        <v>0.60726643598615915</v>
      </c>
      <c r="J20" s="25">
        <v>10000</v>
      </c>
      <c r="K20" s="20">
        <v>19</v>
      </c>
      <c r="L20" s="2">
        <v>30620</v>
      </c>
      <c r="M20" s="2">
        <v>39832</v>
      </c>
      <c r="N20" s="2">
        <v>4000000</v>
      </c>
      <c r="O20" s="31">
        <f t="shared" si="2"/>
        <v>7.6550000000000003E-3</v>
      </c>
      <c r="P20" s="7">
        <f t="shared" si="3"/>
        <v>4.7500000000000003E-6</v>
      </c>
      <c r="Q20" s="20">
        <v>20</v>
      </c>
      <c r="R20" s="2">
        <v>57998</v>
      </c>
      <c r="S20" s="2">
        <v>72255</v>
      </c>
      <c r="T20" s="31">
        <v>5850000</v>
      </c>
      <c r="U20" s="2">
        <f t="shared" si="4"/>
        <v>9.9141880341880335E-3</v>
      </c>
      <c r="V20" s="7">
        <f t="shared" si="5"/>
        <v>3.4188034188034189E-6</v>
      </c>
    </row>
    <row r="21" spans="2:22">
      <c r="B21" s="25">
        <v>50000</v>
      </c>
      <c r="C21" s="2">
        <v>10</v>
      </c>
      <c r="D21" s="2">
        <v>5871</v>
      </c>
      <c r="E21" s="2">
        <v>43055</v>
      </c>
      <c r="F21" s="2">
        <v>3880000</v>
      </c>
      <c r="G21" s="2">
        <f t="shared" si="0"/>
        <v>1.5131443298969072E-3</v>
      </c>
      <c r="H21" s="2">
        <f t="shared" si="1"/>
        <v>2.5773195876288659E-6</v>
      </c>
      <c r="I21" s="7">
        <f t="shared" si="6"/>
        <v>0.6237985390234525</v>
      </c>
      <c r="J21" s="25">
        <v>50000</v>
      </c>
      <c r="K21" s="20">
        <v>19</v>
      </c>
      <c r="L21" s="2">
        <v>29373</v>
      </c>
      <c r="M21" s="2">
        <v>43648</v>
      </c>
      <c r="N21" s="2">
        <v>4400000</v>
      </c>
      <c r="O21" s="31">
        <f t="shared" si="2"/>
        <v>6.6756818181818185E-3</v>
      </c>
      <c r="P21" s="7">
        <f t="shared" si="3"/>
        <v>4.3181818181818185E-6</v>
      </c>
      <c r="Q21" s="20">
        <v>20</v>
      </c>
      <c r="R21" s="2">
        <v>58534</v>
      </c>
      <c r="S21" s="2">
        <v>82075</v>
      </c>
      <c r="T21" s="31">
        <v>6600000</v>
      </c>
      <c r="U21" s="2">
        <f t="shared" si="4"/>
        <v>8.8687878787878788E-3</v>
      </c>
      <c r="V21" s="7">
        <f t="shared" si="5"/>
        <v>3.0303030303030305E-6</v>
      </c>
    </row>
    <row r="22" spans="2:22">
      <c r="B22" s="25">
        <v>100000</v>
      </c>
      <c r="C22" s="2">
        <v>10</v>
      </c>
      <c r="D22" s="2">
        <v>6632</v>
      </c>
      <c r="E22" s="2">
        <v>44856</v>
      </c>
      <c r="F22" s="2">
        <v>4040000</v>
      </c>
      <c r="G22" s="2">
        <f t="shared" si="0"/>
        <v>1.6415841584158416E-3</v>
      </c>
      <c r="H22" s="2">
        <f t="shared" si="1"/>
        <v>2.4752475247524753E-6</v>
      </c>
      <c r="I22" s="7">
        <f t="shared" si="6"/>
        <v>0.57503524285531205</v>
      </c>
      <c r="J22" s="25">
        <v>100000</v>
      </c>
      <c r="K22" s="20">
        <v>17</v>
      </c>
      <c r="L22" s="2">
        <v>29041</v>
      </c>
      <c r="M22" s="2">
        <v>45415</v>
      </c>
      <c r="N22" s="2">
        <v>4600000</v>
      </c>
      <c r="O22" s="31">
        <f t="shared" si="2"/>
        <v>6.3132608695652178E-3</v>
      </c>
      <c r="P22" s="7">
        <f t="shared" si="3"/>
        <v>3.6956521739130436E-6</v>
      </c>
      <c r="Q22" s="20">
        <v>20</v>
      </c>
      <c r="R22" s="2">
        <v>48489</v>
      </c>
      <c r="S22" s="2">
        <v>86653</v>
      </c>
      <c r="T22" s="31">
        <v>6900000</v>
      </c>
      <c r="U22" s="2">
        <f t="shared" si="4"/>
        <v>7.0273913043478265E-3</v>
      </c>
      <c r="V22" s="7">
        <f t="shared" si="5"/>
        <v>2.8985507246376812E-6</v>
      </c>
    </row>
    <row r="23" spans="2:22" ht="15.75" thickBot="1">
      <c r="B23" s="26">
        <v>1000000</v>
      </c>
      <c r="C23" s="16">
        <v>9</v>
      </c>
      <c r="D23" s="16">
        <v>5667</v>
      </c>
      <c r="E23" s="16">
        <v>51480</v>
      </c>
      <c r="F23" s="16">
        <v>4640000</v>
      </c>
      <c r="G23" s="16">
        <f t="shared" si="0"/>
        <v>1.2213362068965517E-3</v>
      </c>
      <c r="H23" s="16">
        <f t="shared" si="1"/>
        <v>1.9396551724137932E-6</v>
      </c>
      <c r="I23" s="17">
        <f t="shared" si="6"/>
        <v>0.63687043444828917</v>
      </c>
      <c r="J23" s="26">
        <v>1000000</v>
      </c>
      <c r="K23" s="21">
        <v>16</v>
      </c>
      <c r="L23" s="16">
        <v>25989</v>
      </c>
      <c r="M23" s="16">
        <v>52797</v>
      </c>
      <c r="N23" s="16">
        <v>5300000</v>
      </c>
      <c r="O23" s="30">
        <f t="shared" si="2"/>
        <v>4.9035849056603773E-3</v>
      </c>
      <c r="P23" s="17">
        <f t="shared" si="3"/>
        <v>3.0188679245283018E-6</v>
      </c>
      <c r="Q23" s="21">
        <v>20</v>
      </c>
      <c r="R23" s="16">
        <v>51148</v>
      </c>
      <c r="S23" s="16">
        <v>96452</v>
      </c>
      <c r="T23" s="30">
        <v>7800000</v>
      </c>
      <c r="U23" s="16">
        <f t="shared" si="4"/>
        <v>6.5574358974358976E-3</v>
      </c>
      <c r="V23" s="17">
        <f t="shared" si="5"/>
        <v>2.564102564102564E-6</v>
      </c>
    </row>
    <row r="25" spans="2:22">
      <c r="B25" s="1" t="s">
        <v>32</v>
      </c>
      <c r="J25" s="1" t="s">
        <v>32</v>
      </c>
    </row>
    <row r="26" spans="2:22" ht="15.75" thickBot="1">
      <c r="C26" s="39" t="s">
        <v>30</v>
      </c>
      <c r="D26" s="39"/>
      <c r="E26" s="39"/>
      <c r="F26" s="39"/>
      <c r="G26" s="39"/>
      <c r="H26" s="39"/>
      <c r="I26" s="39"/>
      <c r="K26" s="39" t="s">
        <v>31</v>
      </c>
      <c r="L26" s="39"/>
      <c r="M26" s="39"/>
      <c r="N26" s="39"/>
      <c r="O26" s="32"/>
      <c r="P26" s="32"/>
    </row>
    <row r="27" spans="2:22">
      <c r="B27" s="22"/>
      <c r="C27" s="23" t="s">
        <v>27</v>
      </c>
      <c r="D27" s="23" t="s">
        <v>18</v>
      </c>
      <c r="E27" s="23" t="s">
        <v>0</v>
      </c>
      <c r="F27" s="23"/>
      <c r="G27" s="23" t="s">
        <v>28</v>
      </c>
      <c r="H27" s="29"/>
      <c r="I27" s="24" t="s">
        <v>29</v>
      </c>
      <c r="J27" s="22"/>
      <c r="K27" s="23" t="s">
        <v>27</v>
      </c>
      <c r="L27" s="23" t="s">
        <v>18</v>
      </c>
      <c r="M27" s="23" t="s">
        <v>0</v>
      </c>
      <c r="N27" s="23" t="s">
        <v>28</v>
      </c>
      <c r="O27" s="33"/>
      <c r="P27" s="33"/>
    </row>
    <row r="28" spans="2:22" ht="15.75" thickBot="1">
      <c r="B28" s="26" t="s">
        <v>36</v>
      </c>
      <c r="C28" s="2">
        <v>20</v>
      </c>
      <c r="D28" s="2">
        <v>15606</v>
      </c>
      <c r="E28" s="2">
        <v>109205</v>
      </c>
      <c r="F28" s="2"/>
      <c r="G28" s="2">
        <v>9</v>
      </c>
      <c r="H28" s="31"/>
      <c r="I28" s="7"/>
      <c r="J28" s="26" t="s">
        <v>36</v>
      </c>
      <c r="K28" s="2">
        <v>20</v>
      </c>
      <c r="L28" s="2">
        <v>15606</v>
      </c>
      <c r="M28" s="2">
        <v>109205</v>
      </c>
      <c r="N28" s="2">
        <v>9</v>
      </c>
      <c r="O28" s="34"/>
      <c r="P28" s="34"/>
    </row>
    <row r="29" spans="2:22">
      <c r="B29" s="25">
        <v>1</v>
      </c>
      <c r="C29" s="2">
        <v>6</v>
      </c>
      <c r="D29" s="2">
        <v>4178</v>
      </c>
      <c r="E29" s="2">
        <v>9652</v>
      </c>
      <c r="F29" s="2"/>
      <c r="G29" s="2">
        <v>0.55000000000000004</v>
      </c>
      <c r="H29" s="31"/>
      <c r="I29" s="7">
        <f>(15606-D29)/15606</f>
        <v>0.73228245546584647</v>
      </c>
      <c r="J29" s="25">
        <v>1</v>
      </c>
      <c r="K29" s="20">
        <v>9</v>
      </c>
      <c r="L29" s="2">
        <v>14108</v>
      </c>
      <c r="M29" s="2">
        <v>9970</v>
      </c>
      <c r="N29" s="2">
        <v>1.3</v>
      </c>
      <c r="O29" s="34"/>
      <c r="P29" s="34"/>
    </row>
    <row r="30" spans="2:22">
      <c r="B30" s="25">
        <v>2</v>
      </c>
      <c r="C30" s="2">
        <v>5</v>
      </c>
      <c r="D30" s="2">
        <v>2856</v>
      </c>
      <c r="E30" s="2">
        <v>8280</v>
      </c>
      <c r="F30" s="2"/>
      <c r="G30" s="2">
        <v>0.4</v>
      </c>
      <c r="H30" s="31"/>
      <c r="I30" s="7">
        <f t="shared" ref="I30:I46" si="7">(15606-D30)/15606</f>
        <v>0.81699346405228757</v>
      </c>
      <c r="J30" s="25">
        <v>2</v>
      </c>
      <c r="K30" s="20">
        <v>7</v>
      </c>
      <c r="L30" s="2">
        <v>11181</v>
      </c>
      <c r="M30" s="2">
        <v>8750</v>
      </c>
      <c r="N30" s="2">
        <v>0.95</v>
      </c>
      <c r="O30" s="34"/>
      <c r="P30" s="34"/>
    </row>
    <row r="31" spans="2:22">
      <c r="B31" s="25">
        <v>3</v>
      </c>
      <c r="C31" s="2">
        <v>2</v>
      </c>
      <c r="D31" s="2">
        <v>1366</v>
      </c>
      <c r="E31" s="2">
        <v>8700</v>
      </c>
      <c r="F31" s="2"/>
      <c r="G31" s="2">
        <v>0.7</v>
      </c>
      <c r="H31" s="31"/>
      <c r="I31" s="7">
        <f t="shared" si="7"/>
        <v>0.91246956298859416</v>
      </c>
      <c r="J31" s="25">
        <v>3</v>
      </c>
      <c r="K31" s="20">
        <v>10</v>
      </c>
      <c r="L31" s="2">
        <v>15290</v>
      </c>
      <c r="M31" s="2">
        <v>8858</v>
      </c>
      <c r="N31" s="2">
        <v>1.3</v>
      </c>
      <c r="O31" s="34"/>
      <c r="P31" s="34"/>
    </row>
    <row r="32" spans="2:22">
      <c r="B32" s="25">
        <v>4</v>
      </c>
      <c r="C32" s="2">
        <v>6</v>
      </c>
      <c r="D32" s="2">
        <v>3811</v>
      </c>
      <c r="E32" s="2">
        <v>8909</v>
      </c>
      <c r="F32" s="2"/>
      <c r="G32" s="2">
        <v>0.85</v>
      </c>
      <c r="H32" s="31"/>
      <c r="I32" s="7">
        <f t="shared" si="7"/>
        <v>0.7557990516468025</v>
      </c>
      <c r="J32" s="25">
        <v>4</v>
      </c>
      <c r="K32" s="20">
        <v>10</v>
      </c>
      <c r="L32" s="2">
        <v>16693</v>
      </c>
      <c r="M32" s="2">
        <v>9076</v>
      </c>
      <c r="N32" s="2">
        <v>1.35</v>
      </c>
      <c r="O32" s="34"/>
      <c r="P32" s="34"/>
    </row>
    <row r="33" spans="2:16">
      <c r="B33" s="25">
        <v>5</v>
      </c>
      <c r="C33" s="2">
        <v>1</v>
      </c>
      <c r="D33" s="2">
        <v>483</v>
      </c>
      <c r="E33" s="2">
        <v>10064</v>
      </c>
      <c r="F33" s="2"/>
      <c r="G33" s="2">
        <v>0.6</v>
      </c>
      <c r="H33" s="31"/>
      <c r="I33" s="7">
        <f t="shared" si="7"/>
        <v>0.9690503652441369</v>
      </c>
      <c r="J33" s="25">
        <v>5</v>
      </c>
      <c r="K33" s="20">
        <v>7</v>
      </c>
      <c r="L33" s="2">
        <v>10715</v>
      </c>
      <c r="M33" s="2">
        <v>8932</v>
      </c>
      <c r="N33" s="2">
        <v>0.95</v>
      </c>
      <c r="O33" s="34"/>
      <c r="P33" s="34"/>
    </row>
    <row r="34" spans="2:16">
      <c r="B34" s="25">
        <v>10</v>
      </c>
      <c r="C34" s="2">
        <v>4</v>
      </c>
      <c r="D34" s="2">
        <v>2849</v>
      </c>
      <c r="E34" s="2">
        <v>10984</v>
      </c>
      <c r="F34" s="2"/>
      <c r="G34" s="2">
        <v>0.8</v>
      </c>
      <c r="H34" s="31"/>
      <c r="I34" s="7">
        <f t="shared" si="7"/>
        <v>0.81744200948353196</v>
      </c>
      <c r="J34" s="25">
        <v>10</v>
      </c>
      <c r="K34" s="20">
        <v>10</v>
      </c>
      <c r="L34" s="2">
        <v>16158</v>
      </c>
      <c r="M34" s="2">
        <v>9891</v>
      </c>
      <c r="N34" s="2">
        <v>1.4</v>
      </c>
      <c r="O34" s="34"/>
      <c r="P34" s="34"/>
    </row>
    <row r="35" spans="2:16">
      <c r="B35" s="25">
        <v>20</v>
      </c>
      <c r="C35" s="2">
        <v>7</v>
      </c>
      <c r="D35" s="2">
        <v>4161</v>
      </c>
      <c r="E35" s="2">
        <v>12392</v>
      </c>
      <c r="F35" s="2"/>
      <c r="G35" s="2">
        <v>0.4</v>
      </c>
      <c r="H35" s="31"/>
      <c r="I35" s="7">
        <f t="shared" si="7"/>
        <v>0.73337178008458281</v>
      </c>
      <c r="J35" s="25">
        <v>20</v>
      </c>
      <c r="K35" s="20">
        <v>9</v>
      </c>
      <c r="L35" s="2">
        <v>14042</v>
      </c>
      <c r="M35" s="2">
        <v>10880</v>
      </c>
      <c r="N35" s="2">
        <v>1.9</v>
      </c>
      <c r="O35" s="34"/>
      <c r="P35" s="34"/>
    </row>
    <row r="36" spans="2:16">
      <c r="B36" s="25">
        <v>50</v>
      </c>
      <c r="C36" s="2">
        <v>5</v>
      </c>
      <c r="D36" s="2">
        <v>4020</v>
      </c>
      <c r="E36" s="2">
        <v>13134</v>
      </c>
      <c r="F36" s="2"/>
      <c r="G36" s="2">
        <v>0.9</v>
      </c>
      <c r="H36" s="31"/>
      <c r="I36" s="7">
        <f t="shared" si="7"/>
        <v>0.74240676662821992</v>
      </c>
      <c r="J36" s="25">
        <v>50</v>
      </c>
      <c r="K36" s="20">
        <v>9</v>
      </c>
      <c r="L36" s="2">
        <v>14144</v>
      </c>
      <c r="M36" s="2">
        <v>12373</v>
      </c>
      <c r="N36" s="2">
        <v>1.25</v>
      </c>
      <c r="O36" s="34"/>
      <c r="P36" s="34"/>
    </row>
    <row r="37" spans="2:16">
      <c r="B37" s="25">
        <v>100</v>
      </c>
      <c r="C37" s="2">
        <v>4</v>
      </c>
      <c r="D37" s="2">
        <v>2813</v>
      </c>
      <c r="E37" s="2">
        <v>13998</v>
      </c>
      <c r="F37" s="2"/>
      <c r="G37" s="2">
        <v>1.45</v>
      </c>
      <c r="H37" s="31"/>
      <c r="I37" s="7">
        <f t="shared" si="7"/>
        <v>0.81974881455850312</v>
      </c>
      <c r="J37" s="25">
        <v>100</v>
      </c>
      <c r="K37" s="20">
        <v>10</v>
      </c>
      <c r="L37" s="2">
        <v>15399</v>
      </c>
      <c r="M37" s="2">
        <v>13349</v>
      </c>
      <c r="N37" s="2">
        <v>1.55</v>
      </c>
      <c r="O37" s="34"/>
      <c r="P37" s="34"/>
    </row>
    <row r="38" spans="2:16">
      <c r="B38" s="25">
        <v>200</v>
      </c>
      <c r="C38" s="2">
        <v>5</v>
      </c>
      <c r="D38" s="2">
        <v>3128</v>
      </c>
      <c r="E38" s="2">
        <v>15391</v>
      </c>
      <c r="F38" s="2"/>
      <c r="G38" s="2">
        <v>1.1499999999999999</v>
      </c>
      <c r="H38" s="31"/>
      <c r="I38" s="7">
        <f t="shared" si="7"/>
        <v>0.79956427015250542</v>
      </c>
      <c r="J38" s="25">
        <v>200</v>
      </c>
      <c r="K38" s="20">
        <v>14</v>
      </c>
      <c r="L38" s="2">
        <v>21962</v>
      </c>
      <c r="M38" s="2">
        <v>14339</v>
      </c>
      <c r="N38" s="2">
        <v>2.4500000000000002</v>
      </c>
      <c r="O38" s="34"/>
      <c r="P38" s="34"/>
    </row>
    <row r="39" spans="2:16">
      <c r="B39" s="25">
        <v>500</v>
      </c>
      <c r="C39" s="2">
        <v>8</v>
      </c>
      <c r="D39" s="2">
        <v>5622</v>
      </c>
      <c r="E39" s="2">
        <v>16274</v>
      </c>
      <c r="F39" s="2"/>
      <c r="G39" s="2">
        <v>1.75</v>
      </c>
      <c r="H39" s="31"/>
      <c r="I39" s="7">
        <f t="shared" si="7"/>
        <v>0.6397539407920031</v>
      </c>
      <c r="J39" s="25">
        <v>500</v>
      </c>
      <c r="K39" s="20">
        <v>12</v>
      </c>
      <c r="L39" s="2">
        <v>18511</v>
      </c>
      <c r="M39" s="2">
        <v>15327</v>
      </c>
      <c r="N39" s="2">
        <v>1.8</v>
      </c>
      <c r="O39" s="34"/>
      <c r="P39" s="34"/>
    </row>
    <row r="40" spans="2:16">
      <c r="B40" s="25">
        <v>1000</v>
      </c>
      <c r="C40" s="2">
        <v>7</v>
      </c>
      <c r="D40" s="2">
        <v>4746</v>
      </c>
      <c r="E40" s="2">
        <v>16274</v>
      </c>
      <c r="F40" s="2"/>
      <c r="G40" s="2">
        <v>1.25</v>
      </c>
      <c r="H40" s="31"/>
      <c r="I40" s="7">
        <f t="shared" si="7"/>
        <v>0.69588619761630144</v>
      </c>
      <c r="J40" s="25">
        <v>1000</v>
      </c>
      <c r="K40" s="20">
        <v>9</v>
      </c>
      <c r="L40" s="2">
        <v>13510</v>
      </c>
      <c r="M40" s="2">
        <v>16306</v>
      </c>
      <c r="N40" s="2">
        <v>2.1</v>
      </c>
      <c r="O40" s="34"/>
      <c r="P40" s="34"/>
    </row>
    <row r="41" spans="2:16">
      <c r="B41" s="25">
        <v>2000</v>
      </c>
      <c r="C41" s="2">
        <v>4</v>
      </c>
      <c r="D41" s="2">
        <v>2432</v>
      </c>
      <c r="E41" s="2">
        <v>17421</v>
      </c>
      <c r="F41" s="2"/>
      <c r="G41" s="2">
        <v>1.25</v>
      </c>
      <c r="H41" s="31"/>
      <c r="I41" s="7">
        <f t="shared" si="7"/>
        <v>0.84416250160194795</v>
      </c>
      <c r="J41" s="25">
        <v>2000</v>
      </c>
      <c r="K41" s="20">
        <v>11</v>
      </c>
      <c r="L41" s="2">
        <v>17180</v>
      </c>
      <c r="M41" s="2">
        <v>17322</v>
      </c>
      <c r="N41" s="2">
        <v>2.35</v>
      </c>
      <c r="O41" s="34"/>
      <c r="P41" s="34"/>
    </row>
    <row r="42" spans="2:16">
      <c r="B42" s="25">
        <v>5000</v>
      </c>
      <c r="C42" s="2">
        <v>5</v>
      </c>
      <c r="D42" s="2">
        <v>3246</v>
      </c>
      <c r="E42" s="2">
        <v>18420</v>
      </c>
      <c r="F42" s="2"/>
      <c r="G42" s="2">
        <v>1.65</v>
      </c>
      <c r="H42" s="31"/>
      <c r="I42" s="7">
        <f t="shared" si="7"/>
        <v>0.79200307574009998</v>
      </c>
      <c r="J42" s="25">
        <v>5000</v>
      </c>
      <c r="K42" s="20">
        <v>13</v>
      </c>
      <c r="L42" s="2">
        <v>21372</v>
      </c>
      <c r="M42" s="2">
        <v>18840</v>
      </c>
      <c r="N42" s="2">
        <v>1.65</v>
      </c>
      <c r="O42" s="34"/>
      <c r="P42" s="34"/>
    </row>
    <row r="43" spans="2:16">
      <c r="B43" s="25">
        <v>10000</v>
      </c>
      <c r="C43" s="2">
        <v>6</v>
      </c>
      <c r="D43" s="2">
        <v>4085</v>
      </c>
      <c r="E43" s="2">
        <v>19546</v>
      </c>
      <c r="F43" s="2"/>
      <c r="G43" s="2">
        <v>1.35</v>
      </c>
      <c r="H43" s="31"/>
      <c r="I43" s="7">
        <f t="shared" si="7"/>
        <v>0.73824170190952199</v>
      </c>
      <c r="J43" s="25">
        <v>10000</v>
      </c>
      <c r="K43" s="20">
        <v>15</v>
      </c>
      <c r="L43" s="2">
        <v>24878</v>
      </c>
      <c r="M43" s="2">
        <v>19878</v>
      </c>
      <c r="N43" s="2">
        <v>3.85</v>
      </c>
      <c r="O43" s="34"/>
      <c r="P43" s="34"/>
    </row>
    <row r="44" spans="2:16">
      <c r="B44" s="25">
        <v>50000</v>
      </c>
      <c r="C44" s="2">
        <v>5</v>
      </c>
      <c r="D44" s="2">
        <v>3813</v>
      </c>
      <c r="E44" s="2">
        <v>21542</v>
      </c>
      <c r="F44" s="2"/>
      <c r="G44" s="2">
        <v>1.75</v>
      </c>
      <c r="H44" s="31"/>
      <c r="I44" s="7">
        <f t="shared" si="7"/>
        <v>0.75567089580930413</v>
      </c>
      <c r="J44" s="25">
        <v>50000</v>
      </c>
      <c r="K44" s="20">
        <v>13</v>
      </c>
      <c r="L44" s="2">
        <v>21584</v>
      </c>
      <c r="M44" s="2">
        <v>21926</v>
      </c>
      <c r="N44" s="2">
        <v>2.2999999999999998</v>
      </c>
      <c r="O44" s="34"/>
      <c r="P44" s="34"/>
    </row>
    <row r="45" spans="2:16">
      <c r="B45" s="25">
        <v>100000</v>
      </c>
      <c r="C45" s="2">
        <v>4</v>
      </c>
      <c r="D45" s="2">
        <v>2546</v>
      </c>
      <c r="E45" s="2">
        <v>22398</v>
      </c>
      <c r="F45" s="2"/>
      <c r="G45" s="2">
        <v>1.3</v>
      </c>
      <c r="H45" s="31"/>
      <c r="I45" s="7">
        <f t="shared" si="7"/>
        <v>0.83685761886453924</v>
      </c>
      <c r="J45" s="25">
        <v>100000</v>
      </c>
      <c r="K45" s="20">
        <v>15</v>
      </c>
      <c r="L45" s="2">
        <v>26208</v>
      </c>
      <c r="M45" s="2">
        <v>22933</v>
      </c>
      <c r="N45" s="2">
        <v>2.95</v>
      </c>
      <c r="O45" s="34"/>
      <c r="P45" s="34"/>
    </row>
    <row r="46" spans="2:16" ht="15.75" thickBot="1">
      <c r="B46" s="26">
        <v>1000000</v>
      </c>
      <c r="C46" s="16">
        <v>5</v>
      </c>
      <c r="D46" s="16">
        <v>3802</v>
      </c>
      <c r="E46" s="16">
        <v>25714</v>
      </c>
      <c r="F46" s="16"/>
      <c r="G46" s="16">
        <v>1.9</v>
      </c>
      <c r="H46" s="30"/>
      <c r="I46" s="17">
        <f t="shared" si="7"/>
        <v>0.75637575291554526</v>
      </c>
      <c r="J46" s="26">
        <v>1000000</v>
      </c>
      <c r="K46" s="21">
        <v>17</v>
      </c>
      <c r="L46" s="16">
        <v>25974</v>
      </c>
      <c r="M46" s="16">
        <v>26328</v>
      </c>
      <c r="N46" s="16">
        <v>2.6</v>
      </c>
      <c r="O46" s="34"/>
      <c r="P46" s="34"/>
    </row>
  </sheetData>
  <mergeCells count="5">
    <mergeCell ref="C3:I3"/>
    <mergeCell ref="K26:N26"/>
    <mergeCell ref="C26:I26"/>
    <mergeCell ref="Q3:V3"/>
    <mergeCell ref="K3:O3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N17" sqref="N17"/>
    </sheetView>
  </sheetViews>
  <sheetFormatPr defaultRowHeight="15"/>
  <sheetData>
    <row r="1" spans="1:22">
      <c r="A1" t="s">
        <v>45</v>
      </c>
    </row>
    <row r="2" spans="1:22" ht="15.75" thickBot="1">
      <c r="B2" s="1" t="s">
        <v>35</v>
      </c>
      <c r="J2" s="1" t="s">
        <v>37</v>
      </c>
    </row>
    <row r="3" spans="1:22" ht="15.75" thickBot="1">
      <c r="B3" s="1"/>
      <c r="C3" s="39" t="s">
        <v>30</v>
      </c>
      <c r="D3" s="39"/>
      <c r="E3" s="39"/>
      <c r="F3" s="39"/>
      <c r="G3" s="39"/>
      <c r="H3" s="39"/>
      <c r="I3" s="39"/>
      <c r="J3" s="1"/>
      <c r="K3" s="40" t="s">
        <v>31</v>
      </c>
      <c r="L3" s="41"/>
      <c r="M3" s="41"/>
      <c r="N3" s="41"/>
      <c r="O3" s="41"/>
      <c r="P3" s="35"/>
      <c r="Q3" s="40" t="s">
        <v>46</v>
      </c>
      <c r="R3" s="41"/>
      <c r="S3" s="41"/>
      <c r="T3" s="41"/>
      <c r="U3" s="41"/>
      <c r="V3" s="42"/>
    </row>
    <row r="4" spans="1:22">
      <c r="B4" s="22"/>
      <c r="C4" s="23" t="s">
        <v>27</v>
      </c>
      <c r="D4" s="23" t="s">
        <v>18</v>
      </c>
      <c r="E4" s="23" t="s">
        <v>0</v>
      </c>
      <c r="F4" s="23" t="s">
        <v>38</v>
      </c>
      <c r="G4" s="23" t="s">
        <v>39</v>
      </c>
      <c r="H4" s="29" t="s">
        <v>41</v>
      </c>
      <c r="I4" s="24" t="s">
        <v>29</v>
      </c>
      <c r="J4" s="22"/>
      <c r="K4" s="23" t="s">
        <v>27</v>
      </c>
      <c r="L4" s="23" t="s">
        <v>18</v>
      </c>
      <c r="M4" s="23" t="s">
        <v>0</v>
      </c>
      <c r="N4" s="23" t="s">
        <v>38</v>
      </c>
      <c r="O4" s="23" t="s">
        <v>42</v>
      </c>
      <c r="P4" s="23" t="s">
        <v>43</v>
      </c>
      <c r="Q4" s="23" t="s">
        <v>27</v>
      </c>
      <c r="R4" s="23" t="s">
        <v>18</v>
      </c>
      <c r="S4" s="23" t="s">
        <v>0</v>
      </c>
      <c r="T4" s="29" t="s">
        <v>38</v>
      </c>
      <c r="U4" s="23" t="s">
        <v>42</v>
      </c>
      <c r="V4" s="38" t="s">
        <v>43</v>
      </c>
    </row>
    <row r="5" spans="1:22" ht="15.75" thickBot="1">
      <c r="B5" s="26" t="s">
        <v>36</v>
      </c>
      <c r="C5" s="16">
        <v>20</v>
      </c>
      <c r="D5" s="16">
        <v>15606</v>
      </c>
      <c r="E5" s="16">
        <v>109205</v>
      </c>
      <c r="F5" s="16">
        <f>1048576*20</f>
        <v>20971520</v>
      </c>
      <c r="G5" s="16">
        <f>D5/F5</f>
        <v>7.4415206909179683E-4</v>
      </c>
      <c r="H5" s="16">
        <f>C5/F5</f>
        <v>9.5367431640625E-7</v>
      </c>
      <c r="I5" s="17">
        <f>(15606-D5)/15606</f>
        <v>0</v>
      </c>
      <c r="J5" s="26" t="s">
        <v>36</v>
      </c>
      <c r="K5" s="16">
        <v>20</v>
      </c>
      <c r="L5" s="16">
        <v>15606</v>
      </c>
      <c r="M5" s="16">
        <v>109205</v>
      </c>
      <c r="N5" s="16">
        <f>1048576*20</f>
        <v>20971520</v>
      </c>
      <c r="O5" s="16">
        <f>L5/N5</f>
        <v>7.4415206909179683E-4</v>
      </c>
      <c r="P5" s="16">
        <f>K5/N5</f>
        <v>9.5367431640625E-7</v>
      </c>
      <c r="Q5" s="16">
        <v>20</v>
      </c>
      <c r="R5" s="16">
        <v>15606</v>
      </c>
      <c r="S5" s="16">
        <v>109205</v>
      </c>
      <c r="T5" s="16">
        <f>1048576*20</f>
        <v>20971520</v>
      </c>
      <c r="U5" s="16">
        <f>R5/T5</f>
        <v>7.4415206909179683E-4</v>
      </c>
      <c r="V5" s="17">
        <f>Q5/T5</f>
        <v>9.5367431640625E-7</v>
      </c>
    </row>
    <row r="6" spans="1:22">
      <c r="B6" s="27">
        <v>1</v>
      </c>
      <c r="C6" s="3">
        <v>9</v>
      </c>
      <c r="D6" s="3">
        <v>6402</v>
      </c>
      <c r="E6" s="3">
        <v>42177</v>
      </c>
      <c r="F6" s="3">
        <v>2760000</v>
      </c>
      <c r="G6" s="18">
        <f t="shared" ref="G6:G21" si="0">D6/F6</f>
        <v>2.3195652173913042E-3</v>
      </c>
      <c r="H6" s="3">
        <f t="shared" ref="H6:H21" si="1">C6/F6</f>
        <v>3.2608695652173914E-6</v>
      </c>
      <c r="I6" s="6">
        <f>(15606-D6)/15606</f>
        <v>0.58977316416762782</v>
      </c>
      <c r="J6" s="27">
        <v>1</v>
      </c>
      <c r="K6" s="28">
        <v>15</v>
      </c>
      <c r="L6" s="3">
        <v>24277</v>
      </c>
      <c r="M6" s="3">
        <v>42230</v>
      </c>
      <c r="N6" s="3">
        <v>3100000</v>
      </c>
      <c r="O6" s="37">
        <f t="shared" ref="O6:O21" si="2">L6/N6</f>
        <v>7.8312903225806457E-3</v>
      </c>
      <c r="P6" s="6">
        <f>K6/N6</f>
        <v>4.8387096774193552E-6</v>
      </c>
      <c r="Q6" s="28">
        <v>20</v>
      </c>
      <c r="R6" s="3">
        <v>49331</v>
      </c>
      <c r="S6" s="3">
        <v>57512</v>
      </c>
      <c r="T6" s="36">
        <v>4650000</v>
      </c>
      <c r="U6" s="3">
        <f t="shared" ref="U6:U21" si="3">R6/T6</f>
        <v>1.0608817204301076E-2</v>
      </c>
      <c r="V6" s="19">
        <f t="shared" ref="V6:V21" si="4">Q6/T6</f>
        <v>4.3010752688172045E-6</v>
      </c>
    </row>
    <row r="7" spans="1:22">
      <c r="B7" s="25">
        <v>2</v>
      </c>
      <c r="C7" s="2">
        <v>9</v>
      </c>
      <c r="D7" s="2">
        <v>5583</v>
      </c>
      <c r="E7" s="2">
        <v>39207</v>
      </c>
      <c r="F7" s="2">
        <v>2560000</v>
      </c>
      <c r="G7" s="2">
        <f t="shared" si="0"/>
        <v>2.1808593750000001E-3</v>
      </c>
      <c r="H7" s="2">
        <f t="shared" si="1"/>
        <v>3.5156249999999999E-6</v>
      </c>
      <c r="I7" s="7">
        <f t="shared" ref="I7:I23" si="5">(15606-D7)/15606</f>
        <v>0.64225297962322181</v>
      </c>
      <c r="J7" s="25">
        <v>2</v>
      </c>
      <c r="K7" s="20">
        <v>16</v>
      </c>
      <c r="L7" s="2">
        <v>26126</v>
      </c>
      <c r="M7" s="2">
        <v>28675</v>
      </c>
      <c r="N7" s="2">
        <v>2900000</v>
      </c>
      <c r="O7" s="31">
        <f t="shared" si="2"/>
        <v>9.0089655172413789E-3</v>
      </c>
      <c r="P7" s="7">
        <f t="shared" ref="P7:P21" si="6">K7/N7</f>
        <v>5.517241379310345E-6</v>
      </c>
      <c r="Q7" s="20">
        <v>20</v>
      </c>
      <c r="R7" s="2">
        <v>47258</v>
      </c>
      <c r="S7" s="2">
        <v>45571</v>
      </c>
      <c r="T7" s="31">
        <v>4350000</v>
      </c>
      <c r="U7" s="2">
        <f t="shared" si="3"/>
        <v>1.0863908045977011E-2</v>
      </c>
      <c r="V7" s="7">
        <f t="shared" si="4"/>
        <v>4.5977011494252875E-6</v>
      </c>
    </row>
    <row r="8" spans="1:22">
      <c r="B8" s="25">
        <v>3</v>
      </c>
      <c r="C8" s="2">
        <v>10</v>
      </c>
      <c r="D8" s="2">
        <v>6389</v>
      </c>
      <c r="E8" s="2">
        <v>38148</v>
      </c>
      <c r="F8" s="2">
        <v>2480000</v>
      </c>
      <c r="G8" s="2">
        <f t="shared" si="0"/>
        <v>2.5762096774193549E-3</v>
      </c>
      <c r="H8" s="2">
        <f t="shared" si="1"/>
        <v>4.0322580645161292E-6</v>
      </c>
      <c r="I8" s="7">
        <f t="shared" si="5"/>
        <v>0.59060617711136743</v>
      </c>
      <c r="J8" s="25">
        <v>3</v>
      </c>
      <c r="K8" s="20">
        <v>16</v>
      </c>
      <c r="L8" s="2">
        <v>25414</v>
      </c>
      <c r="M8" s="2">
        <v>27873</v>
      </c>
      <c r="N8" s="2">
        <v>2800000</v>
      </c>
      <c r="O8" s="31">
        <f t="shared" si="2"/>
        <v>9.0764285714285721E-3</v>
      </c>
      <c r="P8" s="7">
        <f t="shared" si="6"/>
        <v>5.7142857142857145E-6</v>
      </c>
      <c r="Q8" s="20">
        <v>20</v>
      </c>
      <c r="R8" s="2">
        <v>50638</v>
      </c>
      <c r="S8" s="2">
        <v>37770</v>
      </c>
      <c r="T8" s="31">
        <v>4200000</v>
      </c>
      <c r="U8" s="2">
        <f t="shared" si="3"/>
        <v>1.2056666666666667E-2</v>
      </c>
      <c r="V8" s="7">
        <f t="shared" si="4"/>
        <v>4.7619047619047615E-6</v>
      </c>
    </row>
    <row r="9" spans="1:22">
      <c r="B9" s="25">
        <v>4</v>
      </c>
      <c r="C9" s="2">
        <v>12</v>
      </c>
      <c r="D9" s="2">
        <v>7524</v>
      </c>
      <c r="E9" s="2">
        <v>36873</v>
      </c>
      <c r="F9" s="2">
        <v>2400000</v>
      </c>
      <c r="G9" s="2">
        <f t="shared" si="0"/>
        <v>3.1350000000000002E-3</v>
      </c>
      <c r="H9" s="2">
        <f t="shared" si="1"/>
        <v>5.0000000000000004E-6</v>
      </c>
      <c r="I9" s="7">
        <f t="shared" si="5"/>
        <v>0.51787773933102654</v>
      </c>
      <c r="J9" s="25">
        <v>4</v>
      </c>
      <c r="K9" s="20">
        <v>15</v>
      </c>
      <c r="L9" s="2">
        <v>23388</v>
      </c>
      <c r="M9" s="2">
        <v>27256</v>
      </c>
      <c r="N9" s="2">
        <v>2700000</v>
      </c>
      <c r="O9" s="31">
        <f t="shared" si="2"/>
        <v>8.6622222222222222E-3</v>
      </c>
      <c r="P9" s="7">
        <f t="shared" si="6"/>
        <v>5.5555555555555558E-6</v>
      </c>
      <c r="Q9" s="20">
        <v>20</v>
      </c>
      <c r="R9" s="2">
        <v>49945</v>
      </c>
      <c r="S9" s="2">
        <v>36507</v>
      </c>
      <c r="T9" s="31">
        <v>4050000</v>
      </c>
      <c r="U9" s="2">
        <f t="shared" si="3"/>
        <v>1.2332098765432099E-2</v>
      </c>
      <c r="V9" s="7">
        <f t="shared" si="4"/>
        <v>4.9382716049382717E-6</v>
      </c>
    </row>
    <row r="10" spans="1:22">
      <c r="B10" s="25">
        <v>5</v>
      </c>
      <c r="C10" s="2">
        <v>8</v>
      </c>
      <c r="D10" s="2">
        <v>4775</v>
      </c>
      <c r="E10" s="2">
        <v>36234</v>
      </c>
      <c r="F10" s="2">
        <v>2360000</v>
      </c>
      <c r="G10" s="2">
        <f t="shared" si="0"/>
        <v>2.0233050847457629E-3</v>
      </c>
      <c r="H10" s="2">
        <f t="shared" si="1"/>
        <v>3.3898305084745763E-6</v>
      </c>
      <c r="I10" s="7">
        <f t="shared" si="5"/>
        <v>0.69402793797257467</v>
      </c>
      <c r="J10" s="25">
        <v>5</v>
      </c>
      <c r="K10" s="20">
        <v>18</v>
      </c>
      <c r="L10" s="2">
        <v>29667</v>
      </c>
      <c r="M10" s="2">
        <v>26751</v>
      </c>
      <c r="N10" s="2">
        <v>2700000</v>
      </c>
      <c r="O10" s="31">
        <f t="shared" si="2"/>
        <v>1.0987777777777779E-2</v>
      </c>
      <c r="P10" s="7">
        <f t="shared" si="6"/>
        <v>6.6666666666666666E-6</v>
      </c>
      <c r="Q10" s="20">
        <v>20</v>
      </c>
      <c r="R10" s="2">
        <v>48944</v>
      </c>
      <c r="S10" s="2">
        <v>35299</v>
      </c>
      <c r="T10" s="31">
        <v>2900000</v>
      </c>
      <c r="U10" s="2">
        <f t="shared" si="3"/>
        <v>1.6877241379310345E-2</v>
      </c>
      <c r="V10" s="7">
        <f t="shared" si="4"/>
        <v>6.8965517241379308E-6</v>
      </c>
    </row>
    <row r="11" spans="1:22">
      <c r="B11" s="25">
        <v>10</v>
      </c>
      <c r="C11" s="2">
        <v>12</v>
      </c>
      <c r="D11" s="2">
        <v>7418</v>
      </c>
      <c r="E11" s="2">
        <v>34351</v>
      </c>
      <c r="F11" s="2">
        <v>2200000</v>
      </c>
      <c r="G11" s="2">
        <f t="shared" si="0"/>
        <v>3.371818181818182E-3</v>
      </c>
      <c r="H11" s="2">
        <f t="shared" si="1"/>
        <v>5.4545454545454545E-6</v>
      </c>
      <c r="I11" s="7">
        <f t="shared" si="5"/>
        <v>0.52466999871844167</v>
      </c>
      <c r="J11" s="25">
        <v>10</v>
      </c>
      <c r="K11" s="20">
        <v>18</v>
      </c>
      <c r="L11" s="2">
        <v>29029</v>
      </c>
      <c r="M11" s="2">
        <v>25129</v>
      </c>
      <c r="N11" s="2">
        <v>2500000</v>
      </c>
      <c r="O11" s="31">
        <f t="shared" si="2"/>
        <v>1.16116E-2</v>
      </c>
      <c r="P11" s="7">
        <f t="shared" si="6"/>
        <v>7.1999999999999997E-6</v>
      </c>
      <c r="Q11" s="20">
        <v>19</v>
      </c>
      <c r="R11" s="2">
        <v>46100</v>
      </c>
      <c r="S11" s="2">
        <v>32690</v>
      </c>
      <c r="T11" s="31">
        <v>2600000</v>
      </c>
      <c r="U11" s="2">
        <f t="shared" si="3"/>
        <v>1.7730769230769231E-2</v>
      </c>
      <c r="V11" s="7">
        <f t="shared" si="4"/>
        <v>7.3076923076923076E-6</v>
      </c>
    </row>
    <row r="12" spans="1:22">
      <c r="B12" s="25">
        <v>20</v>
      </c>
      <c r="C12" s="2">
        <v>6</v>
      </c>
      <c r="D12" s="2">
        <v>4595</v>
      </c>
      <c r="E12" s="2">
        <v>31085</v>
      </c>
      <c r="F12" s="2">
        <v>2000000</v>
      </c>
      <c r="G12" s="2">
        <f t="shared" si="0"/>
        <v>2.2975000000000001E-3</v>
      </c>
      <c r="H12" s="2">
        <f t="shared" si="1"/>
        <v>3.0000000000000001E-6</v>
      </c>
      <c r="I12" s="7">
        <f t="shared" si="5"/>
        <v>0.70556196334743049</v>
      </c>
      <c r="J12" s="25">
        <v>20</v>
      </c>
      <c r="K12" s="20">
        <v>14</v>
      </c>
      <c r="L12" s="2">
        <v>21843</v>
      </c>
      <c r="M12" s="2">
        <v>22980</v>
      </c>
      <c r="N12" s="2">
        <v>2300000</v>
      </c>
      <c r="O12" s="31">
        <f t="shared" si="2"/>
        <v>9.4969565217391302E-3</v>
      </c>
      <c r="P12" s="7">
        <f t="shared" si="6"/>
        <v>6.0869565217391307E-6</v>
      </c>
      <c r="Q12" s="20">
        <v>20</v>
      </c>
      <c r="R12" s="2">
        <v>49024</v>
      </c>
      <c r="S12" s="2">
        <v>29927</v>
      </c>
      <c r="T12" s="31">
        <v>3300000</v>
      </c>
      <c r="U12" s="2">
        <f t="shared" si="3"/>
        <v>1.4855757575757576E-2</v>
      </c>
      <c r="V12" s="7">
        <f t="shared" si="4"/>
        <v>6.060606060606061E-6</v>
      </c>
    </row>
    <row r="13" spans="1:22">
      <c r="B13" s="25">
        <v>50</v>
      </c>
      <c r="C13" s="2">
        <v>8</v>
      </c>
      <c r="D13" s="2">
        <v>5603</v>
      </c>
      <c r="E13" s="2">
        <v>27488</v>
      </c>
      <c r="F13" s="2">
        <v>1800000</v>
      </c>
      <c r="G13" s="2">
        <f t="shared" si="0"/>
        <v>3.1127777777777777E-3</v>
      </c>
      <c r="H13" s="2">
        <f t="shared" si="1"/>
        <v>4.4444444444444441E-6</v>
      </c>
      <c r="I13" s="7">
        <f t="shared" si="5"/>
        <v>0.6409714212482378</v>
      </c>
      <c r="J13" s="25">
        <v>50</v>
      </c>
      <c r="K13" s="20">
        <v>13</v>
      </c>
      <c r="L13" s="2">
        <v>21087</v>
      </c>
      <c r="M13" s="2">
        <v>19747</v>
      </c>
      <c r="N13" s="2">
        <v>2000000</v>
      </c>
      <c r="O13" s="31">
        <f t="shared" si="2"/>
        <v>1.0543500000000001E-2</v>
      </c>
      <c r="P13" s="7">
        <f t="shared" si="6"/>
        <v>6.4999999999999996E-6</v>
      </c>
      <c r="Q13" s="20">
        <v>19</v>
      </c>
      <c r="R13" s="2">
        <v>45680</v>
      </c>
      <c r="S13" s="2">
        <v>27467</v>
      </c>
      <c r="T13" s="31">
        <v>3000000</v>
      </c>
      <c r="U13" s="2">
        <f t="shared" si="3"/>
        <v>1.5226666666666666E-2</v>
      </c>
      <c r="V13" s="7">
        <f t="shared" si="4"/>
        <v>6.3333333333333334E-6</v>
      </c>
    </row>
    <row r="14" spans="1:22">
      <c r="B14" s="25">
        <v>100</v>
      </c>
      <c r="C14" s="2">
        <v>7</v>
      </c>
      <c r="D14" s="2">
        <v>4836</v>
      </c>
      <c r="E14" s="2">
        <v>24761</v>
      </c>
      <c r="F14" s="2">
        <v>1600000</v>
      </c>
      <c r="G14" s="2">
        <f t="shared" si="0"/>
        <v>3.0225E-3</v>
      </c>
      <c r="H14" s="2">
        <f t="shared" si="1"/>
        <v>4.3749999999999996E-6</v>
      </c>
      <c r="I14" s="7">
        <f t="shared" si="5"/>
        <v>0.69011918492887347</v>
      </c>
      <c r="J14" s="25">
        <v>100</v>
      </c>
      <c r="K14" s="20">
        <v>13</v>
      </c>
      <c r="L14" s="2">
        <v>20046</v>
      </c>
      <c r="M14" s="2">
        <v>18268</v>
      </c>
      <c r="N14" s="2">
        <v>1800000</v>
      </c>
      <c r="O14" s="31">
        <f t="shared" si="2"/>
        <v>1.1136666666666666E-2</v>
      </c>
      <c r="P14" s="7">
        <f t="shared" si="6"/>
        <v>7.2222222222222221E-6</v>
      </c>
      <c r="Q14" s="20">
        <v>16</v>
      </c>
      <c r="R14" s="2">
        <v>39094</v>
      </c>
      <c r="S14" s="2">
        <v>24686</v>
      </c>
      <c r="T14" s="31">
        <v>2700000</v>
      </c>
      <c r="U14" s="2">
        <f t="shared" si="3"/>
        <v>1.4479259259259259E-2</v>
      </c>
      <c r="V14" s="7">
        <f t="shared" si="4"/>
        <v>5.9259259259259258E-6</v>
      </c>
    </row>
    <row r="15" spans="1:22">
      <c r="B15" s="25">
        <v>200</v>
      </c>
      <c r="C15" s="2">
        <v>4</v>
      </c>
      <c r="D15" s="2">
        <v>3160</v>
      </c>
      <c r="E15" s="2">
        <v>22079</v>
      </c>
      <c r="F15" s="2">
        <v>1440000</v>
      </c>
      <c r="G15" s="2">
        <f t="shared" si="0"/>
        <v>2.1944444444444446E-3</v>
      </c>
      <c r="H15" s="2">
        <f t="shared" si="1"/>
        <v>2.7777777777777779E-6</v>
      </c>
      <c r="I15" s="7">
        <f t="shared" si="5"/>
        <v>0.7975137767525311</v>
      </c>
      <c r="J15" s="25">
        <v>200</v>
      </c>
      <c r="K15" s="20">
        <v>11</v>
      </c>
      <c r="L15" s="2">
        <v>17188</v>
      </c>
      <c r="M15" s="2">
        <v>16126</v>
      </c>
      <c r="N15" s="2">
        <v>1600000</v>
      </c>
      <c r="O15" s="31">
        <f t="shared" si="2"/>
        <v>1.07425E-2</v>
      </c>
      <c r="P15" s="7">
        <f t="shared" si="6"/>
        <v>6.8750000000000002E-6</v>
      </c>
      <c r="Q15" s="20">
        <v>20</v>
      </c>
      <c r="R15" s="2">
        <v>49528</v>
      </c>
      <c r="S15" s="2">
        <v>21839</v>
      </c>
      <c r="T15" s="31">
        <v>2400000</v>
      </c>
      <c r="U15" s="2">
        <f t="shared" si="3"/>
        <v>2.0636666666666668E-2</v>
      </c>
      <c r="V15" s="7">
        <f t="shared" si="4"/>
        <v>8.3333333333333337E-6</v>
      </c>
    </row>
    <row r="16" spans="1:22">
      <c r="B16" s="25">
        <v>500</v>
      </c>
      <c r="C16" s="2">
        <v>6</v>
      </c>
      <c r="D16" s="2">
        <v>3754</v>
      </c>
      <c r="E16" s="2">
        <v>19545</v>
      </c>
      <c r="F16" s="2">
        <v>1240000</v>
      </c>
      <c r="G16" s="2">
        <f t="shared" si="0"/>
        <v>3.0274193548387096E-3</v>
      </c>
      <c r="H16" s="2">
        <f t="shared" si="1"/>
        <v>4.8387096774193552E-6</v>
      </c>
      <c r="I16" s="7">
        <f t="shared" si="5"/>
        <v>0.75945149301550685</v>
      </c>
      <c r="J16" s="25">
        <v>500</v>
      </c>
      <c r="K16" s="20">
        <v>9</v>
      </c>
      <c r="L16" s="2">
        <v>15053</v>
      </c>
      <c r="M16" s="2">
        <v>13891</v>
      </c>
      <c r="N16" s="2">
        <v>1400000</v>
      </c>
      <c r="O16" s="31">
        <f t="shared" si="2"/>
        <v>1.0752142857142858E-2</v>
      </c>
      <c r="P16" s="7">
        <f t="shared" si="6"/>
        <v>6.4285714285714286E-6</v>
      </c>
      <c r="Q16" s="20">
        <v>17</v>
      </c>
      <c r="R16" s="2">
        <v>41495</v>
      </c>
      <c r="S16" s="2">
        <v>17539</v>
      </c>
      <c r="T16" s="31">
        <v>1950000</v>
      </c>
      <c r="U16" s="2">
        <f t="shared" si="3"/>
        <v>2.1279487179487178E-2</v>
      </c>
      <c r="V16" s="7">
        <f t="shared" si="4"/>
        <v>8.7179487179487171E-6</v>
      </c>
    </row>
    <row r="17" spans="2:22">
      <c r="B17" s="25">
        <v>1000</v>
      </c>
      <c r="C17" s="2">
        <v>5</v>
      </c>
      <c r="D17" s="2">
        <v>3288</v>
      </c>
      <c r="E17" s="2">
        <v>15991</v>
      </c>
      <c r="F17" s="2">
        <v>1040000</v>
      </c>
      <c r="G17" s="2">
        <f t="shared" si="0"/>
        <v>3.1615384615384617E-3</v>
      </c>
      <c r="H17" s="2">
        <f t="shared" si="1"/>
        <v>4.8076923076923079E-6</v>
      </c>
      <c r="I17" s="7">
        <f t="shared" si="5"/>
        <v>0.78931180315263361</v>
      </c>
      <c r="J17" s="25">
        <v>1000</v>
      </c>
      <c r="K17" s="20">
        <v>10</v>
      </c>
      <c r="L17" s="2">
        <v>15924</v>
      </c>
      <c r="M17" s="2">
        <v>12178</v>
      </c>
      <c r="N17" s="2">
        <v>1200000</v>
      </c>
      <c r="O17" s="31">
        <f t="shared" si="2"/>
        <v>1.3270000000000001E-2</v>
      </c>
      <c r="P17" s="7">
        <f t="shared" si="6"/>
        <v>8.3333333333333337E-6</v>
      </c>
      <c r="Q17" s="20">
        <v>19</v>
      </c>
      <c r="R17" s="2">
        <v>45780</v>
      </c>
      <c r="S17" s="2">
        <v>14888</v>
      </c>
      <c r="T17" s="31">
        <v>1650000</v>
      </c>
      <c r="U17" s="2">
        <f t="shared" si="3"/>
        <v>2.7745454545454545E-2</v>
      </c>
      <c r="V17" s="7">
        <f t="shared" si="4"/>
        <v>1.1515151515151515E-5</v>
      </c>
    </row>
    <row r="18" spans="2:22">
      <c r="B18" s="25">
        <v>2000</v>
      </c>
      <c r="C18" s="2">
        <v>4</v>
      </c>
      <c r="D18" s="2">
        <v>2000</v>
      </c>
      <c r="E18" s="2">
        <v>13476</v>
      </c>
      <c r="F18" s="2">
        <v>880000</v>
      </c>
      <c r="G18" s="2">
        <f t="shared" si="0"/>
        <v>2.2727272727272726E-3</v>
      </c>
      <c r="H18" s="2">
        <f t="shared" si="1"/>
        <v>4.5454545454545455E-6</v>
      </c>
      <c r="I18" s="7">
        <f t="shared" si="5"/>
        <v>0.8718441625016019</v>
      </c>
      <c r="J18" s="25">
        <v>2000</v>
      </c>
      <c r="K18" s="20">
        <v>11</v>
      </c>
      <c r="L18" s="2">
        <v>16966</v>
      </c>
      <c r="M18" s="2">
        <v>10073</v>
      </c>
      <c r="N18" s="2">
        <v>1000000</v>
      </c>
      <c r="O18" s="31">
        <f t="shared" si="2"/>
        <v>1.6965999999999998E-2</v>
      </c>
      <c r="P18" s="7">
        <f t="shared" si="6"/>
        <v>1.1E-5</v>
      </c>
      <c r="Q18" s="20">
        <v>18</v>
      </c>
      <c r="R18" s="2">
        <v>43698</v>
      </c>
      <c r="S18" s="2">
        <v>13541</v>
      </c>
      <c r="T18" s="31">
        <v>1500000</v>
      </c>
      <c r="U18" s="2">
        <f t="shared" si="3"/>
        <v>2.9132000000000002E-2</v>
      </c>
      <c r="V18" s="7">
        <f t="shared" si="4"/>
        <v>1.2E-5</v>
      </c>
    </row>
    <row r="19" spans="2:22">
      <c r="B19" s="25">
        <v>5000</v>
      </c>
      <c r="C19" s="2">
        <v>3</v>
      </c>
      <c r="D19" s="2">
        <v>1948</v>
      </c>
      <c r="E19" s="2">
        <v>9788</v>
      </c>
      <c r="F19" s="2">
        <v>640000</v>
      </c>
      <c r="G19" s="2">
        <f t="shared" si="0"/>
        <v>3.04375E-3</v>
      </c>
      <c r="H19" s="2">
        <f t="shared" si="1"/>
        <v>4.6874999999999996E-6</v>
      </c>
      <c r="I19" s="7">
        <f t="shared" si="5"/>
        <v>0.87517621427656034</v>
      </c>
      <c r="J19" s="25">
        <v>5000</v>
      </c>
      <c r="K19" s="20">
        <v>6</v>
      </c>
      <c r="L19" s="2">
        <v>8786</v>
      </c>
      <c r="M19" s="2">
        <v>6974</v>
      </c>
      <c r="N19" s="2">
        <v>700000</v>
      </c>
      <c r="O19" s="31">
        <f t="shared" si="2"/>
        <v>1.2551428571428571E-2</v>
      </c>
      <c r="P19" s="7">
        <f t="shared" si="6"/>
        <v>8.5714285714285709E-6</v>
      </c>
      <c r="Q19" s="20">
        <v>13</v>
      </c>
      <c r="R19" s="2">
        <v>31874</v>
      </c>
      <c r="S19" s="2">
        <v>9445</v>
      </c>
      <c r="T19" s="31">
        <v>1050000</v>
      </c>
      <c r="U19" s="2">
        <f t="shared" si="3"/>
        <v>3.0356190476190478E-2</v>
      </c>
      <c r="V19" s="7">
        <f t="shared" si="4"/>
        <v>1.2380952380952381E-5</v>
      </c>
    </row>
    <row r="20" spans="2:22">
      <c r="B20" s="25">
        <v>10000</v>
      </c>
      <c r="C20" s="2">
        <v>3</v>
      </c>
      <c r="D20" s="2">
        <v>2102</v>
      </c>
      <c r="E20" s="2">
        <v>7328</v>
      </c>
      <c r="F20" s="2">
        <v>480000</v>
      </c>
      <c r="G20" s="2">
        <f t="shared" si="0"/>
        <v>4.3791666666666666E-3</v>
      </c>
      <c r="H20" s="2">
        <f t="shared" si="1"/>
        <v>6.2500000000000003E-6</v>
      </c>
      <c r="I20" s="7">
        <f t="shared" si="5"/>
        <v>0.86530821478918363</v>
      </c>
      <c r="J20" s="25">
        <v>10000</v>
      </c>
      <c r="K20" s="20">
        <v>6</v>
      </c>
      <c r="L20" s="2">
        <v>9449</v>
      </c>
      <c r="M20" s="2">
        <v>4971</v>
      </c>
      <c r="N20" s="2">
        <v>500000</v>
      </c>
      <c r="O20" s="31">
        <f t="shared" si="2"/>
        <v>1.8898000000000002E-2</v>
      </c>
      <c r="P20" s="7">
        <f t="shared" si="6"/>
        <v>1.2E-5</v>
      </c>
      <c r="Q20" s="20">
        <v>13</v>
      </c>
      <c r="R20" s="2">
        <v>31541</v>
      </c>
      <c r="S20" s="2">
        <v>6746</v>
      </c>
      <c r="T20" s="31">
        <v>750000</v>
      </c>
      <c r="U20" s="2">
        <f t="shared" si="3"/>
        <v>4.2054666666666664E-2</v>
      </c>
      <c r="V20" s="7">
        <f t="shared" si="4"/>
        <v>1.7333333333333332E-5</v>
      </c>
    </row>
    <row r="21" spans="2:22">
      <c r="B21" s="25">
        <v>50000</v>
      </c>
      <c r="C21" s="2">
        <v>0</v>
      </c>
      <c r="D21" s="2">
        <v>0</v>
      </c>
      <c r="E21" s="2">
        <v>1230</v>
      </c>
      <c r="F21" s="2">
        <v>80000</v>
      </c>
      <c r="G21" s="2">
        <f t="shared" si="0"/>
        <v>0</v>
      </c>
      <c r="H21" s="2">
        <f t="shared" si="1"/>
        <v>0</v>
      </c>
      <c r="I21" s="7">
        <f t="shared" si="5"/>
        <v>1</v>
      </c>
      <c r="J21" s="25">
        <v>50000</v>
      </c>
      <c r="K21" s="20">
        <v>0</v>
      </c>
      <c r="L21" s="2">
        <v>0</v>
      </c>
      <c r="M21" s="2">
        <v>1013</v>
      </c>
      <c r="N21" s="2">
        <v>100000</v>
      </c>
      <c r="O21" s="31">
        <f t="shared" si="2"/>
        <v>0</v>
      </c>
      <c r="P21" s="7">
        <f t="shared" si="6"/>
        <v>0</v>
      </c>
      <c r="Q21" s="20">
        <v>4</v>
      </c>
      <c r="R21" s="2">
        <v>10344</v>
      </c>
      <c r="S21" s="2">
        <v>1363</v>
      </c>
      <c r="T21" s="31">
        <v>150000</v>
      </c>
      <c r="U21" s="2">
        <f t="shared" si="3"/>
        <v>6.8959999999999994E-2</v>
      </c>
      <c r="V21" s="7">
        <f t="shared" si="4"/>
        <v>2.6666666666666667E-5</v>
      </c>
    </row>
    <row r="22" spans="2:22">
      <c r="B22" s="25">
        <v>100000</v>
      </c>
      <c r="C22" s="2">
        <v>0</v>
      </c>
      <c r="D22" s="2">
        <v>0</v>
      </c>
      <c r="E22" s="2">
        <v>11</v>
      </c>
      <c r="F22" s="2">
        <v>0</v>
      </c>
      <c r="G22" s="2"/>
      <c r="H22" s="2"/>
      <c r="I22" s="7">
        <f t="shared" si="5"/>
        <v>1</v>
      </c>
      <c r="J22" s="25">
        <v>100000</v>
      </c>
      <c r="K22" s="20">
        <v>0</v>
      </c>
      <c r="L22" s="2">
        <v>0</v>
      </c>
      <c r="M22" s="2">
        <v>11</v>
      </c>
      <c r="N22" s="2">
        <v>0</v>
      </c>
      <c r="O22" s="31"/>
      <c r="P22" s="7"/>
      <c r="Q22" s="20">
        <v>0</v>
      </c>
      <c r="R22" s="2">
        <v>0</v>
      </c>
      <c r="S22" s="2">
        <v>0</v>
      </c>
      <c r="T22" s="31">
        <v>0</v>
      </c>
      <c r="U22" s="2"/>
      <c r="V22" s="7"/>
    </row>
    <row r="23" spans="2:22" ht="15.75" thickBot="1">
      <c r="B23" s="26">
        <v>1000000</v>
      </c>
      <c r="C23" s="16">
        <v>0</v>
      </c>
      <c r="D23" s="16">
        <v>0</v>
      </c>
      <c r="E23" s="16">
        <v>11</v>
      </c>
      <c r="F23" s="16">
        <v>0</v>
      </c>
      <c r="G23" s="16"/>
      <c r="H23" s="16"/>
      <c r="I23" s="17">
        <f t="shared" si="5"/>
        <v>1</v>
      </c>
      <c r="J23" s="26">
        <v>1000000</v>
      </c>
      <c r="K23" s="21">
        <v>0</v>
      </c>
      <c r="L23" s="16">
        <v>0</v>
      </c>
      <c r="M23" s="16">
        <v>11</v>
      </c>
      <c r="N23" s="16">
        <v>0</v>
      </c>
      <c r="O23" s="30"/>
      <c r="P23" s="17"/>
      <c r="Q23" s="21">
        <v>0</v>
      </c>
      <c r="R23" s="16">
        <v>0</v>
      </c>
      <c r="S23" s="16">
        <v>0</v>
      </c>
      <c r="T23" s="30">
        <v>0</v>
      </c>
      <c r="U23" s="16"/>
      <c r="V23" s="17"/>
    </row>
  </sheetData>
  <mergeCells count="3">
    <mergeCell ref="C3:I3"/>
    <mergeCell ref="K3:O3"/>
    <mergeCell ref="Q3:V3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3"/>
  <sheetViews>
    <sheetView workbookViewId="0"/>
  </sheetViews>
  <sheetFormatPr defaultRowHeight="15"/>
  <cols>
    <col min="6" max="6" width="10" bestFit="1" customWidth="1"/>
    <col min="19" max="20" width="10" bestFit="1" customWidth="1"/>
  </cols>
  <sheetData>
    <row r="1" spans="1:22">
      <c r="A1" t="s">
        <v>47</v>
      </c>
    </row>
    <row r="2" spans="1:22" ht="15.75" thickBot="1">
      <c r="B2" s="1" t="s">
        <v>35</v>
      </c>
      <c r="J2" s="1" t="s">
        <v>37</v>
      </c>
    </row>
    <row r="3" spans="1:22" ht="15.75" thickBot="1">
      <c r="B3" s="1"/>
      <c r="C3" s="39" t="s">
        <v>30</v>
      </c>
      <c r="D3" s="39"/>
      <c r="E3" s="39"/>
      <c r="F3" s="39"/>
      <c r="G3" s="39"/>
      <c r="H3" s="39"/>
      <c r="I3" s="39"/>
      <c r="J3" s="1"/>
      <c r="K3" s="40" t="s">
        <v>48</v>
      </c>
      <c r="L3" s="41"/>
      <c r="M3" s="41"/>
      <c r="N3" s="41"/>
      <c r="O3" s="41"/>
      <c r="P3" s="35"/>
      <c r="Q3" s="40" t="s">
        <v>46</v>
      </c>
      <c r="R3" s="41"/>
      <c r="S3" s="41"/>
      <c r="T3" s="41"/>
      <c r="U3" s="41"/>
      <c r="V3" s="42"/>
    </row>
    <row r="4" spans="1:22">
      <c r="B4" s="22"/>
      <c r="C4" s="23" t="s">
        <v>27</v>
      </c>
      <c r="D4" s="23" t="s">
        <v>18</v>
      </c>
      <c r="E4" s="23" t="s">
        <v>0</v>
      </c>
      <c r="F4" s="23" t="s">
        <v>38</v>
      </c>
      <c r="G4" s="23" t="s">
        <v>39</v>
      </c>
      <c r="H4" s="29" t="s">
        <v>41</v>
      </c>
      <c r="I4" s="24" t="s">
        <v>29</v>
      </c>
      <c r="J4" s="22"/>
      <c r="K4" s="23" t="s">
        <v>27</v>
      </c>
      <c r="L4" s="23" t="s">
        <v>18</v>
      </c>
      <c r="M4" s="23" t="s">
        <v>0</v>
      </c>
      <c r="N4" s="23" t="s">
        <v>38</v>
      </c>
      <c r="O4" s="23" t="s">
        <v>42</v>
      </c>
      <c r="P4" s="23" t="s">
        <v>43</v>
      </c>
      <c r="Q4" s="23" t="s">
        <v>27</v>
      </c>
      <c r="R4" s="23" t="s">
        <v>18</v>
      </c>
      <c r="S4" s="23" t="s">
        <v>0</v>
      </c>
      <c r="T4" s="29" t="s">
        <v>38</v>
      </c>
      <c r="U4" s="23" t="s">
        <v>42</v>
      </c>
      <c r="V4" s="38" t="s">
        <v>43</v>
      </c>
    </row>
    <row r="5" spans="1:22" ht="15.75" thickBot="1">
      <c r="B5" s="26" t="s">
        <v>36</v>
      </c>
      <c r="C5" s="16">
        <v>20</v>
      </c>
      <c r="D5" s="16">
        <v>15606</v>
      </c>
      <c r="E5" s="16">
        <v>109205</v>
      </c>
      <c r="F5" s="16">
        <f>1048576*20</f>
        <v>20971520</v>
      </c>
      <c r="G5" s="16">
        <f>D5/F5</f>
        <v>7.4415206909179683E-4</v>
      </c>
      <c r="H5" s="16">
        <f>C5/F5</f>
        <v>9.5367431640625E-7</v>
      </c>
      <c r="I5" s="17">
        <f>(15606-D5)/15606</f>
        <v>0</v>
      </c>
      <c r="J5" s="26" t="s">
        <v>36</v>
      </c>
      <c r="K5" s="16">
        <v>20</v>
      </c>
      <c r="L5" s="16">
        <v>15606</v>
      </c>
      <c r="M5" s="16">
        <v>109205</v>
      </c>
      <c r="N5" s="16">
        <f>1048576*20</f>
        <v>20971520</v>
      </c>
      <c r="O5" s="16">
        <f>L5/N5</f>
        <v>7.4415206909179683E-4</v>
      </c>
      <c r="P5" s="16">
        <f>K5/N5</f>
        <v>9.5367431640625E-7</v>
      </c>
      <c r="Q5" s="16">
        <v>20</v>
      </c>
      <c r="R5" s="16">
        <v>15606</v>
      </c>
      <c r="S5" s="16">
        <v>109205</v>
      </c>
      <c r="T5" s="16">
        <f>1048576*20</f>
        <v>20971520</v>
      </c>
      <c r="U5" s="16">
        <f>R5/T5</f>
        <v>7.4415206909179683E-4</v>
      </c>
      <c r="V5" s="17">
        <f>Q5/T5</f>
        <v>9.5367431640625E-7</v>
      </c>
    </row>
    <row r="6" spans="1:22">
      <c r="B6" s="27">
        <v>1</v>
      </c>
      <c r="C6" s="3">
        <v>0</v>
      </c>
      <c r="D6" s="3">
        <v>0</v>
      </c>
      <c r="E6" s="3">
        <v>513</v>
      </c>
      <c r="F6" s="3">
        <v>27600</v>
      </c>
      <c r="G6" s="18">
        <f t="shared" ref="G6:G21" si="0">D6/F6</f>
        <v>0</v>
      </c>
      <c r="H6" s="3">
        <f t="shared" ref="H6:H21" si="1">C6/F6</f>
        <v>0</v>
      </c>
      <c r="I6" s="6">
        <f>(15606-D6)/15606</f>
        <v>1</v>
      </c>
      <c r="J6" s="27">
        <v>1</v>
      </c>
      <c r="K6" s="28">
        <v>1</v>
      </c>
      <c r="L6" s="3">
        <v>1953</v>
      </c>
      <c r="M6" s="3">
        <v>1026</v>
      </c>
      <c r="N6" s="3">
        <v>68000</v>
      </c>
      <c r="O6" s="37">
        <f t="shared" ref="O6:O21" si="2">L6/N6</f>
        <v>2.8720588235294119E-2</v>
      </c>
      <c r="P6" s="6">
        <f t="shared" ref="P6:P21" si="3">K6/N6</f>
        <v>1.4705882352941177E-5</v>
      </c>
      <c r="Q6" s="28">
        <v>3</v>
      </c>
      <c r="R6" s="3">
        <v>6931</v>
      </c>
      <c r="S6" s="3">
        <v>1474</v>
      </c>
      <c r="T6" s="36">
        <v>100500</v>
      </c>
      <c r="U6" s="3">
        <f t="shared" ref="U6:U23" si="4">R6/T6</f>
        <v>6.8965174129353241E-2</v>
      </c>
      <c r="V6" s="19">
        <f t="shared" ref="V6:V23" si="5">Q6/T6</f>
        <v>2.9850746268656717E-5</v>
      </c>
    </row>
    <row r="7" spans="1:22">
      <c r="B7" s="25">
        <v>2</v>
      </c>
      <c r="C7" s="2">
        <v>0</v>
      </c>
      <c r="D7" s="2">
        <v>0</v>
      </c>
      <c r="E7" s="2">
        <v>863</v>
      </c>
      <c r="F7" s="2">
        <v>55200</v>
      </c>
      <c r="G7" s="2">
        <f t="shared" si="0"/>
        <v>0</v>
      </c>
      <c r="H7" s="2">
        <f t="shared" si="1"/>
        <v>0</v>
      </c>
      <c r="I7" s="7">
        <f t="shared" ref="I7:I23" si="6">(15606-D7)/15606</f>
        <v>1</v>
      </c>
      <c r="J7" s="25">
        <v>2</v>
      </c>
      <c r="K7" s="20">
        <v>0</v>
      </c>
      <c r="L7" s="2">
        <v>0</v>
      </c>
      <c r="M7" s="2">
        <v>1949</v>
      </c>
      <c r="N7" s="2">
        <v>136000</v>
      </c>
      <c r="O7" s="31">
        <f t="shared" si="2"/>
        <v>0</v>
      </c>
      <c r="P7" s="7">
        <f t="shared" si="3"/>
        <v>0</v>
      </c>
      <c r="Q7" s="20">
        <v>5</v>
      </c>
      <c r="R7" s="2">
        <v>13154</v>
      </c>
      <c r="S7" s="2">
        <v>2670</v>
      </c>
      <c r="T7" s="2">
        <v>201000</v>
      </c>
      <c r="U7" s="2">
        <f t="shared" si="4"/>
        <v>6.5442786069651745E-2</v>
      </c>
      <c r="V7" s="7">
        <f t="shared" si="5"/>
        <v>2.4875621890547263E-5</v>
      </c>
    </row>
    <row r="8" spans="1:22">
      <c r="B8" s="25">
        <v>3</v>
      </c>
      <c r="C8" s="2">
        <v>0</v>
      </c>
      <c r="D8" s="2">
        <v>0</v>
      </c>
      <c r="E8" s="2">
        <v>1284</v>
      </c>
      <c r="F8" s="2">
        <v>82800</v>
      </c>
      <c r="G8" s="2">
        <f t="shared" si="0"/>
        <v>0</v>
      </c>
      <c r="H8" s="2">
        <f t="shared" si="1"/>
        <v>0</v>
      </c>
      <c r="I8" s="7">
        <f t="shared" si="6"/>
        <v>1</v>
      </c>
      <c r="J8" s="25">
        <v>3</v>
      </c>
      <c r="K8" s="20">
        <v>2</v>
      </c>
      <c r="L8" s="2">
        <v>3010</v>
      </c>
      <c r="M8" s="2">
        <v>2859</v>
      </c>
      <c r="N8" s="2">
        <v>204000</v>
      </c>
      <c r="O8" s="31">
        <f t="shared" si="2"/>
        <v>1.4754901960784314E-2</v>
      </c>
      <c r="P8" s="7">
        <f t="shared" si="3"/>
        <v>9.8039215686274513E-6</v>
      </c>
      <c r="Q8" s="20">
        <v>4</v>
      </c>
      <c r="R8" s="2">
        <v>10383</v>
      </c>
      <c r="S8" s="2">
        <v>3714</v>
      </c>
      <c r="T8" s="2">
        <v>301500</v>
      </c>
      <c r="U8" s="2">
        <f t="shared" si="4"/>
        <v>3.4437810945273629E-2</v>
      </c>
      <c r="V8" s="7">
        <f t="shared" si="5"/>
        <v>1.3266998341625208E-5</v>
      </c>
    </row>
    <row r="9" spans="1:22">
      <c r="B9" s="25">
        <v>4</v>
      </c>
      <c r="C9" s="2">
        <v>1</v>
      </c>
      <c r="D9" s="2">
        <v>630</v>
      </c>
      <c r="E9" s="2">
        <v>1714</v>
      </c>
      <c r="F9" s="2">
        <v>110400</v>
      </c>
      <c r="G9" s="2">
        <f t="shared" si="0"/>
        <v>5.7065217391304348E-3</v>
      </c>
      <c r="H9" s="2">
        <f t="shared" si="1"/>
        <v>9.0579710144927534E-6</v>
      </c>
      <c r="I9" s="7">
        <f t="shared" si="6"/>
        <v>0.95963091118800459</v>
      </c>
      <c r="J9" s="25">
        <v>4</v>
      </c>
      <c r="K9" s="20">
        <v>2</v>
      </c>
      <c r="L9" s="2">
        <v>3508</v>
      </c>
      <c r="M9" s="2">
        <v>2906</v>
      </c>
      <c r="N9" s="2">
        <v>272000</v>
      </c>
      <c r="O9" s="31">
        <f t="shared" si="2"/>
        <v>1.2897058823529413E-2</v>
      </c>
      <c r="P9" s="7">
        <f t="shared" si="3"/>
        <v>7.3529411764705884E-6</v>
      </c>
      <c r="Q9" s="20">
        <v>7</v>
      </c>
      <c r="R9" s="2">
        <v>17026</v>
      </c>
      <c r="S9" s="2">
        <v>5268</v>
      </c>
      <c r="T9" s="2">
        <v>402000</v>
      </c>
      <c r="U9" s="2">
        <f t="shared" si="4"/>
        <v>4.2353233830845771E-2</v>
      </c>
      <c r="V9" s="7">
        <f t="shared" si="5"/>
        <v>1.7412935323383084E-5</v>
      </c>
    </row>
    <row r="10" spans="1:22">
      <c r="B10" s="25">
        <v>5</v>
      </c>
      <c r="C10" s="2">
        <v>2</v>
      </c>
      <c r="D10" s="2">
        <v>1497</v>
      </c>
      <c r="E10" s="2">
        <v>1969</v>
      </c>
      <c r="F10" s="2">
        <v>138000</v>
      </c>
      <c r="G10" s="2">
        <f t="shared" si="0"/>
        <v>1.0847826086956521E-2</v>
      </c>
      <c r="H10" s="2">
        <f t="shared" si="1"/>
        <v>1.4492753623188405E-5</v>
      </c>
      <c r="I10" s="7">
        <f t="shared" si="6"/>
        <v>0.90407535563244901</v>
      </c>
      <c r="J10" s="25">
        <v>5</v>
      </c>
      <c r="K10" s="20">
        <v>3</v>
      </c>
      <c r="L10" s="2">
        <v>4856</v>
      </c>
      <c r="M10" s="2">
        <v>3396</v>
      </c>
      <c r="N10" s="2">
        <v>340000</v>
      </c>
      <c r="O10" s="31">
        <f t="shared" si="2"/>
        <v>1.428235294117647E-2</v>
      </c>
      <c r="P10" s="7">
        <f t="shared" si="3"/>
        <v>8.8235294117647051E-6</v>
      </c>
      <c r="Q10" s="20">
        <v>11</v>
      </c>
      <c r="R10" s="2">
        <v>26375</v>
      </c>
      <c r="S10" s="2">
        <v>6695</v>
      </c>
      <c r="T10" s="2">
        <v>502500</v>
      </c>
      <c r="U10" s="2">
        <f t="shared" si="4"/>
        <v>5.2487562189054725E-2</v>
      </c>
      <c r="V10" s="7">
        <f t="shared" si="5"/>
        <v>2.1890547263681592E-5</v>
      </c>
    </row>
    <row r="11" spans="1:22">
      <c r="B11" s="25">
        <v>10</v>
      </c>
      <c r="C11" s="2">
        <v>3</v>
      </c>
      <c r="D11" s="2">
        <v>2018</v>
      </c>
      <c r="E11" s="2">
        <v>3170</v>
      </c>
      <c r="F11" s="2">
        <v>276000</v>
      </c>
      <c r="G11" s="2">
        <f t="shared" si="0"/>
        <v>7.3115942028985506E-3</v>
      </c>
      <c r="H11" s="2">
        <f t="shared" si="1"/>
        <v>1.0869565217391305E-5</v>
      </c>
      <c r="I11" s="7">
        <f t="shared" si="6"/>
        <v>0.87069075996411638</v>
      </c>
      <c r="J11" s="25">
        <v>10</v>
      </c>
      <c r="K11" s="20">
        <v>7</v>
      </c>
      <c r="L11" s="2">
        <v>11251</v>
      </c>
      <c r="M11" s="2">
        <v>6759</v>
      </c>
      <c r="N11" s="2">
        <v>680000</v>
      </c>
      <c r="O11" s="31">
        <f t="shared" si="2"/>
        <v>1.6545588235294117E-2</v>
      </c>
      <c r="P11" s="7">
        <f t="shared" si="3"/>
        <v>1.0294117647058824E-5</v>
      </c>
      <c r="Q11" s="20">
        <v>13</v>
      </c>
      <c r="R11" s="2">
        <v>32755</v>
      </c>
      <c r="S11" s="2">
        <v>13751</v>
      </c>
      <c r="T11" s="2">
        <v>1005000</v>
      </c>
      <c r="U11" s="2">
        <f t="shared" si="4"/>
        <v>3.2592039800995024E-2</v>
      </c>
      <c r="V11" s="7">
        <f t="shared" si="5"/>
        <v>1.2935323383084577E-5</v>
      </c>
    </row>
    <row r="12" spans="1:22">
      <c r="B12" s="25">
        <v>20</v>
      </c>
      <c r="C12" s="2">
        <v>6</v>
      </c>
      <c r="D12" s="2">
        <v>3422</v>
      </c>
      <c r="E12" s="2">
        <v>6255</v>
      </c>
      <c r="F12" s="2">
        <v>552000</v>
      </c>
      <c r="G12" s="2">
        <f t="shared" si="0"/>
        <v>6.1992753623188405E-3</v>
      </c>
      <c r="H12" s="2">
        <f t="shared" si="1"/>
        <v>1.0869565217391305E-5</v>
      </c>
      <c r="I12" s="7">
        <f t="shared" si="6"/>
        <v>0.7807253620402409</v>
      </c>
      <c r="J12" s="25">
        <v>20</v>
      </c>
      <c r="K12" s="20">
        <v>14</v>
      </c>
      <c r="L12" s="2">
        <v>22402</v>
      </c>
      <c r="M12" s="2">
        <v>13737</v>
      </c>
      <c r="N12" s="2">
        <v>1360000</v>
      </c>
      <c r="O12" s="31">
        <f t="shared" si="2"/>
        <v>1.6472058823529413E-2</v>
      </c>
      <c r="P12" s="7">
        <f t="shared" si="3"/>
        <v>1.0294117647058824E-5</v>
      </c>
      <c r="Q12" s="20">
        <v>17</v>
      </c>
      <c r="R12" s="2">
        <v>42845</v>
      </c>
      <c r="S12" s="2">
        <v>25867</v>
      </c>
      <c r="T12" s="2">
        <v>2010000</v>
      </c>
      <c r="U12" s="2">
        <f t="shared" si="4"/>
        <v>2.131592039800995E-2</v>
      </c>
      <c r="V12" s="7">
        <f t="shared" si="5"/>
        <v>8.4577114427860704E-6</v>
      </c>
    </row>
    <row r="13" spans="1:22">
      <c r="B13" s="25">
        <v>50</v>
      </c>
      <c r="C13" s="2">
        <v>6</v>
      </c>
      <c r="D13" s="2">
        <v>4370</v>
      </c>
      <c r="E13" s="2">
        <v>15322</v>
      </c>
      <c r="F13" s="2">
        <v>1380000</v>
      </c>
      <c r="G13" s="2">
        <f t="shared" si="0"/>
        <v>3.1666666666666666E-3</v>
      </c>
      <c r="H13" s="2">
        <f t="shared" si="1"/>
        <v>4.3478260869565214E-6</v>
      </c>
      <c r="I13" s="7">
        <f t="shared" si="6"/>
        <v>0.71997949506600023</v>
      </c>
      <c r="J13" s="25">
        <v>50</v>
      </c>
      <c r="K13" s="20">
        <v>14</v>
      </c>
      <c r="L13" s="2">
        <v>22257</v>
      </c>
      <c r="M13" s="2">
        <v>33644</v>
      </c>
      <c r="N13" s="2">
        <v>3400000</v>
      </c>
      <c r="O13" s="31">
        <f t="shared" si="2"/>
        <v>6.546176470588235E-3</v>
      </c>
      <c r="P13" s="7">
        <f t="shared" si="3"/>
        <v>4.1176470588235291E-6</v>
      </c>
      <c r="Q13" s="20">
        <v>20</v>
      </c>
      <c r="R13" s="2">
        <v>50115</v>
      </c>
      <c r="S13" s="2">
        <v>65296</v>
      </c>
      <c r="T13" s="2">
        <v>5025000</v>
      </c>
      <c r="U13" s="2">
        <f t="shared" si="4"/>
        <v>9.9731343283582085E-3</v>
      </c>
      <c r="V13" s="7">
        <f t="shared" si="5"/>
        <v>3.9800995024875618E-6</v>
      </c>
    </row>
    <row r="14" spans="1:22">
      <c r="B14" s="25">
        <v>100</v>
      </c>
      <c r="C14" s="2">
        <v>5</v>
      </c>
      <c r="D14" s="2">
        <v>3283</v>
      </c>
      <c r="E14" s="2">
        <v>31501</v>
      </c>
      <c r="F14" s="2">
        <v>2760000</v>
      </c>
      <c r="G14" s="2">
        <f t="shared" si="0"/>
        <v>1.1894927536231885E-3</v>
      </c>
      <c r="H14" s="2">
        <f t="shared" si="1"/>
        <v>1.8115942028985506E-6</v>
      </c>
      <c r="I14" s="7">
        <f t="shared" si="6"/>
        <v>0.78963219274637964</v>
      </c>
      <c r="J14" s="25">
        <v>100</v>
      </c>
      <c r="K14" s="20">
        <v>19</v>
      </c>
      <c r="L14" s="2">
        <v>29007</v>
      </c>
      <c r="M14" s="2">
        <v>68685</v>
      </c>
      <c r="N14" s="2">
        <v>6800000</v>
      </c>
      <c r="O14" s="31">
        <f t="shared" si="2"/>
        <v>4.2657352941176474E-3</v>
      </c>
      <c r="P14" s="7">
        <f t="shared" si="3"/>
        <v>2.7941176470588237E-6</v>
      </c>
      <c r="Q14" s="20">
        <v>20</v>
      </c>
      <c r="R14" s="2">
        <v>50866</v>
      </c>
      <c r="S14" s="2">
        <v>127701</v>
      </c>
      <c r="T14" s="2">
        <v>10050000</v>
      </c>
      <c r="U14" s="2">
        <f t="shared" si="4"/>
        <v>5.0612935323383085E-3</v>
      </c>
      <c r="V14" s="7">
        <f t="shared" si="5"/>
        <v>1.9900497512437809E-6</v>
      </c>
    </row>
    <row r="15" spans="1:22">
      <c r="B15" s="25">
        <v>200</v>
      </c>
      <c r="C15" s="2">
        <v>13</v>
      </c>
      <c r="D15" s="2">
        <v>8338</v>
      </c>
      <c r="E15" s="2">
        <v>62877</v>
      </c>
      <c r="F15" s="2">
        <v>5520000</v>
      </c>
      <c r="G15" s="2">
        <f t="shared" si="0"/>
        <v>1.5105072463768117E-3</v>
      </c>
      <c r="H15" s="2">
        <f t="shared" si="1"/>
        <v>2.355072463768116E-6</v>
      </c>
      <c r="I15" s="7">
        <f t="shared" si="6"/>
        <v>0.46571831346917852</v>
      </c>
      <c r="J15" s="25">
        <v>200</v>
      </c>
      <c r="K15" s="20">
        <v>20</v>
      </c>
      <c r="L15" s="2">
        <v>30014</v>
      </c>
      <c r="M15" s="2">
        <v>139019</v>
      </c>
      <c r="N15" s="2">
        <v>13600000</v>
      </c>
      <c r="O15" s="31">
        <f t="shared" si="2"/>
        <v>2.2069117647058822E-3</v>
      </c>
      <c r="P15" s="7">
        <f t="shared" si="3"/>
        <v>1.4705882352941177E-6</v>
      </c>
      <c r="Q15" s="20">
        <v>20</v>
      </c>
      <c r="R15" s="2">
        <v>50430</v>
      </c>
      <c r="S15" s="2">
        <v>256223</v>
      </c>
      <c r="T15" s="2">
        <v>20100000</v>
      </c>
      <c r="U15" s="2">
        <f t="shared" si="4"/>
        <v>2.508955223880597E-3</v>
      </c>
      <c r="V15" s="7">
        <f t="shared" si="5"/>
        <v>9.9502487562189045E-7</v>
      </c>
    </row>
    <row r="16" spans="1:22">
      <c r="B16" s="25">
        <v>500</v>
      </c>
      <c r="C16" s="2">
        <v>16</v>
      </c>
      <c r="D16" s="2">
        <v>10733</v>
      </c>
      <c r="E16" s="2">
        <v>153350</v>
      </c>
      <c r="F16" s="2">
        <v>13800000</v>
      </c>
      <c r="G16" s="2">
        <f t="shared" si="0"/>
        <v>7.7775362318840578E-4</v>
      </c>
      <c r="H16" s="2">
        <f t="shared" si="1"/>
        <v>1.1594202898550724E-6</v>
      </c>
      <c r="I16" s="7">
        <f t="shared" si="6"/>
        <v>0.31225169806484687</v>
      </c>
      <c r="J16" s="25">
        <v>500</v>
      </c>
      <c r="K16" s="20">
        <v>20</v>
      </c>
      <c r="L16" s="2">
        <v>32183</v>
      </c>
      <c r="M16" s="2">
        <v>347437</v>
      </c>
      <c r="N16" s="2">
        <v>34000000</v>
      </c>
      <c r="O16" s="31">
        <f t="shared" si="2"/>
        <v>9.4655882352941178E-4</v>
      </c>
      <c r="P16" s="7">
        <f t="shared" si="3"/>
        <v>5.8823529411764701E-7</v>
      </c>
      <c r="Q16" s="20">
        <v>20</v>
      </c>
      <c r="R16" s="2">
        <v>46226</v>
      </c>
      <c r="S16" s="2">
        <v>638409</v>
      </c>
      <c r="T16" s="31">
        <v>50250000</v>
      </c>
      <c r="U16" s="2">
        <f t="shared" si="4"/>
        <v>9.1992039800995026E-4</v>
      </c>
      <c r="V16" s="7">
        <f t="shared" si="5"/>
        <v>3.9800995024875624E-7</v>
      </c>
    </row>
    <row r="17" spans="2:22">
      <c r="B17" s="25">
        <v>1000</v>
      </c>
      <c r="C17" s="2">
        <v>18</v>
      </c>
      <c r="D17" s="2">
        <v>11767</v>
      </c>
      <c r="E17" s="2">
        <v>306888</v>
      </c>
      <c r="F17" s="2">
        <v>27600000</v>
      </c>
      <c r="G17" s="2">
        <f t="shared" si="0"/>
        <v>4.2634057971014495E-4</v>
      </c>
      <c r="H17" s="2">
        <f t="shared" si="1"/>
        <v>6.5217391304347831E-7</v>
      </c>
      <c r="I17" s="7">
        <f t="shared" si="6"/>
        <v>0.24599513007817506</v>
      </c>
      <c r="J17" s="25">
        <v>1000</v>
      </c>
      <c r="K17" s="20">
        <v>20</v>
      </c>
      <c r="L17" s="2">
        <v>32465</v>
      </c>
      <c r="M17" s="2">
        <v>693622</v>
      </c>
      <c r="N17" s="2">
        <v>68000000</v>
      </c>
      <c r="O17" s="31">
        <f t="shared" si="2"/>
        <v>4.774264705882353E-4</v>
      </c>
      <c r="P17" s="7">
        <f t="shared" si="3"/>
        <v>2.941176470588235E-7</v>
      </c>
      <c r="Q17" s="20">
        <v>20</v>
      </c>
      <c r="R17" s="2">
        <v>49125</v>
      </c>
      <c r="S17" s="2">
        <v>1255611</v>
      </c>
      <c r="T17" s="31">
        <v>100500000</v>
      </c>
      <c r="U17" s="2">
        <f t="shared" si="4"/>
        <v>4.8880597014925372E-4</v>
      </c>
      <c r="V17" s="7">
        <f t="shared" si="5"/>
        <v>1.9900497512437812E-7</v>
      </c>
    </row>
    <row r="18" spans="2:22">
      <c r="B18" s="25">
        <v>2000</v>
      </c>
      <c r="C18" s="2">
        <v>19</v>
      </c>
      <c r="D18" s="2">
        <v>12388</v>
      </c>
      <c r="E18" s="2">
        <v>613860</v>
      </c>
      <c r="F18" s="2">
        <v>55200000</v>
      </c>
      <c r="G18" s="2">
        <f t="shared" si="0"/>
        <v>2.2442028985507248E-4</v>
      </c>
      <c r="H18" s="2">
        <f t="shared" si="1"/>
        <v>3.4420289855072463E-7</v>
      </c>
      <c r="I18" s="7">
        <f t="shared" si="6"/>
        <v>0.20620274253492246</v>
      </c>
      <c r="J18" s="25">
        <v>2000</v>
      </c>
      <c r="K18" s="20"/>
      <c r="L18" s="2"/>
      <c r="M18" s="2"/>
      <c r="N18" s="2"/>
      <c r="O18" s="31" t="e">
        <f t="shared" si="2"/>
        <v>#DIV/0!</v>
      </c>
      <c r="P18" s="7" t="e">
        <f t="shared" si="3"/>
        <v>#DIV/0!</v>
      </c>
      <c r="Q18" s="20"/>
      <c r="R18" s="2"/>
      <c r="S18" s="2"/>
      <c r="T18" s="31"/>
      <c r="U18" s="2" t="e">
        <f t="shared" si="4"/>
        <v>#DIV/0!</v>
      </c>
      <c r="V18" s="7" t="e">
        <f t="shared" si="5"/>
        <v>#DIV/0!</v>
      </c>
    </row>
    <row r="19" spans="2:22">
      <c r="B19" s="25">
        <v>5000</v>
      </c>
      <c r="C19" s="2">
        <v>20</v>
      </c>
      <c r="D19" s="2">
        <v>12708</v>
      </c>
      <c r="E19" s="2">
        <v>1529166</v>
      </c>
      <c r="F19" s="2">
        <v>138000000</v>
      </c>
      <c r="G19" s="2">
        <f t="shared" si="0"/>
        <v>9.2086956521739133E-5</v>
      </c>
      <c r="H19" s="2">
        <f t="shared" si="1"/>
        <v>1.4492753623188405E-7</v>
      </c>
      <c r="I19" s="7">
        <f t="shared" si="6"/>
        <v>0.18569780853517878</v>
      </c>
      <c r="J19" s="25">
        <v>5000</v>
      </c>
      <c r="K19" s="20"/>
      <c r="L19" s="2"/>
      <c r="M19" s="2"/>
      <c r="N19" s="2"/>
      <c r="O19" s="31" t="e">
        <f t="shared" si="2"/>
        <v>#DIV/0!</v>
      </c>
      <c r="P19" s="7" t="e">
        <f t="shared" si="3"/>
        <v>#DIV/0!</v>
      </c>
      <c r="Q19" s="20"/>
      <c r="R19" s="2"/>
      <c r="S19" s="2"/>
      <c r="T19" s="31"/>
      <c r="U19" s="2" t="e">
        <f t="shared" si="4"/>
        <v>#DIV/0!</v>
      </c>
      <c r="V19" s="7" t="e">
        <f t="shared" si="5"/>
        <v>#DIV/0!</v>
      </c>
    </row>
    <row r="20" spans="2:22">
      <c r="B20" s="25">
        <v>10000</v>
      </c>
      <c r="C20" s="2"/>
      <c r="D20" s="2"/>
      <c r="E20" s="2"/>
      <c r="F20" s="2"/>
      <c r="G20" s="2" t="e">
        <f t="shared" si="0"/>
        <v>#DIV/0!</v>
      </c>
      <c r="H20" s="2" t="e">
        <f t="shared" si="1"/>
        <v>#DIV/0!</v>
      </c>
      <c r="I20" s="7">
        <f t="shared" si="6"/>
        <v>1</v>
      </c>
      <c r="J20" s="25">
        <v>10000</v>
      </c>
      <c r="K20" s="20"/>
      <c r="L20" s="2"/>
      <c r="M20" s="2"/>
      <c r="N20" s="2"/>
      <c r="O20" s="31" t="e">
        <f t="shared" si="2"/>
        <v>#DIV/0!</v>
      </c>
      <c r="P20" s="7" t="e">
        <f t="shared" si="3"/>
        <v>#DIV/0!</v>
      </c>
      <c r="Q20" s="20"/>
      <c r="R20" s="2"/>
      <c r="S20" s="2"/>
      <c r="T20" s="31"/>
      <c r="U20" s="2" t="e">
        <f t="shared" si="4"/>
        <v>#DIV/0!</v>
      </c>
      <c r="V20" s="7" t="e">
        <f t="shared" si="5"/>
        <v>#DIV/0!</v>
      </c>
    </row>
    <row r="21" spans="2:22">
      <c r="B21" s="25">
        <v>50000</v>
      </c>
      <c r="C21" s="2"/>
      <c r="D21" s="2"/>
      <c r="E21" s="2"/>
      <c r="F21" s="2"/>
      <c r="G21" s="2" t="e">
        <f t="shared" si="0"/>
        <v>#DIV/0!</v>
      </c>
      <c r="H21" s="2" t="e">
        <f t="shared" si="1"/>
        <v>#DIV/0!</v>
      </c>
      <c r="I21" s="7">
        <f t="shared" si="6"/>
        <v>1</v>
      </c>
      <c r="J21" s="25">
        <v>50000</v>
      </c>
      <c r="K21" s="20"/>
      <c r="L21" s="2"/>
      <c r="M21" s="2"/>
      <c r="N21" s="2"/>
      <c r="O21" s="31" t="e">
        <f t="shared" si="2"/>
        <v>#DIV/0!</v>
      </c>
      <c r="P21" s="7" t="e">
        <f t="shared" si="3"/>
        <v>#DIV/0!</v>
      </c>
      <c r="Q21" s="20"/>
      <c r="R21" s="2"/>
      <c r="S21" s="2"/>
      <c r="T21" s="31"/>
      <c r="U21" s="2" t="e">
        <f t="shared" si="4"/>
        <v>#DIV/0!</v>
      </c>
      <c r="V21" s="7" t="e">
        <f t="shared" si="5"/>
        <v>#DIV/0!</v>
      </c>
    </row>
    <row r="22" spans="2:22">
      <c r="B22" s="25">
        <v>100000</v>
      </c>
      <c r="C22" s="2"/>
      <c r="D22" s="2"/>
      <c r="E22" s="2"/>
      <c r="F22" s="2"/>
      <c r="G22" s="2"/>
      <c r="H22" s="2"/>
      <c r="I22" s="7">
        <f t="shared" si="6"/>
        <v>1</v>
      </c>
      <c r="J22" s="25">
        <v>100000</v>
      </c>
      <c r="K22" s="20"/>
      <c r="L22" s="2"/>
      <c r="M22" s="2"/>
      <c r="N22" s="2"/>
      <c r="O22" s="31"/>
      <c r="P22" s="7"/>
      <c r="Q22" s="20"/>
      <c r="R22" s="2"/>
      <c r="S22" s="2"/>
      <c r="T22" s="31"/>
      <c r="U22" s="2" t="e">
        <f t="shared" si="4"/>
        <v>#DIV/0!</v>
      </c>
      <c r="V22" s="7" t="e">
        <f t="shared" si="5"/>
        <v>#DIV/0!</v>
      </c>
    </row>
    <row r="23" spans="2:22" ht="15.75" thickBot="1">
      <c r="B23" s="26">
        <v>1000000</v>
      </c>
      <c r="C23" s="16"/>
      <c r="D23" s="16"/>
      <c r="E23" s="16"/>
      <c r="F23" s="16"/>
      <c r="G23" s="16"/>
      <c r="H23" s="16"/>
      <c r="I23" s="17">
        <f t="shared" si="6"/>
        <v>1</v>
      </c>
      <c r="J23" s="26">
        <v>1000000</v>
      </c>
      <c r="K23" s="21"/>
      <c r="L23" s="16"/>
      <c r="M23" s="16"/>
      <c r="N23" s="16"/>
      <c r="O23" s="30"/>
      <c r="P23" s="17"/>
      <c r="Q23" s="21"/>
      <c r="R23" s="16"/>
      <c r="S23" s="16"/>
      <c r="T23" s="30"/>
      <c r="U23" s="16" t="e">
        <f t="shared" si="4"/>
        <v>#DIV/0!</v>
      </c>
      <c r="V23" s="17" t="e">
        <f t="shared" si="5"/>
        <v>#DIV/0!</v>
      </c>
    </row>
  </sheetData>
  <mergeCells count="3">
    <mergeCell ref="C3:I3"/>
    <mergeCell ref="K3:O3"/>
    <mergeCell ref="Q3:V3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9"/>
  <sheetViews>
    <sheetView tabSelected="1" workbookViewId="0"/>
  </sheetViews>
  <sheetFormatPr defaultRowHeight="15"/>
  <cols>
    <col min="14" max="14" width="10" bestFit="1" customWidth="1"/>
    <col min="15" max="15" width="12" bestFit="1" customWidth="1"/>
  </cols>
  <sheetData>
    <row r="1" spans="1:22">
      <c r="A1" t="s">
        <v>49</v>
      </c>
    </row>
    <row r="2" spans="1:22" ht="15.75" thickBot="1">
      <c r="B2" s="1" t="s">
        <v>50</v>
      </c>
      <c r="J2" s="1" t="s">
        <v>51</v>
      </c>
    </row>
    <row r="3" spans="1:22" ht="15.75" thickBot="1">
      <c r="B3" s="1"/>
      <c r="C3" s="39" t="s">
        <v>30</v>
      </c>
      <c r="D3" s="39"/>
      <c r="E3" s="39"/>
      <c r="F3" s="39"/>
      <c r="G3" s="39"/>
      <c r="H3" s="39"/>
      <c r="I3" s="39"/>
      <c r="J3" s="1"/>
      <c r="K3" s="40" t="s">
        <v>48</v>
      </c>
      <c r="L3" s="41"/>
      <c r="M3" s="41"/>
      <c r="N3" s="41"/>
      <c r="O3" s="41"/>
      <c r="P3" s="35"/>
      <c r="Q3" s="40" t="s">
        <v>46</v>
      </c>
      <c r="R3" s="41"/>
      <c r="S3" s="41"/>
      <c r="T3" s="41"/>
      <c r="U3" s="41"/>
      <c r="V3" s="42"/>
    </row>
    <row r="4" spans="1:22">
      <c r="B4" s="22"/>
      <c r="C4" s="23" t="s">
        <v>27</v>
      </c>
      <c r="D4" s="23" t="s">
        <v>18</v>
      </c>
      <c r="E4" s="23" t="s">
        <v>0</v>
      </c>
      <c r="F4" s="23" t="s">
        <v>38</v>
      </c>
      <c r="G4" s="23" t="s">
        <v>39</v>
      </c>
      <c r="H4" s="29" t="s">
        <v>41</v>
      </c>
      <c r="I4" s="24" t="s">
        <v>29</v>
      </c>
      <c r="J4" s="22"/>
      <c r="K4" s="23" t="s">
        <v>27</v>
      </c>
      <c r="L4" s="23" t="s">
        <v>18</v>
      </c>
      <c r="M4" s="23" t="s">
        <v>0</v>
      </c>
      <c r="N4" s="23" t="s">
        <v>38</v>
      </c>
      <c r="O4" s="23" t="s">
        <v>42</v>
      </c>
      <c r="P4" s="23" t="s">
        <v>43</v>
      </c>
      <c r="Q4" s="23" t="s">
        <v>27</v>
      </c>
      <c r="R4" s="23" t="s">
        <v>18</v>
      </c>
      <c r="S4" s="23" t="s">
        <v>0</v>
      </c>
      <c r="T4" s="29" t="s">
        <v>38</v>
      </c>
      <c r="U4" s="23" t="s">
        <v>42</v>
      </c>
      <c r="V4" s="38" t="s">
        <v>43</v>
      </c>
    </row>
    <row r="5" spans="1:22" ht="15.75" thickBot="1">
      <c r="B5" s="26" t="s">
        <v>36</v>
      </c>
      <c r="C5" s="16">
        <v>20</v>
      </c>
      <c r="D5" s="16">
        <v>15606</v>
      </c>
      <c r="E5" s="16">
        <v>109205</v>
      </c>
      <c r="F5" s="16">
        <f>1048576*20</f>
        <v>20971520</v>
      </c>
      <c r="G5" s="16">
        <f>D5/F5</f>
        <v>7.4415206909179683E-4</v>
      </c>
      <c r="H5" s="16">
        <f>C5/F5</f>
        <v>9.5367431640625E-7</v>
      </c>
      <c r="I5" s="17">
        <f>(15606-D5)/15606</f>
        <v>0</v>
      </c>
      <c r="J5" s="26" t="s">
        <v>36</v>
      </c>
      <c r="K5" s="16">
        <v>20</v>
      </c>
      <c r="L5" s="16">
        <v>15606</v>
      </c>
      <c r="M5" s="16">
        <v>109205</v>
      </c>
      <c r="N5" s="16">
        <f>1048576*20</f>
        <v>20971520</v>
      </c>
      <c r="O5" s="16">
        <f>L5/N5</f>
        <v>7.4415206909179683E-4</v>
      </c>
      <c r="P5" s="16">
        <f>K5/N5</f>
        <v>9.5367431640625E-7</v>
      </c>
      <c r="Q5" s="16">
        <v>20</v>
      </c>
      <c r="R5" s="16">
        <v>15606</v>
      </c>
      <c r="S5" s="16">
        <v>109205</v>
      </c>
      <c r="T5" s="16">
        <f>1048576*20</f>
        <v>20971520</v>
      </c>
      <c r="U5" s="16">
        <f>R5/T5</f>
        <v>7.4415206909179683E-4</v>
      </c>
      <c r="V5" s="17">
        <f>Q5/T5</f>
        <v>9.5367431640625E-7</v>
      </c>
    </row>
    <row r="6" spans="1:22">
      <c r="B6" s="27">
        <v>0.6</v>
      </c>
      <c r="C6" s="3">
        <v>8</v>
      </c>
      <c r="D6" s="3">
        <v>5572</v>
      </c>
      <c r="E6" s="3">
        <v>13617</v>
      </c>
      <c r="F6" s="3">
        <v>880000</v>
      </c>
      <c r="G6" s="18">
        <f t="shared" ref="G6:G19" si="0">D6/F6</f>
        <v>6.3318181818181815E-3</v>
      </c>
      <c r="H6" s="3">
        <f t="shared" ref="H6:H19" si="1">C6/F6</f>
        <v>9.090909090909091E-6</v>
      </c>
      <c r="I6" s="6">
        <f>(15606-D6)/15606</f>
        <v>0.64295783672946305</v>
      </c>
      <c r="J6" s="27">
        <v>0.6</v>
      </c>
      <c r="K6" s="28">
        <v>8</v>
      </c>
      <c r="L6" s="3">
        <v>12116</v>
      </c>
      <c r="M6" s="3">
        <v>30610</v>
      </c>
      <c r="N6" s="3">
        <v>2200000</v>
      </c>
      <c r="O6" s="3">
        <f>K6/N6</f>
        <v>3.6363636363636362E-6</v>
      </c>
      <c r="P6" s="6">
        <f t="shared" ref="P6:P18" si="2">K6/N6</f>
        <v>3.6363636363636362E-6</v>
      </c>
      <c r="Q6" s="28">
        <v>19</v>
      </c>
      <c r="R6" s="3">
        <v>47118</v>
      </c>
      <c r="S6" s="3">
        <v>41196</v>
      </c>
      <c r="T6" s="36">
        <v>3300000</v>
      </c>
      <c r="U6" s="3">
        <f>Q6/T6</f>
        <v>5.7575757575757577E-6</v>
      </c>
      <c r="V6" s="19">
        <f t="shared" ref="V6:V19" si="3">Q6/T6</f>
        <v>5.7575757575757577E-6</v>
      </c>
    </row>
    <row r="7" spans="1:22">
      <c r="B7" s="25">
        <v>0.65</v>
      </c>
      <c r="C7" s="2">
        <v>9</v>
      </c>
      <c r="D7" s="2">
        <v>6209</v>
      </c>
      <c r="E7" s="2">
        <v>12788</v>
      </c>
      <c r="F7" s="2">
        <v>1040000</v>
      </c>
      <c r="G7" s="2">
        <f t="shared" si="0"/>
        <v>5.9701923076923074E-3</v>
      </c>
      <c r="H7" s="2">
        <f t="shared" si="1"/>
        <v>8.6538461538461547E-6</v>
      </c>
      <c r="I7" s="7">
        <f t="shared" ref="I7:I19" si="4">(15606-D7)/15606</f>
        <v>0.60214020248622324</v>
      </c>
      <c r="J7" s="25">
        <v>0.65</v>
      </c>
      <c r="K7" s="20">
        <v>18</v>
      </c>
      <c r="L7" s="2">
        <v>27195</v>
      </c>
      <c r="M7" s="2">
        <v>26914</v>
      </c>
      <c r="N7" s="2">
        <v>2600000</v>
      </c>
      <c r="O7" s="3">
        <f t="shared" ref="O7:O18" si="5">K7/N7</f>
        <v>6.9230769230769234E-6</v>
      </c>
      <c r="P7" s="7">
        <f t="shared" si="2"/>
        <v>6.9230769230769234E-6</v>
      </c>
      <c r="Q7" s="20">
        <v>19</v>
      </c>
      <c r="R7" s="2">
        <v>47687</v>
      </c>
      <c r="S7" s="2">
        <v>35123</v>
      </c>
      <c r="T7" s="2">
        <v>3900000</v>
      </c>
      <c r="U7" s="3">
        <f t="shared" ref="U7:U19" si="6">Q7/T7</f>
        <v>4.871794871794872E-6</v>
      </c>
      <c r="V7" s="7">
        <f t="shared" si="3"/>
        <v>4.871794871794872E-6</v>
      </c>
    </row>
    <row r="8" spans="1:22">
      <c r="B8" s="25">
        <v>0.7</v>
      </c>
      <c r="C8" s="2">
        <v>6</v>
      </c>
      <c r="D8" s="2">
        <v>3974</v>
      </c>
      <c r="E8" s="2">
        <v>14537</v>
      </c>
      <c r="F8" s="2">
        <v>1280000</v>
      </c>
      <c r="G8" s="2">
        <f t="shared" si="0"/>
        <v>3.1046874999999998E-3</v>
      </c>
      <c r="H8" s="2">
        <f t="shared" si="1"/>
        <v>4.6874999999999996E-6</v>
      </c>
      <c r="I8" s="7">
        <f t="shared" si="4"/>
        <v>0.74535435089068303</v>
      </c>
      <c r="J8" s="25">
        <v>0.7</v>
      </c>
      <c r="K8" s="20">
        <v>17</v>
      </c>
      <c r="L8" s="2">
        <v>27264</v>
      </c>
      <c r="M8" s="2">
        <v>31591</v>
      </c>
      <c r="N8" s="2">
        <v>3100000</v>
      </c>
      <c r="O8" s="3">
        <f t="shared" si="5"/>
        <v>5.4838709677419352E-6</v>
      </c>
      <c r="P8" s="7">
        <f t="shared" si="2"/>
        <v>5.4838709677419352E-6</v>
      </c>
      <c r="Q8" s="20">
        <v>20</v>
      </c>
      <c r="R8" s="2">
        <v>50599</v>
      </c>
      <c r="S8" s="2">
        <v>41515</v>
      </c>
      <c r="T8" s="2">
        <v>4650000</v>
      </c>
      <c r="U8" s="3">
        <f t="shared" si="6"/>
        <v>4.3010752688172045E-6</v>
      </c>
      <c r="V8" s="7">
        <f t="shared" si="3"/>
        <v>4.3010752688172045E-6</v>
      </c>
    </row>
    <row r="9" spans="1:22">
      <c r="B9" s="25">
        <v>0.75</v>
      </c>
      <c r="C9" s="2">
        <v>8</v>
      </c>
      <c r="D9" s="2">
        <v>6132</v>
      </c>
      <c r="E9" s="2">
        <v>17613</v>
      </c>
      <c r="F9" s="2">
        <v>1560000</v>
      </c>
      <c r="G9" s="2">
        <f t="shared" si="0"/>
        <v>3.9307692307692307E-3</v>
      </c>
      <c r="H9" s="2">
        <f t="shared" si="1"/>
        <v>5.1282051282051279E-6</v>
      </c>
      <c r="I9" s="7">
        <f t="shared" si="4"/>
        <v>0.6070742022299116</v>
      </c>
      <c r="J9" s="25">
        <v>0.75</v>
      </c>
      <c r="K9" s="20">
        <v>17</v>
      </c>
      <c r="L9" s="2">
        <v>26102</v>
      </c>
      <c r="M9" s="2">
        <v>39617</v>
      </c>
      <c r="N9" s="2">
        <v>3900000</v>
      </c>
      <c r="O9" s="3">
        <f t="shared" si="5"/>
        <v>4.3589743589743586E-6</v>
      </c>
      <c r="P9" s="7">
        <f t="shared" si="2"/>
        <v>4.3589743589743586E-6</v>
      </c>
      <c r="Q9" s="20">
        <v>20</v>
      </c>
      <c r="R9" s="2">
        <v>48543</v>
      </c>
      <c r="S9" s="2">
        <v>50856</v>
      </c>
      <c r="T9" s="2">
        <v>5700000</v>
      </c>
      <c r="U9" s="3">
        <f t="shared" si="6"/>
        <v>3.5087719298245615E-6</v>
      </c>
      <c r="V9" s="7">
        <f t="shared" si="3"/>
        <v>3.5087719298245615E-6</v>
      </c>
    </row>
    <row r="10" spans="1:22">
      <c r="B10" s="25">
        <v>0.8</v>
      </c>
      <c r="C10" s="2">
        <v>7</v>
      </c>
      <c r="D10" s="2">
        <v>3753</v>
      </c>
      <c r="E10" s="2">
        <v>22357</v>
      </c>
      <c r="F10" s="2">
        <v>2000000</v>
      </c>
      <c r="G10" s="2">
        <f t="shared" si="0"/>
        <v>1.8764999999999999E-3</v>
      </c>
      <c r="H10" s="2">
        <f t="shared" si="1"/>
        <v>3.4999999999999999E-6</v>
      </c>
      <c r="I10" s="7">
        <f t="shared" si="4"/>
        <v>0.75951557093425603</v>
      </c>
      <c r="J10" s="25">
        <v>0.8</v>
      </c>
      <c r="K10" s="20">
        <v>18</v>
      </c>
      <c r="L10" s="2">
        <v>30337</v>
      </c>
      <c r="M10" s="2">
        <v>51038</v>
      </c>
      <c r="N10" s="2">
        <v>5000000</v>
      </c>
      <c r="O10" s="3">
        <f t="shared" si="5"/>
        <v>3.5999999999999998E-6</v>
      </c>
      <c r="P10" s="7">
        <f t="shared" si="2"/>
        <v>3.5999999999999998E-6</v>
      </c>
      <c r="Q10" s="20">
        <v>20</v>
      </c>
      <c r="R10" s="2">
        <v>47018</v>
      </c>
      <c r="S10" s="2">
        <v>66174</v>
      </c>
      <c r="T10" s="2">
        <v>7350000</v>
      </c>
      <c r="U10" s="3">
        <f t="shared" si="6"/>
        <v>2.7210884353741499E-6</v>
      </c>
      <c r="V10" s="7">
        <f t="shared" si="3"/>
        <v>2.7210884353741499E-6</v>
      </c>
    </row>
    <row r="11" spans="1:22">
      <c r="B11" s="25">
        <v>0.85</v>
      </c>
      <c r="C11" s="2">
        <v>7</v>
      </c>
      <c r="D11" s="2">
        <v>4353</v>
      </c>
      <c r="E11" s="2">
        <v>30801</v>
      </c>
      <c r="F11" s="2">
        <v>2760000</v>
      </c>
      <c r="G11" s="2">
        <f t="shared" si="0"/>
        <v>1.5771739130434784E-3</v>
      </c>
      <c r="H11" s="2">
        <f t="shared" si="1"/>
        <v>2.5362318840579709E-6</v>
      </c>
      <c r="I11" s="7">
        <f t="shared" si="4"/>
        <v>0.72106881968473668</v>
      </c>
      <c r="J11" s="25">
        <v>0.85</v>
      </c>
      <c r="K11" s="20">
        <v>18</v>
      </c>
      <c r="L11" s="2">
        <v>29164</v>
      </c>
      <c r="M11" s="2">
        <v>68987</v>
      </c>
      <c r="N11" s="2">
        <v>6800000</v>
      </c>
      <c r="O11" s="3">
        <f t="shared" si="5"/>
        <v>2.647058823529412E-6</v>
      </c>
      <c r="P11" s="7">
        <f t="shared" si="2"/>
        <v>2.647058823529412E-6</v>
      </c>
      <c r="Q11" s="20">
        <v>20</v>
      </c>
      <c r="R11" s="2">
        <v>46920</v>
      </c>
      <c r="S11" s="2">
        <v>90129</v>
      </c>
      <c r="T11" s="2">
        <v>10050000</v>
      </c>
      <c r="U11" s="3">
        <f t="shared" si="6"/>
        <v>1.9900497512437809E-6</v>
      </c>
      <c r="V11" s="7">
        <f t="shared" si="3"/>
        <v>1.9900497512437809E-6</v>
      </c>
    </row>
    <row r="12" spans="1:22">
      <c r="B12" s="25">
        <v>0.9</v>
      </c>
      <c r="C12" s="2">
        <v>12</v>
      </c>
      <c r="D12" s="2">
        <v>7866</v>
      </c>
      <c r="E12" s="2">
        <v>47453</v>
      </c>
      <c r="F12" s="2">
        <v>4240000</v>
      </c>
      <c r="G12" s="2">
        <f t="shared" si="0"/>
        <v>1.8551886792452831E-3</v>
      </c>
      <c r="H12" s="2">
        <f t="shared" si="1"/>
        <v>2.8301886792452831E-6</v>
      </c>
      <c r="I12" s="7">
        <f t="shared" si="4"/>
        <v>0.49596309111880044</v>
      </c>
      <c r="J12" s="25">
        <v>0.9</v>
      </c>
      <c r="K12" s="20">
        <v>19</v>
      </c>
      <c r="L12" s="2">
        <v>29888</v>
      </c>
      <c r="M12" s="2">
        <v>109206</v>
      </c>
      <c r="N12" s="2">
        <v>10500000</v>
      </c>
      <c r="O12" s="3">
        <f t="shared" si="5"/>
        <v>1.8095238095238095E-6</v>
      </c>
      <c r="P12" s="7">
        <f t="shared" si="2"/>
        <v>1.8095238095238095E-6</v>
      </c>
      <c r="Q12" s="20">
        <v>20</v>
      </c>
      <c r="R12" s="2">
        <v>46932</v>
      </c>
      <c r="S12" s="2">
        <v>138385</v>
      </c>
      <c r="T12" s="2">
        <v>15450000</v>
      </c>
      <c r="U12" s="3">
        <f t="shared" si="6"/>
        <v>1.2944983818770226E-6</v>
      </c>
      <c r="V12" s="7">
        <f t="shared" si="3"/>
        <v>1.2944983818770226E-6</v>
      </c>
    </row>
    <row r="13" spans="1:22">
      <c r="B13" s="25">
        <v>0.92</v>
      </c>
      <c r="C13" s="2">
        <v>12</v>
      </c>
      <c r="D13" s="2">
        <v>7710</v>
      </c>
      <c r="E13" s="2">
        <v>60410</v>
      </c>
      <c r="F13" s="2">
        <v>5360000</v>
      </c>
      <c r="G13" s="2">
        <f t="shared" si="0"/>
        <v>1.4384328358208955E-3</v>
      </c>
      <c r="H13" s="2">
        <f t="shared" si="1"/>
        <v>2.2388059701492539E-6</v>
      </c>
      <c r="I13" s="7">
        <f t="shared" si="4"/>
        <v>0.50595924644367551</v>
      </c>
      <c r="J13" s="25">
        <v>0.92</v>
      </c>
      <c r="K13" s="20">
        <v>20</v>
      </c>
      <c r="L13" s="2">
        <v>33935</v>
      </c>
      <c r="M13" s="2">
        <v>135575</v>
      </c>
      <c r="N13" s="2">
        <v>13200000</v>
      </c>
      <c r="O13" s="3">
        <f t="shared" si="5"/>
        <v>1.5151515151515152E-6</v>
      </c>
      <c r="P13" s="7">
        <f t="shared" si="2"/>
        <v>1.5151515151515152E-6</v>
      </c>
      <c r="Q13" s="20">
        <v>20</v>
      </c>
      <c r="R13" s="2">
        <v>49248</v>
      </c>
      <c r="S13" s="2">
        <v>174621</v>
      </c>
      <c r="T13" s="2">
        <v>19500000</v>
      </c>
      <c r="U13" s="3">
        <f t="shared" si="6"/>
        <v>1.0256410256410257E-6</v>
      </c>
      <c r="V13" s="7">
        <f t="shared" si="3"/>
        <v>1.0256410256410257E-6</v>
      </c>
    </row>
    <row r="14" spans="1:22">
      <c r="B14" s="25">
        <v>0.95</v>
      </c>
      <c r="C14" s="2">
        <v>15</v>
      </c>
      <c r="D14" s="2">
        <v>10180</v>
      </c>
      <c r="E14" s="2">
        <v>96677</v>
      </c>
      <c r="F14" s="2">
        <v>8680000</v>
      </c>
      <c r="G14" s="2">
        <f t="shared" si="0"/>
        <v>1.1728110599078341E-3</v>
      </c>
      <c r="H14" s="2">
        <f t="shared" si="1"/>
        <v>1.7281105990783411E-6</v>
      </c>
      <c r="I14" s="7">
        <f t="shared" si="4"/>
        <v>0.34768678713315393</v>
      </c>
      <c r="J14" s="25">
        <v>0.95</v>
      </c>
      <c r="K14" s="20">
        <v>20</v>
      </c>
      <c r="L14" s="2">
        <v>32132</v>
      </c>
      <c r="M14" s="2">
        <v>225064</v>
      </c>
      <c r="N14" s="2">
        <v>21400000</v>
      </c>
      <c r="O14" s="3">
        <f t="shared" si="5"/>
        <v>9.3457943925233649E-7</v>
      </c>
      <c r="P14" s="7">
        <f t="shared" si="2"/>
        <v>9.3457943925233649E-7</v>
      </c>
      <c r="Q14" s="20">
        <v>20</v>
      </c>
      <c r="R14" s="2">
        <v>50536</v>
      </c>
      <c r="S14" s="2">
        <v>285448</v>
      </c>
      <c r="T14" s="2">
        <v>31800000</v>
      </c>
      <c r="U14" s="3">
        <f t="shared" si="6"/>
        <v>6.2893081761006289E-7</v>
      </c>
      <c r="V14" s="7">
        <f t="shared" si="3"/>
        <v>6.2893081761006289E-7</v>
      </c>
    </row>
    <row r="15" spans="1:22">
      <c r="B15" s="25">
        <v>0.96</v>
      </c>
      <c r="C15" s="2">
        <v>16</v>
      </c>
      <c r="D15" s="2">
        <v>10852</v>
      </c>
      <c r="E15" s="2">
        <v>121478</v>
      </c>
      <c r="F15" s="2">
        <v>10880000</v>
      </c>
      <c r="G15" s="2">
        <f t="shared" si="0"/>
        <v>9.974264705882353E-4</v>
      </c>
      <c r="H15" s="2">
        <f t="shared" si="1"/>
        <v>1.4705882352941177E-6</v>
      </c>
      <c r="I15" s="7">
        <f t="shared" si="4"/>
        <v>0.3046264257336922</v>
      </c>
      <c r="J15" s="25">
        <v>0.96</v>
      </c>
      <c r="K15" s="20">
        <v>20</v>
      </c>
      <c r="L15" s="2">
        <v>31249</v>
      </c>
      <c r="M15" s="2">
        <v>281118</v>
      </c>
      <c r="N15" s="2">
        <v>26900000</v>
      </c>
      <c r="O15" s="3">
        <f t="shared" si="5"/>
        <v>7.4349442379182159E-7</v>
      </c>
      <c r="P15" s="7">
        <f t="shared" si="2"/>
        <v>7.4349442379182159E-7</v>
      </c>
      <c r="Q15" s="20">
        <v>20</v>
      </c>
      <c r="R15" s="2">
        <v>48062</v>
      </c>
      <c r="S15" s="2">
        <v>356251</v>
      </c>
      <c r="T15" s="2">
        <v>39900000</v>
      </c>
      <c r="U15" s="3">
        <f t="shared" si="6"/>
        <v>5.0125313283208017E-7</v>
      </c>
      <c r="V15" s="7">
        <f t="shared" si="3"/>
        <v>5.0125313283208017E-7</v>
      </c>
    </row>
    <row r="16" spans="1:22">
      <c r="B16" s="25">
        <v>0.97</v>
      </c>
      <c r="C16" s="2">
        <v>17</v>
      </c>
      <c r="D16" s="2">
        <v>11642</v>
      </c>
      <c r="E16" s="2">
        <v>163836</v>
      </c>
      <c r="F16" s="2">
        <v>14600000</v>
      </c>
      <c r="G16" s="2">
        <f t="shared" si="0"/>
        <v>7.9739726027397255E-4</v>
      </c>
      <c r="H16" s="2">
        <f t="shared" si="1"/>
        <v>1.1643835616438357E-6</v>
      </c>
      <c r="I16" s="7">
        <f t="shared" si="4"/>
        <v>0.25400486992182492</v>
      </c>
      <c r="J16" s="25">
        <v>0.97</v>
      </c>
      <c r="K16" s="20">
        <v>20</v>
      </c>
      <c r="L16" s="2">
        <v>31565</v>
      </c>
      <c r="M16" s="2">
        <v>365669</v>
      </c>
      <c r="N16" s="2">
        <v>36000000</v>
      </c>
      <c r="O16" s="3">
        <f t="shared" si="5"/>
        <v>5.5555555555555552E-7</v>
      </c>
      <c r="P16" s="7">
        <f t="shared" si="2"/>
        <v>5.5555555555555552E-7</v>
      </c>
      <c r="Q16" s="20">
        <v>20</v>
      </c>
      <c r="R16" s="2"/>
      <c r="S16" s="2"/>
      <c r="T16" s="31"/>
      <c r="U16" s="3" t="e">
        <f t="shared" si="6"/>
        <v>#DIV/0!</v>
      </c>
      <c r="V16" s="7" t="e">
        <f t="shared" si="3"/>
        <v>#DIV/0!</v>
      </c>
    </row>
    <row r="17" spans="2:22">
      <c r="B17" s="25">
        <v>0.98</v>
      </c>
      <c r="C17" s="2">
        <v>17</v>
      </c>
      <c r="D17" s="2">
        <v>11578</v>
      </c>
      <c r="E17" s="2">
        <v>246966</v>
      </c>
      <c r="F17" s="2">
        <v>22000000</v>
      </c>
      <c r="G17" s="2">
        <f t="shared" si="0"/>
        <v>5.2627272727272722E-4</v>
      </c>
      <c r="H17" s="2">
        <f t="shared" si="1"/>
        <v>7.7272727272727272E-7</v>
      </c>
      <c r="I17" s="7">
        <f t="shared" si="4"/>
        <v>0.25810585672177366</v>
      </c>
      <c r="J17" s="25">
        <v>0.98</v>
      </c>
      <c r="K17" s="20">
        <v>20</v>
      </c>
      <c r="L17" s="2">
        <v>32230</v>
      </c>
      <c r="M17" s="2">
        <v>547193</v>
      </c>
      <c r="N17" s="2">
        <v>54300000</v>
      </c>
      <c r="O17" s="3">
        <f t="shared" si="5"/>
        <v>3.6832412523020258E-7</v>
      </c>
      <c r="P17" s="7">
        <f t="shared" si="2"/>
        <v>3.6832412523020258E-7</v>
      </c>
      <c r="Q17" s="20"/>
      <c r="R17" s="2"/>
      <c r="S17" s="2"/>
      <c r="T17" s="31"/>
      <c r="U17" s="3" t="e">
        <f t="shared" si="6"/>
        <v>#DIV/0!</v>
      </c>
      <c r="V17" s="7" t="e">
        <f t="shared" si="3"/>
        <v>#DIV/0!</v>
      </c>
    </row>
    <row r="18" spans="2:22">
      <c r="B18" s="25">
        <v>0.99</v>
      </c>
      <c r="C18" s="2">
        <v>19</v>
      </c>
      <c r="D18" s="2">
        <v>12508</v>
      </c>
      <c r="E18" s="2">
        <v>492726</v>
      </c>
      <c r="F18" s="2">
        <v>44160000</v>
      </c>
      <c r="G18" s="2">
        <f t="shared" si="0"/>
        <v>2.8324275362318839E-4</v>
      </c>
      <c r="H18" s="2">
        <f t="shared" si="1"/>
        <v>4.3025362318840579E-7</v>
      </c>
      <c r="I18" s="7">
        <f t="shared" si="4"/>
        <v>0.19851339228501858</v>
      </c>
      <c r="J18" s="25">
        <v>0.99</v>
      </c>
      <c r="K18" s="20">
        <v>20</v>
      </c>
      <c r="L18" s="2">
        <v>33477</v>
      </c>
      <c r="M18" s="2">
        <v>1103629</v>
      </c>
      <c r="N18" s="2">
        <v>109100000</v>
      </c>
      <c r="O18" s="3">
        <f t="shared" si="5"/>
        <v>1.8331805682859761E-7</v>
      </c>
      <c r="P18" s="7">
        <f t="shared" si="2"/>
        <v>1.8331805682859761E-7</v>
      </c>
      <c r="Q18" s="20"/>
      <c r="R18" s="2"/>
      <c r="S18" s="2"/>
      <c r="T18" s="31"/>
      <c r="U18" s="3" t="e">
        <f t="shared" si="6"/>
        <v>#DIV/0!</v>
      </c>
      <c r="V18" s="7" t="e">
        <f t="shared" si="3"/>
        <v>#DIV/0!</v>
      </c>
    </row>
    <row r="19" spans="2:22" ht="15.75" thickBot="1">
      <c r="B19" s="26">
        <v>0.995</v>
      </c>
      <c r="C19" s="16">
        <v>20</v>
      </c>
      <c r="D19" s="16">
        <v>12880</v>
      </c>
      <c r="E19" s="16">
        <v>990567</v>
      </c>
      <c r="F19" s="16">
        <v>88520000</v>
      </c>
      <c r="G19" s="2">
        <f t="shared" si="0"/>
        <v>1.4550384093990059E-4</v>
      </c>
      <c r="H19" s="2">
        <f t="shared" si="1"/>
        <v>2.2593764121102575E-7</v>
      </c>
      <c r="I19" s="17">
        <f t="shared" si="4"/>
        <v>0.17467640651031655</v>
      </c>
      <c r="J19" s="26">
        <v>0.995</v>
      </c>
      <c r="K19" s="21"/>
      <c r="L19" s="16"/>
      <c r="M19" s="16"/>
      <c r="N19" s="16"/>
      <c r="O19" s="16"/>
      <c r="P19" s="17"/>
      <c r="Q19" s="21"/>
      <c r="R19" s="16"/>
      <c r="S19" s="16"/>
      <c r="T19" s="30"/>
      <c r="U19" s="3" t="e">
        <f t="shared" si="6"/>
        <v>#DIV/0!</v>
      </c>
      <c r="V19" s="17" t="e">
        <f t="shared" si="3"/>
        <v>#DIV/0!</v>
      </c>
    </row>
  </sheetData>
  <mergeCells count="3">
    <mergeCell ref="C3:I3"/>
    <mergeCell ref="K3:O3"/>
    <mergeCell ref="Q3:V3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isBetter DATA20</vt:lpstr>
      <vt:lpstr>isBetter DATA50</vt:lpstr>
      <vt:lpstr>Množství klauzulí</vt:lpstr>
      <vt:lpstr>Teplotní koef</vt:lpstr>
      <vt:lpstr>Min.teplota</vt:lpstr>
      <vt:lpstr>Equilibrum</vt:lpstr>
      <vt:lpstr>Zchlazení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2012-01-22T15:03:20Z</dcterms:created>
  <dcterms:modified xsi:type="dcterms:W3CDTF">2012-01-25T01:49:21Z</dcterms:modified>
</cp:coreProperties>
</file>