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anbrown/Documents/GitHub/ten-point-nine/Documentation/"/>
    </mc:Choice>
  </mc:AlternateContent>
  <xr:revisionPtr revIDLastSave="0" documentId="13_ncr:1_{65FFD140-C8EB-0140-AB22-D304914745FB}" xr6:coauthVersionLast="45" xr6:coauthVersionMax="45" xr10:uidLastSave="{00000000-0000-0000-0000-000000000000}"/>
  <bookViews>
    <workbookView xWindow="1620" yWindow="1940" windowWidth="28040" windowHeight="17440" xr2:uid="{2D92CEB4-FA4C-CE48-8674-2CF686D48953}"/>
  </bookViews>
  <sheets>
    <sheet name="Sample Calculation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E10" i="1"/>
  <c r="E9" i="1"/>
  <c r="E8" i="1"/>
  <c r="E7" i="1"/>
  <c r="J22" i="1"/>
  <c r="J20" i="1"/>
  <c r="I21" i="1"/>
  <c r="I19" i="1"/>
  <c r="B5" i="1"/>
  <c r="F22" i="1" s="1"/>
  <c r="F21" i="1"/>
  <c r="B10" i="1"/>
  <c r="I22" i="1" s="1"/>
  <c r="C9" i="1"/>
  <c r="K4" i="1" s="1"/>
  <c r="B8" i="1"/>
  <c r="I20" i="1" s="1"/>
  <c r="C7" i="1"/>
  <c r="I4" i="1" s="1"/>
  <c r="L4" i="1" l="1"/>
  <c r="F19" i="1"/>
  <c r="F20" i="1"/>
  <c r="J21" i="1"/>
  <c r="J19" i="1"/>
  <c r="J4" i="1"/>
  <c r="M4" i="1" l="1"/>
  <c r="L5" i="1" s="1"/>
  <c r="L6" i="1" s="1"/>
  <c r="C21" i="1" s="1"/>
  <c r="J5" i="1" l="1"/>
  <c r="J6" i="1" s="1"/>
  <c r="I5" i="1"/>
  <c r="I6" i="1" s="1"/>
  <c r="I7" i="1" s="1"/>
  <c r="B19" i="1" s="1"/>
  <c r="D19" i="1" s="1"/>
  <c r="K5" i="1"/>
  <c r="K6" i="1" s="1"/>
  <c r="C20" i="1" s="1"/>
  <c r="C19" i="1"/>
  <c r="M6" i="1" l="1"/>
  <c r="C22" i="1"/>
  <c r="E19" i="1"/>
  <c r="G19" i="1" s="1"/>
  <c r="K19" i="1" s="1"/>
  <c r="B20" i="1"/>
  <c r="B21" i="1" s="1"/>
  <c r="C17" i="1"/>
  <c r="D17" i="1"/>
  <c r="B17" i="1"/>
  <c r="E17" i="1"/>
  <c r="E20" i="1"/>
  <c r="D20" i="1" l="1"/>
  <c r="G20" i="1" s="1"/>
  <c r="M19" i="1"/>
  <c r="L19" i="1"/>
  <c r="B22" i="1"/>
  <c r="D22" i="1" s="1"/>
  <c r="D21" i="1"/>
  <c r="E21" i="1"/>
  <c r="K20" i="1"/>
  <c r="L20" i="1" s="1"/>
  <c r="M20" i="1" l="1"/>
  <c r="E22" i="1"/>
  <c r="G22" i="1" s="1"/>
  <c r="K22" i="1" s="1"/>
  <c r="G21" i="1"/>
  <c r="K21" i="1" s="1"/>
  <c r="M21" i="1" l="1"/>
  <c r="L21" i="1"/>
  <c r="M22" i="1"/>
  <c r="L22" i="1"/>
  <c r="B24" i="1" l="1"/>
  <c r="B25" i="1" l="1"/>
  <c r="B27" i="1" s="1"/>
</calcChain>
</file>

<file path=xl/sharedStrings.xml><?xml version="1.0" encoding="utf-8"?>
<sst xmlns="http://schemas.openxmlformats.org/spreadsheetml/2006/main" count="51" uniqueCount="42">
  <si>
    <t>GEOMETRY</t>
  </si>
  <si>
    <t>N</t>
  </si>
  <si>
    <t>E</t>
  </si>
  <si>
    <t>W</t>
  </si>
  <si>
    <t>S</t>
  </si>
  <si>
    <t>X</t>
  </si>
  <si>
    <t>Y</t>
  </si>
  <si>
    <t>Diameter</t>
  </si>
  <si>
    <t>mm</t>
  </si>
  <si>
    <t>Target</t>
  </si>
  <si>
    <t>DISTANCE (COUNT)</t>
  </si>
  <si>
    <t>Angle</t>
  </si>
  <si>
    <t>Estimate</t>
  </si>
  <si>
    <t>Diagonal</t>
  </si>
  <si>
    <t>MIN</t>
  </si>
  <si>
    <t>N-E</t>
  </si>
  <si>
    <t>E-S</t>
  </si>
  <si>
    <t>S-W</t>
  </si>
  <si>
    <t>W-N</t>
  </si>
  <si>
    <t>b</t>
  </si>
  <si>
    <t>c</t>
  </si>
  <si>
    <t>A(Radians)</t>
  </si>
  <si>
    <t>Radius</t>
  </si>
  <si>
    <t>Measured</t>
  </si>
  <si>
    <t>Smallest</t>
  </si>
  <si>
    <t>Count - min</t>
  </si>
  <si>
    <t>NORTH</t>
  </si>
  <si>
    <t>EAST</t>
  </si>
  <si>
    <t>SOUTH</t>
  </si>
  <si>
    <t>WEST</t>
  </si>
  <si>
    <t>a=e + E</t>
  </si>
  <si>
    <t>estimate</t>
  </si>
  <si>
    <t>Next</t>
  </si>
  <si>
    <t>xs</t>
  </si>
  <si>
    <t>ys</t>
  </si>
  <si>
    <t>Should be</t>
  </si>
  <si>
    <t>Average X</t>
  </si>
  <si>
    <t xml:space="preserve">Average Y = </t>
  </si>
  <si>
    <t>Use this value for the next estimate</t>
  </si>
  <si>
    <t>This illustrates a pellet landing at location (10,20)</t>
  </si>
  <si>
    <t>Since the pellet landed closest to the North Sensor, all calculations are relative to N</t>
  </si>
  <si>
    <t>This illustrates the location of the estimate (e) and how the estimate is incorporated into the remaining three sides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</si>
</sst>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quotePrefix="1" applyNumberFormat="1" applyAlignment="1">
      <alignment horizontal="center"/>
    </xf>
    <xf numFmtId="2" fontId="0" fillId="2" borderId="0" xfId="0" applyNumberFormat="1" applyFill="1"/>
    <xf numFmtId="2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2" fontId="0" fillId="2" borderId="0" xfId="0" quotePrefix="1" applyNumberFormat="1" applyFill="1" applyAlignment="1">
      <alignment horizontal="center"/>
    </xf>
    <xf numFmtId="2" fontId="0" fillId="0" borderId="0" xfId="0" applyNumberFormat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139700</xdr:colOff>
      <xdr:row>0</xdr:row>
      <xdr:rowOff>0</xdr:rowOff>
    </xdr:from>
    <xdr:to>
      <xdr:col>23</xdr:col>
      <xdr:colOff>79390</xdr:colOff>
      <xdr:row>33</xdr:row>
      <xdr:rowOff>25400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5A203D-8DB1-EE48-8F45-0B7505590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50400" y="0"/>
          <a:ext cx="7369190" cy="681990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63501</xdr:colOff>
      <xdr:row>33</xdr:row>
      <xdr:rowOff>165100</xdr:rowOff>
    </xdr:from>
    <xdr:to>
      <xdr:col>12</xdr:col>
      <xdr:colOff>2525</xdr:colOff>
      <xdr:row>64</xdr:row>
      <xdr:rowOff>50800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D9470A4-0081-6D4B-AB8C-2B20BA73C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9401" y="6959600"/>
          <a:ext cx="6543024" cy="6184900"/>
        </a:xfrm>
        <a:prstGeom prst="rect">
          <a:avLst/>
        </a:prstGeom>
      </xdr:spPr>
    </xdr:pic>
    <xdr:clientData/>
  </xdr:twoCellAnchor>
  <xdr:twoCellAnchor editAs="oneCell">
    <xdr:from>
      <xdr:col>13</xdr:col>
      <xdr:colOff>431800</xdr:colOff>
      <xdr:row>34</xdr:row>
      <xdr:rowOff>63500</xdr:rowOff>
    </xdr:from>
    <xdr:to>
      <xdr:col>23</xdr:col>
      <xdr:colOff>114300</xdr:colOff>
      <xdr:row>83</xdr:row>
      <xdr:rowOff>165100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0BA571D-16EC-6B4C-BA90-4C246DD81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2100" y="7061200"/>
          <a:ext cx="7772400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B000A-B495-9B48-9204-0C106A7A77DB}">
  <dimension ref="A1:P56"/>
  <sheetViews>
    <sheetView tabSelected="1" topLeftCell="A24" workbookViewId="0">
      <selection activeCell="M35" sqref="M35"/>
    </sheetView>
  </sheetViews>
  <sheetFormatPr baseColWidth="10" defaultRowHeight="16" x14ac:dyDescent="0.2"/>
  <cols>
    <col min="1" max="1" width="10.83203125" style="1"/>
    <col min="2" max="14" width="8.6640625" style="1" customWidth="1"/>
    <col min="15" max="16384" width="10.83203125" style="1"/>
  </cols>
  <sheetData>
    <row r="1" spans="1:14" ht="18" thickTop="1" thickBot="1" x14ac:dyDescent="0.25">
      <c r="A1" s="5"/>
      <c r="B1" s="6"/>
      <c r="C1" s="6"/>
      <c r="D1" s="6"/>
      <c r="E1" s="7"/>
    </row>
    <row r="2" spans="1:14" ht="17" thickTop="1" x14ac:dyDescent="0.2">
      <c r="A2" s="2"/>
      <c r="B2" s="15" t="s">
        <v>0</v>
      </c>
      <c r="C2" s="16"/>
      <c r="D2" s="3"/>
      <c r="E2" s="4"/>
      <c r="H2" s="5"/>
      <c r="I2" s="6"/>
      <c r="J2" s="6" t="s">
        <v>10</v>
      </c>
      <c r="K2" s="6"/>
      <c r="L2" s="6"/>
      <c r="M2" s="7"/>
    </row>
    <row r="3" spans="1:14" x14ac:dyDescent="0.2">
      <c r="A3" s="2"/>
      <c r="B3" s="3"/>
      <c r="C3" s="3"/>
      <c r="D3" s="3"/>
      <c r="E3" s="4"/>
      <c r="H3" s="2"/>
      <c r="I3" s="3" t="s">
        <v>1</v>
      </c>
      <c r="J3" s="3" t="s">
        <v>2</v>
      </c>
      <c r="K3" s="3" t="s">
        <v>4</v>
      </c>
      <c r="L3" s="3" t="s">
        <v>3</v>
      </c>
      <c r="M3" s="4" t="s">
        <v>14</v>
      </c>
    </row>
    <row r="4" spans="1:14" x14ac:dyDescent="0.2">
      <c r="A4" s="2" t="s">
        <v>7</v>
      </c>
      <c r="B4" s="3">
        <v>100</v>
      </c>
      <c r="C4" s="3" t="s">
        <v>8</v>
      </c>
      <c r="D4" s="3"/>
      <c r="E4" s="4"/>
      <c r="H4" s="2" t="s">
        <v>23</v>
      </c>
      <c r="I4" s="3">
        <f>SQRT(($B$12-B7)^2 + ($C$12-C7)^2)</f>
        <v>31.622776601683793</v>
      </c>
      <c r="J4" s="3">
        <f>SQRT((B12-B8)^2 + (C12-C8)^2)</f>
        <v>44.721359549995796</v>
      </c>
      <c r="K4" s="3">
        <f>SQRT((B12-B9)^2+(C12-C9)^2)</f>
        <v>70.710678118654755</v>
      </c>
      <c r="L4" s="3">
        <f>SQRT((B12-B10)^2+(C12-C10)^2)</f>
        <v>63.245553203367585</v>
      </c>
      <c r="M4" s="4">
        <f>MIN(I4:L4)</f>
        <v>31.622776601683793</v>
      </c>
    </row>
    <row r="5" spans="1:14" x14ac:dyDescent="0.2">
      <c r="A5" s="2" t="s">
        <v>13</v>
      </c>
      <c r="B5" s="3">
        <f>B4/2*SQRT(2)</f>
        <v>70.710678118654755</v>
      </c>
      <c r="C5" s="3"/>
      <c r="D5" s="3"/>
      <c r="E5" s="4"/>
      <c r="H5" s="2" t="s">
        <v>25</v>
      </c>
      <c r="I5" s="3">
        <f>I4-$M$4</f>
        <v>0</v>
      </c>
      <c r="J5" s="3">
        <f>J4-$M$4</f>
        <v>13.098582948312004</v>
      </c>
      <c r="K5" s="3">
        <f>K4-$M$4</f>
        <v>39.087901516970959</v>
      </c>
      <c r="L5" s="3">
        <f>L4-$M$4</f>
        <v>31.622776601683793</v>
      </c>
      <c r="M5" s="4"/>
    </row>
    <row r="6" spans="1:14" s="11" customFormat="1" x14ac:dyDescent="0.2">
      <c r="A6" s="8"/>
      <c r="B6" s="9" t="s">
        <v>5</v>
      </c>
      <c r="C6" s="9" t="s">
        <v>6</v>
      </c>
      <c r="D6" s="9" t="s">
        <v>11</v>
      </c>
      <c r="E6" s="10"/>
      <c r="H6" s="2" t="s">
        <v>24</v>
      </c>
      <c r="I6" s="3">
        <f>IF(I5=0, 1000, I5)</f>
        <v>1000</v>
      </c>
      <c r="J6" s="3">
        <f t="shared" ref="J6:L6" si="0">IF(J5=0, 1000, J5)</f>
        <v>13.098582948312004</v>
      </c>
      <c r="K6" s="3">
        <f t="shared" si="0"/>
        <v>39.087901516970959</v>
      </c>
      <c r="L6" s="3">
        <f t="shared" si="0"/>
        <v>31.622776601683793</v>
      </c>
      <c r="M6" s="4">
        <f>MIN(I6:L6)</f>
        <v>13.098582948312004</v>
      </c>
    </row>
    <row r="7" spans="1:14" ht="17" thickBot="1" x14ac:dyDescent="0.25">
      <c r="A7" s="2" t="s">
        <v>1</v>
      </c>
      <c r="B7" s="3">
        <v>0</v>
      </c>
      <c r="C7" s="3">
        <f>B4/2</f>
        <v>50</v>
      </c>
      <c r="D7" s="1">
        <v>45</v>
      </c>
      <c r="E7" s="4">
        <f>D7/180*PI()</f>
        <v>0.78539816339744828</v>
      </c>
      <c r="H7" s="12" t="s">
        <v>12</v>
      </c>
      <c r="I7" s="13">
        <f>(B5-MIN(I6:L6))/2</f>
        <v>28.806047585171378</v>
      </c>
      <c r="J7" s="13"/>
      <c r="K7" s="13"/>
      <c r="L7" s="13"/>
      <c r="M7" s="14"/>
    </row>
    <row r="8" spans="1:14" ht="17" thickTop="1" x14ac:dyDescent="0.2">
      <c r="A8" s="2" t="s">
        <v>2</v>
      </c>
      <c r="B8" s="3">
        <f>B4/2</f>
        <v>50</v>
      </c>
      <c r="C8" s="3">
        <v>0</v>
      </c>
      <c r="D8" s="1">
        <v>45</v>
      </c>
      <c r="E8" s="4">
        <f t="shared" ref="E8:E10" si="1">D8/180*PI()</f>
        <v>0.78539816339744828</v>
      </c>
    </row>
    <row r="9" spans="1:14" x14ac:dyDescent="0.2">
      <c r="A9" s="2" t="s">
        <v>4</v>
      </c>
      <c r="B9" s="3">
        <v>0</v>
      </c>
      <c r="C9" s="3">
        <f>-B4/2</f>
        <v>-50</v>
      </c>
      <c r="D9" s="1">
        <v>45</v>
      </c>
      <c r="E9" s="4">
        <f t="shared" si="1"/>
        <v>0.78539816339744828</v>
      </c>
    </row>
    <row r="10" spans="1:14" x14ac:dyDescent="0.2">
      <c r="A10" s="2" t="s">
        <v>3</v>
      </c>
      <c r="B10" s="3">
        <f>-B4/2</f>
        <v>-50</v>
      </c>
      <c r="C10" s="3">
        <v>0</v>
      </c>
      <c r="D10" s="1">
        <v>45</v>
      </c>
      <c r="E10" s="4">
        <f t="shared" si="1"/>
        <v>0.78539816339744828</v>
      </c>
    </row>
    <row r="11" spans="1:14" x14ac:dyDescent="0.2">
      <c r="A11" s="2"/>
      <c r="B11" s="3"/>
      <c r="C11" s="3"/>
      <c r="D11" s="3"/>
      <c r="E11" s="4"/>
    </row>
    <row r="12" spans="1:14" x14ac:dyDescent="0.2">
      <c r="A12" s="2" t="s">
        <v>9</v>
      </c>
      <c r="B12" s="3">
        <v>10</v>
      </c>
      <c r="C12" s="3">
        <v>20</v>
      </c>
      <c r="D12" s="3"/>
      <c r="E12" s="4"/>
    </row>
    <row r="13" spans="1:14" ht="17" thickBot="1" x14ac:dyDescent="0.25">
      <c r="A13" s="12" t="s">
        <v>35</v>
      </c>
      <c r="B13" s="13"/>
      <c r="C13" s="13"/>
      <c r="D13" s="13">
        <f>I4</f>
        <v>31.622776601683793</v>
      </c>
      <c r="E13" s="14"/>
    </row>
    <row r="14" spans="1:14" ht="17" thickTop="1" x14ac:dyDescent="0.2"/>
    <row r="15" spans="1:14" x14ac:dyDescent="0.2">
      <c r="A15" s="18" t="s">
        <v>12</v>
      </c>
      <c r="B15" s="18">
        <v>28.81</v>
      </c>
    </row>
    <row r="16" spans="1:14" x14ac:dyDescent="0.2">
      <c r="B16" s="11" t="s">
        <v>26</v>
      </c>
      <c r="C16" s="11" t="s">
        <v>27</v>
      </c>
      <c r="D16" s="11" t="s">
        <v>28</v>
      </c>
      <c r="E16" s="11" t="s">
        <v>29</v>
      </c>
      <c r="F16" s="11"/>
      <c r="G16" s="11"/>
      <c r="H16" s="11"/>
      <c r="I16" s="11"/>
      <c r="J16" s="11"/>
      <c r="K16" s="11"/>
      <c r="L16" s="11"/>
      <c r="M16" s="11"/>
      <c r="N16" s="11"/>
    </row>
    <row r="17" spans="1:16" x14ac:dyDescent="0.2">
      <c r="A17" s="1" t="s">
        <v>22</v>
      </c>
      <c r="B17" s="11">
        <f>I5+B15</f>
        <v>28.81</v>
      </c>
      <c r="C17" s="11">
        <f>B15+J5</f>
        <v>41.908582948312002</v>
      </c>
      <c r="D17" s="11">
        <f>B15+K5</f>
        <v>67.897901516970961</v>
      </c>
      <c r="E17" s="11">
        <f>B15+L5</f>
        <v>60.432776601683791</v>
      </c>
      <c r="F17" s="11"/>
      <c r="G17" s="11"/>
      <c r="H17" s="11"/>
      <c r="I17" s="11"/>
      <c r="J17" s="11"/>
      <c r="K17" s="11"/>
      <c r="L17" s="11"/>
      <c r="M17" s="11"/>
      <c r="N17" s="11"/>
    </row>
    <row r="18" spans="1:16" x14ac:dyDescent="0.2">
      <c r="B18" s="11" t="s">
        <v>31</v>
      </c>
      <c r="C18" s="11" t="s">
        <v>32</v>
      </c>
      <c r="D18" s="11" t="s">
        <v>30</v>
      </c>
      <c r="E18" s="11" t="s">
        <v>19</v>
      </c>
      <c r="F18" s="11" t="s">
        <v>20</v>
      </c>
      <c r="G18" s="11" t="s">
        <v>21</v>
      </c>
      <c r="H18" s="11"/>
      <c r="I18" s="11" t="s">
        <v>5</v>
      </c>
      <c r="J18" s="11" t="s">
        <v>6</v>
      </c>
      <c r="K18" s="11" t="s">
        <v>11</v>
      </c>
      <c r="L18" s="11" t="s">
        <v>33</v>
      </c>
      <c r="M18" s="11" t="s">
        <v>34</v>
      </c>
    </row>
    <row r="19" spans="1:16" x14ac:dyDescent="0.2">
      <c r="A19" s="1" t="s">
        <v>15</v>
      </c>
      <c r="B19" s="11">
        <f>B15</f>
        <v>28.81</v>
      </c>
      <c r="C19" s="11">
        <f>J5</f>
        <v>13.098582948312004</v>
      </c>
      <c r="D19" s="11">
        <f>B19+C19</f>
        <v>41.908582948312002</v>
      </c>
      <c r="E19" s="11">
        <f>B19</f>
        <v>28.81</v>
      </c>
      <c r="F19" s="11">
        <f>$B$5</f>
        <v>70.710678118654755</v>
      </c>
      <c r="G19" s="11">
        <f>ACOS((D19^2-E19^2-F19^2)/(-2*E19*F19))</f>
        <v>1.8033665852817959E-2</v>
      </c>
      <c r="H19" s="11"/>
      <c r="I19" s="11">
        <f>B7</f>
        <v>0</v>
      </c>
      <c r="J19" s="11">
        <f>C7</f>
        <v>50</v>
      </c>
      <c r="K19" s="11">
        <f>PI()/2-E7-G19</f>
        <v>0.76736449754463032</v>
      </c>
      <c r="L19" s="11">
        <f>I19+B17*SIN(K19)</f>
        <v>20.001076521846169</v>
      </c>
      <c r="M19" s="11">
        <f>J19-B17*COS(K19)</f>
        <v>29.264208769201645</v>
      </c>
    </row>
    <row r="20" spans="1:16" x14ac:dyDescent="0.2">
      <c r="A20" s="1" t="s">
        <v>16</v>
      </c>
      <c r="B20" s="11">
        <f>B19</f>
        <v>28.81</v>
      </c>
      <c r="C20" s="11">
        <f>K6</f>
        <v>39.087901516970959</v>
      </c>
      <c r="D20" s="11">
        <f t="shared" ref="D20:D22" si="2">B20+C20</f>
        <v>67.897901516970961</v>
      </c>
      <c r="E20" s="11">
        <f>D19</f>
        <v>41.908582948312002</v>
      </c>
      <c r="F20" s="11">
        <f t="shared" ref="F20:F21" si="3">$B$5</f>
        <v>70.710678118654755</v>
      </c>
      <c r="G20" s="11">
        <f>ACOS((D20^2-E20^2-F20^2)/((-2)*E20*F20))</f>
        <v>1.2002545648712604</v>
      </c>
      <c r="H20" s="11"/>
      <c r="I20" s="11">
        <f>B8</f>
        <v>50</v>
      </c>
      <c r="J20" s="11">
        <f>C8</f>
        <v>0</v>
      </c>
      <c r="K20" s="11">
        <f>G20-E8</f>
        <v>0.41485640147381209</v>
      </c>
      <c r="L20" s="11">
        <f>I20-C17*COS(K20)</f>
        <v>11.646345769282711</v>
      </c>
      <c r="M20" s="11">
        <f>J20+C17*SIN(K20)</f>
        <v>16.891611287444697</v>
      </c>
    </row>
    <row r="21" spans="1:16" x14ac:dyDescent="0.2">
      <c r="A21" s="1" t="s">
        <v>17</v>
      </c>
      <c r="B21" s="11">
        <f>B20</f>
        <v>28.81</v>
      </c>
      <c r="C21" s="11">
        <f>L6</f>
        <v>31.622776601683793</v>
      </c>
      <c r="D21" s="11">
        <f t="shared" si="2"/>
        <v>60.432776601683791</v>
      </c>
      <c r="E21" s="11">
        <f>D20</f>
        <v>67.897901516970961</v>
      </c>
      <c r="F21" s="11">
        <f t="shared" si="3"/>
        <v>70.710678118654755</v>
      </c>
      <c r="G21" s="11">
        <f t="shared" ref="G21:G22" si="4">ACOS((D21^2-E21^2-F21^2)/(-2*E21*F21))</f>
        <v>0.90143861636725064</v>
      </c>
      <c r="H21" s="11"/>
      <c r="I21" s="11">
        <f>B9</f>
        <v>0</v>
      </c>
      <c r="J21" s="11">
        <f>C9</f>
        <v>-50</v>
      </c>
      <c r="K21" s="11">
        <f>G21+E9</f>
        <v>1.686836779764699</v>
      </c>
      <c r="L21" s="11">
        <f>I21-D17*COS(K21)</f>
        <v>7.8612330688473415</v>
      </c>
      <c r="M21" s="11">
        <f>J21+D17*SIN(K21)</f>
        <v>17.441278495040024</v>
      </c>
    </row>
    <row r="22" spans="1:16" x14ac:dyDescent="0.2">
      <c r="A22" s="1" t="s">
        <v>18</v>
      </c>
      <c r="B22" s="11">
        <f>B21</f>
        <v>28.81</v>
      </c>
      <c r="C22" s="11">
        <f>I5</f>
        <v>0</v>
      </c>
      <c r="D22" s="11">
        <f t="shared" si="2"/>
        <v>28.81</v>
      </c>
      <c r="E22" s="11">
        <f>D21</f>
        <v>60.432776601683791</v>
      </c>
      <c r="F22" s="11">
        <f>$B$5</f>
        <v>70.710678118654755</v>
      </c>
      <c r="G22" s="11">
        <f t="shared" si="4"/>
        <v>0.41468755103694099</v>
      </c>
      <c r="H22" s="11"/>
      <c r="I22" s="11">
        <f>B10</f>
        <v>-50</v>
      </c>
      <c r="J22" s="11">
        <f>C10</f>
        <v>0</v>
      </c>
      <c r="K22" s="11">
        <f>PI()/2-E10-G22</f>
        <v>0.37071061236050729</v>
      </c>
      <c r="L22" s="11">
        <f>I22+E17*COS(K22)</f>
        <v>6.3275866585134111</v>
      </c>
      <c r="M22" s="11">
        <f>J22+E17*SIN(K22)</f>
        <v>21.893457219376785</v>
      </c>
    </row>
    <row r="24" spans="1:16" x14ac:dyDescent="0.2">
      <c r="A24" s="11" t="s">
        <v>36</v>
      </c>
      <c r="B24" s="17">
        <f>AVERAGE(L19:L22)</f>
        <v>11.459060504622409</v>
      </c>
      <c r="C24" s="11"/>
      <c r="D24" s="11"/>
      <c r="E24" s="17"/>
      <c r="F24" s="11"/>
      <c r="G24" s="11"/>
      <c r="H24" s="11"/>
    </row>
    <row r="25" spans="1:16" x14ac:dyDescent="0.2">
      <c r="A25" s="11" t="s">
        <v>37</v>
      </c>
      <c r="B25" s="11">
        <f>AVERAGE(M19:M22)</f>
        <v>21.372638942765789</v>
      </c>
      <c r="C25" s="11"/>
      <c r="D25" s="11"/>
      <c r="E25" s="11"/>
      <c r="F25" s="11"/>
      <c r="G25" s="11"/>
      <c r="H25" s="11"/>
      <c r="O25" s="23" t="s">
        <v>39</v>
      </c>
      <c r="P25" s="24"/>
    </row>
    <row r="26" spans="1:16" x14ac:dyDescent="0.2">
      <c r="A26" s="11"/>
      <c r="B26" s="11"/>
      <c r="C26" s="11"/>
      <c r="D26" s="11"/>
      <c r="E26" s="11"/>
      <c r="F26" s="11"/>
      <c r="G26" s="11"/>
      <c r="H26" s="11"/>
      <c r="O26" s="24"/>
      <c r="P26" s="24"/>
    </row>
    <row r="27" spans="1:16" x14ac:dyDescent="0.2">
      <c r="A27" s="19" t="s">
        <v>12</v>
      </c>
      <c r="B27" s="19">
        <f>SQRT((B24-B7)^2+(C7-B25)^2)</f>
        <v>30.835626615164593</v>
      </c>
      <c r="C27" s="20" t="s">
        <v>38</v>
      </c>
      <c r="D27" s="21"/>
      <c r="E27" s="11"/>
      <c r="F27" s="11"/>
      <c r="G27" s="11"/>
      <c r="H27" s="11"/>
      <c r="O27" s="24"/>
      <c r="P27" s="24"/>
    </row>
    <row r="28" spans="1:16" x14ac:dyDescent="0.2">
      <c r="A28" s="19"/>
      <c r="B28" s="19"/>
      <c r="C28" s="21"/>
      <c r="D28" s="21"/>
      <c r="E28" s="11"/>
      <c r="F28" s="11"/>
      <c r="G28" s="11"/>
      <c r="H28" s="11"/>
    </row>
    <row r="29" spans="1:16" x14ac:dyDescent="0.2">
      <c r="A29" s="19"/>
      <c r="B29" s="22"/>
      <c r="C29" s="21"/>
      <c r="D29" s="21"/>
      <c r="E29" s="17"/>
      <c r="F29" s="11"/>
      <c r="G29" s="11"/>
      <c r="H29" s="11"/>
      <c r="O29" s="25" t="s">
        <v>40</v>
      </c>
      <c r="P29" s="26"/>
    </row>
    <row r="30" spans="1:16" x14ac:dyDescent="0.2">
      <c r="A30" s="11"/>
      <c r="B30" s="17"/>
      <c r="C30" s="17"/>
      <c r="D30" s="11"/>
      <c r="E30" s="17"/>
      <c r="F30" s="11"/>
      <c r="G30" s="11"/>
      <c r="H30" s="11"/>
      <c r="O30" s="26"/>
      <c r="P30" s="26"/>
    </row>
    <row r="31" spans="1:16" x14ac:dyDescent="0.2">
      <c r="A31" s="11"/>
      <c r="B31" s="17"/>
      <c r="C31" s="17"/>
      <c r="D31" s="11"/>
      <c r="E31" s="17"/>
      <c r="F31" s="11"/>
      <c r="G31" s="11"/>
      <c r="H31" s="11"/>
      <c r="O31" s="26"/>
      <c r="P31" s="26"/>
    </row>
    <row r="32" spans="1:16" x14ac:dyDescent="0.2">
      <c r="A32" s="11"/>
      <c r="B32" s="17"/>
      <c r="C32" s="17"/>
      <c r="D32" s="11"/>
      <c r="E32" s="17"/>
      <c r="F32" s="11"/>
      <c r="G32" s="11"/>
      <c r="H32" s="11"/>
      <c r="O32" s="26"/>
      <c r="P32" s="26"/>
    </row>
    <row r="33" spans="1:8" x14ac:dyDescent="0.2">
      <c r="A33" s="11"/>
      <c r="B33" s="17"/>
      <c r="C33" s="17"/>
      <c r="D33" s="11"/>
      <c r="E33" s="17"/>
      <c r="F33" s="11"/>
      <c r="G33" s="11"/>
      <c r="H33" s="11"/>
    </row>
    <row r="51" spans="1:3" x14ac:dyDescent="0.2">
      <c r="A51" s="25" t="s">
        <v>41</v>
      </c>
      <c r="B51" s="26"/>
      <c r="C51" s="26"/>
    </row>
    <row r="52" spans="1:3" x14ac:dyDescent="0.2">
      <c r="A52" s="26"/>
      <c r="B52" s="26"/>
      <c r="C52" s="26"/>
    </row>
    <row r="53" spans="1:3" x14ac:dyDescent="0.2">
      <c r="A53" s="26"/>
      <c r="B53" s="26"/>
      <c r="C53" s="26"/>
    </row>
    <row r="54" spans="1:3" x14ac:dyDescent="0.2">
      <c r="A54" s="26"/>
      <c r="B54" s="26"/>
      <c r="C54" s="26"/>
    </row>
    <row r="55" spans="1:3" x14ac:dyDescent="0.2">
      <c r="A55" s="26"/>
      <c r="B55" s="26"/>
      <c r="C55" s="26"/>
    </row>
    <row r="56" spans="1:3" x14ac:dyDescent="0.2">
      <c r="A56" s="26"/>
      <c r="B56" s="26"/>
      <c r="C56" s="26"/>
    </row>
  </sheetData>
  <mergeCells count="5">
    <mergeCell ref="B2:C2"/>
    <mergeCell ref="C27:D29"/>
    <mergeCell ref="O25:P27"/>
    <mergeCell ref="O29:P32"/>
    <mergeCell ref="A51:C56"/>
  </mergeCells>
  <pageMargins left="0.7" right="0.7" top="0.75" bottom="0.75" header="0.3" footer="0.3"/>
  <pageSetup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2020-03-19T20:10:13Z</cp:lastPrinted>
  <dcterms:created xsi:type="dcterms:W3CDTF">2020-03-15T23:53:54Z</dcterms:created>
  <dcterms:modified xsi:type="dcterms:W3CDTF">2020-03-20T00:10:34Z</dcterms:modified>
</cp:coreProperties>
</file>