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okou\Desktop\ASU Data Analytics Bootcamp\github repo\excel-challenge\"/>
    </mc:Choice>
  </mc:AlternateContent>
  <xr:revisionPtr revIDLastSave="0" documentId="13_ncr:1_{11BF0190-C112-49B3-8E2A-F3805692FE2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Crowdfunding" sheetId="1" r:id="rId1"/>
    <sheet name="Stats Analysis" sheetId="8" r:id="rId2"/>
    <sheet name="Success per goal range" sheetId="7" r:id="rId3"/>
    <sheet name="Outcomes based on launch date" sheetId="6" r:id="rId4"/>
    <sheet name="Category stats" sheetId="4" r:id="rId5"/>
    <sheet name="Sub category stats" sheetId="5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8" l="1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3" i="7"/>
  <c r="D13" i="7"/>
  <c r="B13" i="7"/>
  <c r="D12" i="7"/>
  <c r="D11" i="7"/>
  <c r="D10" i="7"/>
  <c r="D9" i="7"/>
  <c r="D8" i="7"/>
  <c r="D7" i="7"/>
  <c r="D6" i="7"/>
  <c r="D5" i="7"/>
  <c r="D4" i="7"/>
  <c r="D3" i="7"/>
  <c r="C12" i="7"/>
  <c r="C11" i="7"/>
  <c r="C10" i="7"/>
  <c r="C9" i="7"/>
  <c r="C8" i="7"/>
  <c r="C7" i="7"/>
  <c r="C6" i="7"/>
  <c r="C5" i="7"/>
  <c r="C4" i="7"/>
  <c r="S2" i="1"/>
  <c r="B9" i="7"/>
  <c r="B2" i="7"/>
  <c r="B3" i="7"/>
  <c r="B12" i="7"/>
  <c r="B11" i="7"/>
  <c r="E11" i="7" s="1"/>
  <c r="G11" i="7" s="1"/>
  <c r="B10" i="7"/>
  <c r="B8" i="7"/>
  <c r="B7" i="7"/>
  <c r="B5" i="7"/>
  <c r="B6" i="7"/>
  <c r="B4" i="7"/>
  <c r="C3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8" i="7" l="1"/>
  <c r="E6" i="7"/>
  <c r="F6" i="7" s="1"/>
  <c r="H11" i="7"/>
  <c r="G8" i="7"/>
  <c r="E7" i="7"/>
  <c r="F7" i="7" s="1"/>
  <c r="E13" i="7"/>
  <c r="H6" i="7"/>
  <c r="G6" i="7"/>
  <c r="E5" i="7"/>
  <c r="G5" i="7" s="1"/>
  <c r="E12" i="7"/>
  <c r="H12" i="7" s="1"/>
  <c r="E10" i="7"/>
  <c r="G10" i="7" s="1"/>
  <c r="H7" i="7"/>
  <c r="E4" i="7"/>
  <c r="H4" i="7" s="1"/>
  <c r="E8" i="7"/>
  <c r="H8" i="7" s="1"/>
  <c r="G9" i="7"/>
  <c r="F13" i="7"/>
  <c r="H13" i="7"/>
  <c r="G13" i="7"/>
  <c r="F9" i="7"/>
  <c r="F3" i="7"/>
  <c r="H3" i="7"/>
  <c r="H5" i="7"/>
  <c r="E9" i="7"/>
  <c r="H9" i="7" s="1"/>
  <c r="F11" i="7"/>
  <c r="E2" i="7"/>
  <c r="H2" i="7" s="1"/>
  <c r="E3" i="7"/>
  <c r="G3" i="7" s="1"/>
  <c r="F4" i="7" l="1"/>
  <c r="G4" i="7"/>
  <c r="G12" i="7"/>
  <c r="F10" i="7"/>
  <c r="F5" i="7"/>
  <c r="F12" i="7"/>
  <c r="H10" i="7"/>
  <c r="G7" i="7"/>
  <c r="F2" i="7"/>
  <c r="G2" i="7"/>
</calcChain>
</file>

<file path=xl/sharedStrings.xml><?xml version="1.0" encoding="utf-8"?>
<sst xmlns="http://schemas.openxmlformats.org/spreadsheetml/2006/main" count="7065" uniqueCount="2115">
  <si>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</si>
  <si>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</si>
  <si>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</si>
  <si>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</si>
  <si>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</si>
  <si>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</si>
  <si>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</si>
  <si>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</si>
  <si>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</si>
  <si>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</si>
  <si>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</si>
  <si>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</si>
  <si>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</si>
  <si>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</si>
  <si>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</si>
  <si>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</si>
  <si>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</si>
  <si>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</si>
  <si>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</si>
  <si>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</si>
  <si>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</si>
  <si>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</si>
  <si>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</si>
  <si>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</si>
  <si>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</si>
  <si>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</si>
  <si>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</si>
  <si>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</si>
  <si>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</si>
  <si>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</si>
  <si>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</si>
  <si>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</si>
  <si>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</si>
  <si>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</si>
  <si>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</si>
  <si>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</si>
  <si>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</si>
  <si>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</si>
  <si>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</si>
  <si>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</si>
  <si>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</si>
  <si>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</si>
  <si>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</si>
  <si>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</si>
  <si>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</si>
  <si>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</si>
  <si>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</si>
  <si>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</si>
  <si>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</si>
  <si>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</si>
  <si>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</si>
  <si>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</si>
  <si>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</si>
  <si>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</si>
  <si>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</si>
  <si>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</si>
  <si>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</si>
  <si>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</si>
  <si>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</si>
  <si>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</si>
  <si>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</si>
  <si>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</si>
  <si>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</si>
  <si>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</si>
  <si>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</si>
  <si>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</si>
  <si>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</si>
  <si>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</si>
  <si>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</si>
  <si>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</si>
  <si>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</si>
  <si>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</si>
  <si>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</si>
  <si>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</si>
  <si>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</si>
  <si>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</si>
  <si>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</si>
  <si>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</si>
  <si>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</si>
  <si>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</si>
  <si>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</si>
  <si>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</si>
  <si>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</si>
  <si>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</si>
  <si>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</si>
  <si>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</si>
  <si>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</si>
  <si>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</si>
  <si>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</si>
  <si>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</si>
  <si>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</si>
  <si>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</si>
  <si>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</si>
  <si>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</si>
  <si>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</si>
  <si>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</si>
  <si>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</si>
  <si>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</si>
  <si>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</si>
  <si>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</si>
  <si>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</si>
  <si>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</si>
  <si>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</si>
  <si>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</si>
  <si>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</si>
  <si>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</si>
  <si>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</si>
  <si>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</si>
  <si>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</si>
  <si>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</si>
  <si>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</si>
  <si>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</si>
  <si>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</si>
  <si>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</si>
  <si>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</si>
  <si>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</si>
  <si>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</si>
  <si>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</si>
  <si>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</si>
  <si>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</si>
  <si>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</si>
  <si>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</si>
  <si>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</si>
  <si>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</si>
  <si>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</si>
  <si>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</si>
  <si>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</si>
  <si>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</si>
  <si>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</si>
  <si>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</si>
  <si>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</si>
  <si>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</si>
  <si>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</si>
  <si>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</si>
  <si>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</si>
  <si>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</si>
  <si>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</si>
  <si>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</si>
  <si>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</si>
  <si>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</si>
  <si>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</si>
  <si>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</si>
  <si>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</si>
  <si>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</si>
  <si>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</si>
  <si>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</si>
  <si>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</si>
  <si>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</si>
  <si>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</si>
  <si>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</si>
  <si>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</si>
  <si>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</si>
  <si>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</si>
  <si>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</si>
  <si>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</si>
  <si>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</si>
  <si>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</si>
  <si>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</si>
  <si>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</si>
  <si>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</si>
  <si>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</si>
  <si>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</si>
  <si>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</si>
  <si>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</si>
  <si>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</si>
  <si>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</si>
  <si>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</si>
  <si>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</si>
  <si>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</si>
  <si>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</si>
  <si>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</si>
  <si>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</si>
  <si>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</si>
  <si>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</si>
  <si>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</si>
  <si>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</si>
  <si>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</si>
  <si>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</si>
  <si>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</si>
  <si>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</si>
  <si>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</si>
  <si>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</si>
  <si>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</si>
  <si>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</si>
  <si>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</si>
  <si>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</si>
  <si>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</si>
  <si>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</si>
  <si>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</si>
  <si>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</si>
  <si>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</si>
  <si>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</si>
  <si>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</si>
  <si>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</si>
  <si>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</si>
  <si>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</si>
  <si>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</si>
  <si>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</si>
  <si>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</si>
  <si>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</si>
  <si>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</si>
  <si>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</si>
  <si>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</si>
  <si>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</si>
  <si>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</si>
  <si>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</si>
  <si>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</si>
  <si>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</si>
  <si>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</si>
  <si>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</si>
  <si>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</si>
  <si>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</si>
  <si>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</si>
  <si>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</si>
  <si>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</si>
  <si>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</si>
  <si>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</si>
  <si>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</si>
  <si>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</si>
  <si>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</si>
  <si>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</si>
  <si>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</si>
  <si>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</si>
  <si>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</si>
  <si>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</si>
  <si>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</si>
  <si>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</si>
  <si>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</si>
  <si>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</si>
  <si>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</si>
  <si>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</si>
  <si>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</si>
  <si>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</si>
  <si>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</si>
  <si>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</si>
  <si>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</si>
  <si>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</si>
  <si>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</si>
  <si>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</si>
  <si>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</si>
  <si>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</si>
  <si>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</si>
  <si>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</si>
  <si>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</si>
  <si>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</si>
  <si>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</si>
  <si>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</si>
  <si>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</si>
  <si>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</si>
  <si>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</si>
  <si>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</si>
  <si>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</si>
  <si>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</si>
  <si>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</si>
  <si>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</si>
  <si>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</si>
  <si>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</si>
  <si>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</si>
  <si>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</si>
  <si>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</si>
  <si>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</si>
  <si>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</si>
  <si>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</si>
  <si>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</si>
  <si>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</si>
  <si>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</si>
  <si>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</si>
  <si>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</si>
  <si>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</si>
  <si>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</si>
  <si>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</si>
  <si>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</si>
  <si>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</si>
  <si>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</si>
  <si>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</si>
  <si>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</si>
  <si>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</si>
  <si>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</si>
  <si>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</si>
  <si>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</si>
  <si>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</si>
  <si>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</si>
  <si>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</si>
  <si>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</si>
  <si>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</si>
  <si>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</si>
  <si>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</si>
  <si>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</si>
  <si>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</si>
  <si>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</si>
  <si>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</si>
  <si>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</si>
  <si>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</si>
  <si>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</si>
  <si>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</si>
  <si>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</si>
  <si>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</si>
  <si>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</si>
  <si>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</si>
  <si>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</si>
  <si>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</si>
  <si>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</si>
  <si>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</si>
  <si>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</si>
  <si>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</si>
  <si>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</si>
  <si>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</si>
  <si>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</si>
  <si>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</si>
  <si>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</si>
  <si>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</si>
  <si>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</si>
  <si>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</si>
  <si>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</si>
  <si>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</si>
  <si>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</si>
  <si>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</si>
  <si>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</si>
  <si>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</si>
  <si>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</si>
  <si>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</si>
  <si>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</si>
  <si>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</si>
  <si>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</si>
  <si>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</si>
  <si>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</si>
  <si>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</si>
  <si>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</si>
  <si>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</si>
  <si>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</si>
  <si>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</si>
  <si>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</si>
  <si>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</si>
  <si>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</si>
  <si>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</si>
  <si>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</si>
  <si>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</si>
  <si>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</si>
  <si>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</si>
  <si>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</si>
  <si>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</si>
  <si>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</si>
  <si>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</si>
  <si>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</si>
  <si>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</si>
  <si>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</si>
  <si>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</si>
  <si>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</si>
  <si>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</si>
  <si>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</si>
  <si>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</si>
  <si>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</si>
  <si>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</si>
  <si>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</si>
  <si>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</si>
  <si>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</si>
  <si>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</si>
  <si>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</si>
  <si>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</si>
  <si>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</si>
  <si>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</si>
  <si>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</si>
  <si>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</si>
  <si>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</si>
  <si>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</si>
  <si>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</si>
  <si>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</si>
  <si>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</si>
  <si>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</si>
  <si>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</si>
  <si>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</si>
  <si>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</si>
  <si>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</si>
  <si>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</si>
  <si>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</si>
  <si>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</si>
  <si>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</si>
  <si>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</si>
  <si>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</si>
  <si>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</si>
  <si>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</si>
  <si>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</si>
  <si>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</si>
  <si>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</si>
  <si>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</si>
  <si>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</si>
  <si>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</si>
  <si>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</si>
  <si>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</si>
  <si>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</si>
  <si>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</si>
  <si>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</si>
  <si>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</si>
  <si>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</si>
  <si>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</si>
  <si>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</si>
  <si>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</si>
  <si>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</si>
  <si>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</si>
  <si>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</si>
  <si>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</si>
  <si>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</si>
  <si>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</si>
  <si>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</si>
  <si>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</si>
  <si>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</si>
  <si>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</si>
  <si>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</si>
  <si>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</si>
  <si>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</si>
  <si>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</si>
  <si>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</si>
  <si>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</si>
  <si>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</si>
  <si>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</si>
  <si>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</si>
  <si>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</si>
  <si>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</si>
  <si>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</si>
  <si>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</si>
  <si>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</si>
  <si>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</si>
  <si>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</si>
  <si>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</si>
  <si>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</si>
  <si>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</si>
  <si>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</si>
  <si>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</si>
  <si>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</si>
  <si>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</si>
  <si>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</si>
  <si>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</si>
  <si>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</si>
  <si>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</si>
  <si>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</si>
  <si>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</si>
  <si>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</si>
  <si>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</si>
  <si>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</si>
  <si>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</si>
  <si>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</si>
  <si>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</si>
  <si>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</si>
  <si>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</si>
  <si>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</si>
  <si>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</si>
  <si>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</si>
  <si>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</si>
  <si>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</si>
  <si>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</si>
  <si>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</si>
  <si>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</si>
  <si>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</si>
  <si>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</si>
  <si>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</si>
  <si>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</si>
  <si>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</si>
  <si>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</si>
  <si>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</si>
  <si>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</si>
  <si>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</si>
  <si>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</si>
  <si>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</si>
  <si>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</si>
  <si>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</si>
  <si>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</si>
  <si>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</si>
  <si>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</si>
  <si>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</si>
  <si>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</si>
  <si>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</si>
  <si>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</si>
  <si>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</si>
  <si>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</si>
  <si>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</si>
  <si>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</si>
  <si>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</si>
  <si>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</si>
  <si>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</si>
  <si>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</si>
  <si>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</si>
  <si>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</si>
  <si>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</si>
  <si>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</si>
  <si>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</si>
  <si>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</si>
  <si>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</si>
  <si>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</si>
  <si>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</si>
  <si>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</si>
  <si>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</si>
  <si>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</si>
  <si>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</si>
  <si>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</si>
  <si>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</si>
  <si>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</si>
  <si>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</si>
  <si>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</si>
  <si>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</si>
  <si>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</si>
  <si>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</si>
  <si>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</si>
  <si>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</si>
  <si>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</si>
  <si>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</si>
  <si>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</si>
  <si>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</si>
  <si>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</si>
  <si>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</si>
  <si>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</si>
  <si>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</si>
  <si>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</si>
  <si>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</si>
  <si>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</si>
  <si>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</si>
  <si>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</si>
  <si>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</si>
  <si>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</si>
  <si>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</si>
  <si>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</si>
  <si>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</si>
  <si>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</si>
  <si>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</si>
  <si>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</si>
  <si>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</si>
  <si>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</si>
  <si>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</si>
  <si>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</si>
  <si>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</si>
  <si>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</si>
  <si>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</si>
  <si>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</si>
  <si>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</si>
  <si>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</si>
  <si>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</si>
  <si>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</si>
  <si>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</si>
  <si>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</si>
  <si>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</si>
  <si>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</si>
  <si>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</si>
  <si>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</si>
  <si>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</si>
  <si>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</si>
  <si>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</si>
  <si>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</si>
  <si>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</si>
  <si>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</si>
  <si>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</si>
  <si>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</si>
  <si>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</si>
  <si>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</si>
  <si>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</si>
  <si>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</si>
  <si>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</si>
  <si>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</si>
  <si>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</si>
  <si>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</si>
  <si>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</si>
  <si>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</si>
  <si>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</si>
  <si>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</si>
  <si>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</si>
  <si>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</si>
  <si>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</si>
  <si>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</si>
  <si>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</si>
  <si>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</si>
  <si>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</si>
  <si>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</si>
  <si>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</si>
  <si>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</si>
  <si>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</si>
  <si>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</si>
  <si>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</si>
  <si>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</si>
  <si>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</si>
  <si>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</si>
  <si>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</si>
  <si>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</si>
  <si>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</si>
  <si>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</si>
  <si>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</si>
  <si>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</si>
  <si>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</si>
  <si>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</si>
  <si>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</si>
  <si>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</si>
  <si>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</si>
  <si>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</si>
  <si>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</si>
  <si>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</si>
  <si>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</si>
  <si>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</si>
  <si>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</si>
  <si>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</si>
  <si>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</si>
  <si>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</si>
  <si>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</si>
  <si>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</si>
  <si>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</si>
  <si>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</si>
  <si>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</si>
  <si>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</si>
  <si>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</si>
  <si>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</si>
  <si>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</si>
  <si>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</si>
  <si>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</si>
  <si>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</si>
  <si>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</si>
  <si>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</si>
  <si>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</si>
  <si>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</si>
  <si>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</si>
  <si>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</si>
  <si>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</si>
  <si>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</si>
  <si>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</si>
  <si>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</si>
  <si>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</si>
  <si>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</si>
  <si>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</si>
  <si>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</si>
  <si>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</si>
  <si>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</si>
  <si>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</si>
  <si>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</si>
  <si>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</si>
  <si>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</si>
  <si>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</si>
  <si>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</si>
  <si>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</si>
  <si>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</si>
  <si>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</si>
  <si>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</si>
  <si>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</si>
  <si>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</si>
  <si>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</si>
  <si>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</si>
  <si>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</si>
  <si>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</si>
  <si>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</si>
  <si>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</si>
  <si>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</si>
  <si>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</si>
  <si>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</si>
  <si>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</si>
  <si>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</si>
  <si>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</si>
  <si>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</si>
  <si>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</si>
  <si>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</si>
  <si>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</si>
  <si>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</si>
  <si>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</si>
  <si>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</si>
  <si>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</si>
  <si>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</si>
  <si>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</si>
  <si>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</si>
  <si>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</si>
  <si>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</si>
  <si>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</si>
  <si>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</si>
  <si>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</si>
  <si>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</si>
  <si>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</si>
  <si>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</si>
  <si>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</si>
  <si>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</si>
  <si>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</si>
  <si>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</si>
  <si>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</si>
  <si>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</si>
  <si>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</si>
  <si>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</si>
  <si>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</si>
  <si>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</si>
  <si>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</si>
  <si>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</si>
  <si>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</si>
  <si>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</si>
  <si>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</si>
  <si>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</si>
  <si>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</si>
  <si>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</si>
  <si>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</si>
  <si>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</si>
  <si>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</si>
  <si>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</si>
  <si>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</si>
  <si>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</si>
  <si>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</si>
  <si>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</si>
  <si>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</si>
  <si>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</si>
  <si>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</si>
  <si>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</si>
  <si>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</si>
  <si>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</si>
  <si>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</si>
  <si>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</si>
  <si>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</si>
  <si>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</si>
  <si>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</si>
  <si>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</si>
  <si>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</si>
  <si>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</si>
  <si>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</si>
  <si>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</si>
  <si>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</si>
  <si>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</si>
  <si>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</si>
  <si>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</si>
  <si>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</si>
  <si>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</si>
  <si>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</si>
  <si>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</si>
  <si>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</si>
  <si>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</si>
  <si>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</si>
  <si>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</si>
  <si>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</si>
  <si>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</si>
  <si>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</si>
  <si>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</si>
  <si>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</si>
  <si>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</si>
  <si>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</si>
  <si>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</si>
  <si>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</si>
  <si>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</si>
  <si>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</si>
  <si>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</si>
  <si>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</si>
  <si>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</si>
  <si>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</si>
  <si>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</si>
  <si>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</si>
  <si>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</si>
  <si>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</si>
  <si>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</si>
  <si>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</si>
  <si>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</si>
  <si>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</si>
  <si>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</si>
  <si>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</si>
  <si>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</si>
  <si>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</si>
  <si>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</si>
  <si>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</si>
  <si>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</si>
  <si>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</si>
  <si>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</si>
  <si>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</si>
  <si>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</si>
  <si>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</si>
  <si>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</si>
  <si>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</si>
  <si>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</si>
  <si>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</si>
  <si>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</si>
  <si>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</si>
  <si>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</si>
  <si>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</si>
  <si>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</si>
  <si>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</si>
  <si>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</si>
  <si>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</si>
  <si>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</si>
  <si>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</si>
  <si>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</si>
  <si>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</si>
  <si>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</si>
  <si>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</si>
  <si>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</si>
  <si>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</si>
  <si>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</si>
  <si>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</si>
  <si>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</si>
  <si>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</si>
  <si>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</si>
  <si>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</si>
  <si>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</si>
  <si>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</si>
  <si>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</si>
  <si>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</si>
  <si>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</si>
  <si>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</si>
  <si>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</si>
  <si>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</si>
  <si>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</si>
  <si>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</si>
  <si>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</si>
  <si>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</si>
  <si>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</si>
  <si>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</si>
  <si>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</si>
  <si>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</si>
  <si>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</si>
  <si>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</si>
  <si>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</si>
  <si>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</si>
  <si>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</si>
  <si>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</si>
  <si>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</si>
  <si>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</si>
  <si>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</si>
  <si>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</si>
  <si>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</si>
  <si>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</si>
  <si>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</si>
  <si>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</si>
  <si>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</si>
  <si>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</si>
  <si>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</si>
  <si>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</si>
  <si>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</si>
  <si>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</si>
  <si>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</si>
  <si>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</si>
  <si>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</si>
  <si>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</si>
  <si>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</si>
  <si>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</si>
  <si>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</si>
  <si>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</si>
  <si>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</si>
  <si>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</si>
  <si>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</si>
  <si>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</si>
  <si>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</si>
  <si>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</si>
  <si>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</si>
  <si>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</si>
  <si>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</si>
  <si>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</si>
  <si>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</si>
  <si>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</si>
  <si>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</si>
  <si>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</si>
  <si>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</si>
  <si>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</si>
  <si>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</si>
  <si>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</si>
  <si>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</si>
  <si>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</si>
  <si>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</si>
  <si>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</si>
  <si>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</si>
  <si>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</si>
  <si>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</si>
  <si>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</si>
  <si>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</si>
  <si>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</si>
  <si>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</si>
  <si>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</si>
  <si>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</si>
  <si>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</si>
  <si>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</si>
  <si>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</si>
  <si>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</si>
  <si>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</si>
  <si>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</si>
  <si>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</si>
  <si>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</si>
  <si>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</si>
  <si>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</si>
  <si>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</si>
  <si>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</si>
  <si>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</si>
  <si>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</si>
  <si>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</si>
  <si>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</si>
  <si>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</si>
  <si>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</si>
  <si>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</si>
  <si>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</si>
  <si>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</si>
  <si>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</si>
  <si>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</si>
  <si>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</si>
  <si>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</si>
  <si>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</si>
  <si>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</si>
  <si>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</si>
  <si>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</si>
  <si>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</si>
  <si>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</si>
  <si>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</si>
  <si>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</si>
  <si>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</si>
  <si>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</si>
  <si>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</si>
  <si>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</si>
  <si>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</si>
  <si>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</si>
  <si>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</si>
  <si>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</si>
  <si>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</si>
  <si>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</si>
  <si>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</si>
  <si>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</si>
  <si>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</si>
  <si>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</si>
  <si>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</si>
  <si>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</si>
  <si>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</si>
  <si>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</si>
  <si>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</si>
  <si>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</si>
  <si>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</si>
  <si>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</si>
  <si>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</si>
  <si>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</si>
  <si>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</si>
  <si>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</si>
  <si>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</si>
  <si>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</si>
  <si>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</si>
  <si>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</si>
  <si>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</si>
  <si>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</si>
  <si>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</si>
  <si>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</si>
  <si>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</si>
  <si>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</si>
  <si>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</si>
  <si>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</si>
  <si>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</si>
  <si>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</si>
  <si>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</si>
  <si>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</si>
  <si>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</si>
  <si>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</si>
  <si>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</si>
  <si>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</si>
  <si>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</si>
  <si>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</si>
  <si>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</si>
  <si>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</si>
  <si>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</si>
  <si>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</si>
  <si>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</si>
  <si>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</si>
  <si>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</si>
  <si>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</si>
  <si>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</si>
  <si>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</si>
  <si>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</si>
  <si>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</si>
  <si>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</si>
  <si>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</si>
  <si>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</si>
  <si>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</si>
  <si>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</si>
  <si>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</si>
  <si>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</si>
  <si>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</si>
  <si>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</si>
  <si>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</si>
  <si>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</si>
  <si>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</si>
  <si>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</si>
  <si>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</si>
  <si>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</si>
  <si>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</si>
  <si>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</si>
  <si>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</si>
  <si>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</si>
  <si>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</si>
  <si>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</si>
  <si>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</si>
  <si>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</si>
  <si>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</si>
  <si>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</si>
  <si>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</si>
  <si>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</si>
  <si>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</si>
  <si>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</si>
  <si>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</si>
  <si>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</si>
  <si>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</si>
  <si>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</si>
  <si>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</si>
  <si>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</si>
  <si>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</si>
  <si>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</si>
  <si>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</si>
  <si>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</si>
  <si>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</si>
  <si>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</si>
  <si>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</si>
  <si>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</si>
  <si>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</si>
  <si>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</si>
  <si>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</si>
  <si>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</si>
  <si>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</si>
  <si>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</si>
  <si>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</si>
  <si>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</si>
  <si>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</si>
  <si>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</si>
  <si>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</si>
  <si>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</si>
  <si>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</si>
  <si>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</si>
  <si>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</si>
  <si>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</si>
  <si>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</si>
  <si>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</si>
  <si>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</si>
  <si>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</si>
  <si>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</si>
  <si>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</si>
  <si>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</si>
  <si>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</si>
  <si>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</si>
  <si>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</si>
  <si>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</si>
  <si>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</si>
  <si>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</si>
  <si>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</si>
  <si>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</si>
  <si>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</si>
  <si>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</si>
  <si>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</si>
  <si>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</si>
  <si>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</si>
  <si>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</si>
  <si>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</si>
  <si>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</si>
  <si>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</si>
  <si>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</si>
  <si>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</si>
  <si>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</si>
  <si>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</si>
  <si>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</si>
  <si>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</si>
  <si>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</si>
  <si>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</si>
  <si>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</si>
  <si>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</si>
  <si>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</si>
  <si>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</si>
  <si>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</si>
  <si>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</si>
  <si>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</si>
  <si>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</si>
  <si>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</si>
  <si>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</si>
  <si>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</si>
  <si>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</si>
  <si>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</si>
  <si>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</si>
  <si>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</si>
  <si>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</si>
  <si>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</si>
  <si>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</si>
  <si>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</si>
  <si>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</si>
  <si>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</si>
  <si>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</si>
  <si>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</si>
  <si>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</si>
  <si>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</si>
  <si>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</si>
  <si>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</si>
  <si>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</si>
  <si>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</si>
  <si>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</si>
  <si>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</si>
  <si>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</si>
  <si>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</si>
  <si>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</si>
  <si>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</si>
  <si>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</si>
  <si>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</si>
  <si>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</si>
  <si>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</si>
  <si>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</si>
  <si>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</si>
  <si>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</si>
  <si>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</si>
  <si>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</si>
  <si>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</si>
  <si>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</si>
  <si>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</si>
  <si>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</si>
  <si>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</si>
  <si>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</si>
  <si>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</si>
  <si>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</si>
  <si>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</si>
  <si>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</si>
  <si>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</si>
  <si>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</si>
  <si>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</si>
  <si>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</si>
  <si>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</si>
  <si>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</si>
  <si>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</si>
  <si>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</si>
  <si>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</si>
  <si>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</si>
  <si>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</si>
  <si>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</si>
  <si>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</si>
  <si>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</si>
  <si>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</si>
  <si>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</si>
  <si>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</si>
  <si>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</si>
  <si>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</si>
  <si>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</si>
  <si>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</si>
  <si>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</si>
  <si>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</si>
  <si>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</si>
  <si>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</si>
  <si>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</si>
  <si>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</si>
  <si>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</si>
  <si>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</si>
  <si>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</si>
  <si>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</si>
  <si>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</si>
  <si>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</si>
  <si>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</si>
  <si>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</si>
  <si>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</si>
  <si>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</si>
  <si>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</si>
  <si>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</si>
  <si>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</si>
  <si>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</si>
  <si>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</si>
  <si>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</si>
  <si>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</si>
  <si>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</si>
  <si>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</si>
  <si>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</si>
  <si>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</si>
  <si>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</si>
  <si>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</si>
  <si>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</si>
  <si>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</si>
  <si>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</si>
  <si>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</si>
  <si>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</si>
  <si>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</si>
  <si>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</si>
  <si>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</si>
  <si>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</si>
  <si>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</si>
  <si>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</si>
  <si>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</si>
  <si>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</si>
  <si>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</si>
  <si>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</si>
  <si>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</si>
  <si>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</si>
  <si>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</si>
  <si>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</si>
  <si>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</si>
  <si>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</si>
  <si>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</si>
  <si>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</si>
  <si>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</si>
  <si>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</si>
  <si>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</si>
  <si>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</si>
  <si>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</si>
  <si>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</si>
  <si>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</si>
  <si>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</si>
  <si>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</si>
  <si>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</si>
  <si>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</si>
  <si>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</si>
  <si>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</si>
  <si>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</si>
  <si>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</si>
  <si>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</si>
  <si>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</si>
  <si>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</si>
  <si>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</si>
  <si>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</si>
  <si>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</si>
  <si>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</si>
  <si>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</si>
  <si>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</si>
  <si>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</si>
  <si>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</si>
  <si>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</si>
  <si>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</si>
  <si>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</si>
  <si>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</si>
  <si>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</si>
  <si>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</si>
  <si>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</si>
  <si>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</si>
  <si>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</si>
  <si>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</si>
  <si>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</si>
  <si>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</si>
  <si>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</si>
  <si>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</si>
  <si>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</si>
  <si>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</si>
  <si>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</si>
  <si>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</si>
  <si>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</si>
  <si>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</si>
  <si>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</si>
  <si>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</si>
  <si>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</si>
  <si>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</si>
  <si>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</si>
  <si>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</si>
  <si>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</si>
  <si>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</si>
  <si>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</si>
  <si>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</si>
  <si>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</si>
  <si>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</si>
  <si>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</si>
  <si>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</si>
  <si>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</si>
  <si>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</si>
  <si>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</si>
  <si>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</si>
  <si>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</si>
  <si>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</si>
  <si>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</si>
  <si>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</si>
  <si>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</si>
  <si>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</si>
  <si>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</si>
  <si>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</si>
  <si>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</si>
  <si>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</si>
  <si>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</si>
  <si>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</si>
  <si>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</si>
  <si>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</si>
  <si>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</si>
  <si>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</si>
  <si>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</si>
  <si>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</si>
  <si>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</si>
  <si>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</si>
  <si>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</si>
  <si>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</si>
  <si>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</si>
  <si>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</si>
  <si>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</si>
  <si>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</si>
  <si>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</si>
  <si>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</si>
  <si>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</si>
  <si>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</si>
  <si>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</si>
  <si>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</si>
  <si>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</si>
  <si>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</si>
  <si>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</si>
  <si>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</si>
  <si>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</si>
  <si>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</si>
  <si>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</si>
  <si>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</si>
  <si>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</si>
  <si>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</si>
  <si>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</si>
  <si>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</si>
  <si>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</si>
  <si>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</si>
  <si>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</si>
  <si>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</si>
  <si>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</si>
  <si>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</si>
  <si>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</si>
  <si>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</si>
  <si>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</si>
  <si>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</si>
  <si>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</si>
  <si>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</si>
  <si>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</si>
  <si>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</si>
  <si>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</si>
  <si>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</si>
  <si>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</si>
  <si>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</si>
  <si>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</si>
  <si>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</si>
  <si>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</si>
  <si>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</si>
  <si>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</si>
  <si>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</si>
  <si>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</si>
  <si>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</si>
  <si>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</si>
  <si>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</si>
  <si>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</si>
  <si>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</si>
  <si>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</si>
  <si>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</si>
  <si>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</si>
  <si>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</si>
  <si>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</si>
  <si>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</si>
  <si>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</si>
  <si>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</si>
  <si>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</si>
  <si>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</si>
  <si>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</si>
  <si>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</si>
  <si>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</si>
  <si>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</si>
  <si>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</si>
  <si>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</si>
  <si>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</si>
  <si>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</si>
  <si>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</si>
  <si>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</si>
  <si>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</si>
  <si>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</si>
  <si>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</si>
  <si>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</si>
  <si>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</si>
  <si>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</si>
  <si>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</si>
  <si>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</si>
  <si>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</si>
  <si>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</si>
  <si>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</si>
  <si>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</si>
  <si>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</si>
  <si>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</si>
  <si>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</si>
  <si>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</si>
  <si>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</si>
  <si>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</si>
  <si>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</si>
  <si>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</si>
  <si>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</si>
  <si>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</si>
  <si>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</si>
  <si>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</si>
  <si>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</si>
  <si>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</si>
  <si>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</si>
  <si>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</si>
  <si>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</si>
  <si>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</si>
  <si>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</si>
  <si>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</si>
  <si>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</si>
  <si>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</si>
  <si>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</si>
  <si>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</si>
  <si>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</si>
  <si>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</si>
  <si>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</si>
  <si>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</si>
  <si>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</si>
  <si>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</si>
  <si>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</si>
  <si>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</si>
  <si>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</si>
  <si>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</si>
  <si>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</si>
  <si>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</si>
  <si>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</si>
  <si>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</si>
  <si>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</si>
  <si>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</si>
  <si>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</si>
  <si>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</si>
  <si>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</si>
  <si>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</si>
  <si>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</si>
  <si>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</si>
  <si>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</si>
  <si>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</si>
  <si>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</si>
  <si>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</si>
  <si>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</si>
  <si>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</si>
  <si>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</si>
  <si>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</si>
  <si>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</si>
  <si>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</si>
  <si>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</si>
  <si>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</si>
  <si>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</si>
  <si>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</si>
  <si>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</si>
  <si>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</si>
  <si>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</si>
  <si>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</si>
  <si>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</si>
  <si>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</si>
  <si>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</si>
  <si>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</si>
  <si>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</si>
  <si>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</si>
  <si>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</si>
  <si>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</si>
  <si>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</si>
  <si>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</si>
  <si>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</si>
  <si>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</si>
  <si>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</si>
  <si>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</si>
  <si>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</si>
  <si>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</si>
  <si>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</si>
  <si>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</si>
  <si>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</si>
  <si>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</si>
  <si>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</si>
  <si>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</si>
  <si>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</si>
  <si>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</si>
  <si>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</si>
  <si>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</si>
  <si>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</si>
  <si>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</si>
  <si>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</si>
  <si>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</si>
  <si>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</si>
  <si>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</si>
  <si>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</si>
  <si>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</si>
  <si>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</si>
  <si>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</si>
  <si>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</si>
  <si>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</si>
  <si>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</si>
  <si>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</si>
  <si>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</si>
  <si>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</si>
  <si>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</si>
  <si>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</si>
  <si>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</si>
  <si>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</si>
  <si>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</si>
  <si>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</si>
  <si>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</si>
  <si>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</si>
  <si>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</si>
  <si>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</si>
  <si>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</si>
  <si>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</si>
  <si>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</si>
  <si>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</si>
  <si>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</si>
  <si>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</si>
  <si>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</si>
  <si>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</si>
  <si>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</si>
  <si>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</si>
  <si>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</si>
  <si>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</si>
  <si>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</si>
  <si>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</si>
  <si>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</si>
  <si>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</si>
  <si>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</si>
  <si>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</si>
  <si>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</si>
  <si>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</si>
  <si>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</si>
  <si>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</si>
  <si>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</si>
  <si>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</si>
  <si>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</si>
  <si>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</si>
  <si>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</si>
  <si>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</si>
  <si>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</si>
  <si>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</si>
  <si>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</si>
  <si>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</si>
  <si>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</si>
  <si>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</si>
  <si>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</si>
  <si>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</si>
  <si>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</si>
  <si>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</si>
  <si>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</si>
  <si>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</si>
  <si>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</si>
  <si>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</si>
  <si>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</si>
  <si>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</si>
  <si>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</si>
  <si>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</si>
  <si>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</si>
  <si>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</si>
  <si>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</si>
  <si>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</si>
  <si>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</si>
  <si>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</si>
  <si>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</si>
  <si>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</si>
  <si>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</si>
  <si>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</si>
  <si>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</si>
  <si>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</si>
  <si>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</si>
  <si>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</si>
  <si>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</si>
  <si>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</si>
  <si>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</si>
  <si>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</si>
  <si>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</si>
  <si>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</si>
  <si>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</si>
  <si>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</si>
  <si>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</si>
  <si>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</si>
  <si>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</si>
  <si>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</si>
  <si>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</si>
  <si>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</si>
  <si>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</si>
  <si>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</si>
  <si>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</si>
  <si>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</si>
  <si>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</si>
  <si>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</si>
  <si>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</si>
  <si>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</si>
  <si>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</si>
  <si>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</si>
  <si>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</si>
  <si>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</si>
  <si>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</si>
  <si>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</si>
  <si>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</si>
  <si>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</si>
  <si>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</si>
  <si>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</si>
  <si>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</si>
  <si>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</si>
  <si>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</si>
  <si>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</si>
  <si>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</si>
  <si>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</si>
  <si>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</si>
  <si>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</si>
  <si>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</si>
  <si>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</si>
  <si>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</si>
  <si>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</si>
  <si>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</si>
  <si>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</si>
  <si>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</si>
  <si>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</si>
  <si>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</si>
  <si>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</si>
  <si>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</si>
  <si>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</si>
  <si>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</si>
  <si>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</si>
  <si>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</si>
  <si>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</si>
  <si>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</si>
  <si>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</si>
  <si>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</si>
  <si>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</si>
  <si>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</si>
  <si>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</si>
  <si>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</si>
  <si>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</si>
  <si>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</si>
  <si>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</si>
  <si>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</si>
  <si>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</si>
  <si>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</si>
  <si>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</si>
  <si>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</si>
  <si>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</si>
  <si>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</si>
  <si>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</si>
  <si>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</si>
  <si>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</si>
  <si>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</si>
  <si>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</si>
  <si>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</si>
  <si>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</si>
  <si>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</si>
  <si>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</si>
  <si>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</si>
  <si>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</si>
  <si>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</si>
  <si>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</si>
  <si>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</si>
  <si>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</si>
  <si>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</si>
  <si>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</si>
  <si>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</si>
  <si>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</si>
  <si>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</si>
  <si>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</si>
  <si>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</si>
  <si>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</si>
  <si>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</si>
  <si>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</si>
  <si>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</si>
  <si>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</si>
  <si>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</si>
  <si>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</si>
  <si>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</si>
  <si>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</si>
  <si>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</si>
  <si>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</si>
  <si>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</si>
  <si>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</si>
  <si>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</si>
  <si>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</si>
  <si>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</si>
  <si>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</si>
  <si>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</si>
  <si>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</si>
  <si>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</si>
  <si>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</si>
  <si>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</si>
  <si>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</si>
  <si>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</si>
  <si>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</si>
  <si>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</si>
  <si>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</si>
  <si>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</si>
  <si>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</si>
  <si>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</si>
  <si>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</si>
  <si>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</si>
  <si>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</si>
  <si>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</si>
  <si>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</si>
  <si>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</si>
  <si>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</si>
  <si>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</si>
  <si>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</si>
  <si>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</si>
  <si>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</si>
  <si>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</si>
  <si>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</si>
  <si>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</si>
  <si>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</si>
  <si>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</si>
  <si>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</si>
  <si>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</si>
  <si>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</si>
  <si>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</si>
  <si>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</si>
  <si>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</si>
  <si>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</si>
  <si>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</si>
  <si>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</si>
  <si>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</si>
  <si>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</si>
  <si>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</si>
  <si>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</si>
  <si>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</si>
  <si>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</si>
  <si>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</si>
  <si>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</si>
  <si>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</si>
  <si>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</si>
  <si>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</si>
  <si>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</si>
  <si>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</si>
  <si>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</si>
  <si>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</si>
  <si>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</si>
  <si>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</si>
  <si>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</si>
  <si>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</si>
  <si>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</si>
  <si>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</si>
  <si>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</si>
  <si>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</si>
  <si>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</si>
  <si>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</si>
  <si>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</si>
  <si>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</si>
  <si>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</si>
  <si>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</si>
  <si>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</si>
  <si>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</si>
  <si>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</si>
  <si>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</si>
  <si>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</si>
  <si>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</si>
  <si>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</si>
  <si>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</si>
  <si>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</si>
  <si>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</si>
  <si>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</si>
  <si>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</si>
  <si>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</si>
  <si>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</si>
  <si>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</si>
  <si>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</si>
  <si>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</si>
  <si>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</si>
  <si>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</si>
  <si>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</si>
  <si>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</si>
  <si>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</si>
  <si>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</si>
  <si>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</si>
  <si>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</si>
  <si>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</si>
  <si>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</si>
  <si>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</si>
  <si>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</si>
  <si>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</si>
  <si>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</si>
  <si>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</si>
  <si>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</si>
  <si>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</si>
  <si>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</si>
  <si>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</si>
  <si>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</si>
  <si>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</si>
  <si>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</si>
  <si>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</si>
  <si>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</si>
  <si>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</si>
  <si>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</si>
  <si>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</si>
  <si>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</si>
  <si>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</si>
  <si>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</si>
  <si>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</si>
  <si>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</si>
  <si>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</si>
  <si>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</si>
  <si>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</si>
  <si>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</si>
  <si>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</si>
  <si>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</si>
  <si>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</si>
  <si>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</si>
  <si>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</si>
  <si>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</si>
  <si>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</si>
  <si>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</si>
  <si>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</si>
  <si>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</si>
  <si>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</si>
  <si>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</si>
  <si>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</si>
  <si>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</si>
  <si>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</si>
  <si>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</si>
  <si>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</si>
  <si>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</si>
  <si>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</si>
  <si>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</si>
  <si>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</si>
  <si>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</si>
  <si>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</si>
  <si>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</si>
  <si>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</si>
  <si>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</si>
  <si>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</si>
  <si>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</si>
  <si>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</si>
  <si>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</si>
  <si>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</si>
  <si>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</si>
  <si>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</si>
  <si>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</si>
  <si>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</si>
  <si>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</si>
  <si>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</si>
  <si>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</si>
  <si>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</si>
  <si>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</si>
  <si>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</si>
  <si>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</si>
  <si>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</si>
  <si>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</si>
  <si>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</si>
  <si>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</si>
  <si>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</si>
  <si>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</si>
  <si>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</si>
  <si>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</si>
  <si>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</si>
  <si>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</si>
  <si>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</si>
  <si>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</si>
  <si>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</si>
  <si>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</si>
  <si>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</si>
  <si>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</si>
  <si>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</si>
  <si>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</si>
  <si>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</si>
  <si>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</si>
  <si>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</si>
  <si>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</si>
  <si>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</si>
  <si>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</si>
  <si>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</si>
  <si>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</si>
  <si>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</si>
  <si>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</si>
  <si>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</si>
  <si>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</si>
  <si>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</si>
  <si>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</si>
  <si>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</si>
  <si>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</si>
  <si>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</si>
  <si>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</si>
  <si>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</si>
  <si>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</si>
  <si>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</si>
  <si>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</si>
  <si>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</si>
  <si>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</si>
  <si>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</si>
  <si>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</si>
  <si>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</si>
  <si>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</si>
  <si>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</si>
  <si>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</si>
  <si>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</si>
  <si>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</si>
  <si>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</si>
  <si>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</si>
  <si>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</si>
  <si>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</si>
  <si>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</si>
  <si>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</si>
  <si>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</si>
  <si>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</si>
  <si>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</si>
  <si>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</si>
  <si>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</si>
  <si>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</si>
  <si>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</si>
  <si>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</si>
  <si>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</si>
  <si>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</si>
  <si>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</si>
  <si>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</si>
  <si>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</si>
  <si>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</si>
  <si>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</si>
  <si>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</si>
  <si>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</si>
  <si>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</si>
  <si>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</si>
  <si>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</si>
  <si>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</si>
  <si>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</si>
  <si>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</si>
  <si>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</si>
  <si>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</si>
  <si>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</si>
  <si>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</si>
  <si>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</si>
  <si>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</si>
  <si>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</si>
  <si>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</si>
  <si>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</si>
  <si>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</si>
  <si>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</si>
  <si>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</si>
  <si>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</si>
  <si>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</si>
  <si>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</si>
  <si>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</si>
  <si>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</si>
  <si>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</si>
  <si>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</si>
  <si>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</si>
  <si>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</si>
  <si>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</si>
  <si>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</si>
  <si>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</si>
  <si>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</si>
  <si>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</si>
  <si>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</si>
  <si>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</si>
  <si>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</si>
  <si>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</si>
  <si>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</si>
  <si>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</si>
  <si>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</si>
  <si>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</si>
  <si>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</si>
  <si>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</si>
  <si>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</si>
  <si>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</si>
  <si>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</si>
  <si>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</si>
  <si>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</si>
  <si>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</si>
  <si>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</si>
  <si>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</si>
  <si>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</si>
  <si>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</si>
  <si>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</si>
  <si>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</si>
  <si>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</si>
  <si>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</si>
  <si>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</si>
  <si>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</si>
  <si>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</si>
  <si>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</si>
  <si>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</si>
  <si>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</si>
  <si>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</si>
  <si>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</si>
  <si>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</si>
  <si>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</si>
  <si>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</si>
  <si>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</si>
  <si>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</si>
  <si>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</si>
  <si>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</si>
  <si>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</si>
  <si>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</si>
  <si>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</si>
  <si>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</si>
  <si>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</si>
  <si>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</si>
  <si>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</si>
  <si>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</si>
  <si>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</si>
  <si>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</si>
  <si>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</si>
  <si>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</si>
  <si>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</si>
  <si>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</si>
  <si>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</si>
  <si>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</si>
  <si>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</si>
  <si>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</si>
  <si>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</si>
  <si>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</si>
  <si>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</si>
  <si>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</si>
  <si>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</si>
  <si>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</si>
  <si>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</si>
  <si>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</si>
  <si>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</si>
  <si>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</si>
  <si>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</si>
  <si>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</si>
  <si>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</si>
  <si>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</si>
  <si>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</si>
  <si>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</si>
  <si>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</si>
  <si>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</si>
  <si>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</si>
  <si>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</si>
  <si>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</si>
  <si>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</si>
  <si>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</si>
  <si>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</si>
  <si>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</si>
  <si>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</si>
  <si>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</si>
  <si>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</si>
  <si>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</si>
  <si>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</si>
  <si>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</si>
  <si>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</si>
  <si>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</si>
  <si>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</si>
  <si>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</si>
  <si>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</si>
  <si>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</si>
  <si>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</si>
  <si>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</si>
  <si>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</si>
  <si>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</si>
  <si>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</si>
  <si>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</si>
  <si>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</si>
  <si>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</si>
  <si>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</si>
  <si>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</si>
  <si>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</si>
  <si>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</si>
  <si>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</si>
  <si>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</si>
  <si>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</si>
  <si>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</si>
  <si>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</si>
  <si>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</si>
  <si>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</si>
  <si>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</si>
  <si>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</si>
  <si>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</si>
  <si>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</si>
  <si>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</si>
  <si>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</si>
  <si>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</si>
  <si>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</si>
  <si>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</si>
  <si>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</si>
  <si>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</si>
  <si>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</si>
  <si>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</si>
  <si>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</si>
  <si>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</si>
  <si>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</si>
  <si>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</si>
  <si>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</si>
  <si>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</si>
  <si>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</si>
  <si>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</si>
  <si>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</si>
  <si>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</si>
  <si>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</si>
  <si>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</si>
  <si>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</si>
  <si>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</si>
  <si>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(All)</t>
  </si>
  <si>
    <t>Row Labels</t>
  </si>
  <si>
    <t>Grand Total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</si>
  <si>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</si>
  <si>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</si>
  <si>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</si>
  <si>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</si>
  <si>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</si>
  <si>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</si>
  <si>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</si>
  <si>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</si>
  <si>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</si>
  <si>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</si>
  <si>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</si>
  <si>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</si>
  <si>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</si>
  <si>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</si>
  <si>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</si>
  <si>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</si>
  <si>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</si>
  <si>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</si>
  <si>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</si>
  <si>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</si>
  <si>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</si>
  <si>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</si>
  <si>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</si>
  <si>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</si>
  <si>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</si>
  <si>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</si>
  <si>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</si>
  <si>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</si>
  <si>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</si>
  <si>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</si>
  <si>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</si>
  <si>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</si>
  <si>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</si>
  <si>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</si>
  <si>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</si>
  <si>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</si>
  <si>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</si>
  <si>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</si>
  <si>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</si>
  <si>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</si>
  <si>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</si>
  <si>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</si>
  <si>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</si>
  <si>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</si>
  <si>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</si>
  <si>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</si>
  <si>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</si>
  <si>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</si>
  <si>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</si>
  <si>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</si>
  <si>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</si>
  <si>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</si>
  <si>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</si>
  <si>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</si>
  <si>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</si>
  <si>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</si>
  <si>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</si>
  <si>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</si>
  <si>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</si>
  <si>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</si>
  <si>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</si>
  <si>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</si>
  <si>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</si>
  <si>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</si>
  <si>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</si>
  <si>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</si>
  <si>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</si>
  <si>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</si>
  <si>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</si>
  <si>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</si>
  <si>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 Number of Backers</t>
  </si>
  <si>
    <t>Median Number of Backers</t>
  </si>
  <si>
    <t>Minimum Number of Backers</t>
  </si>
  <si>
    <t>Maximum Number of Backers</t>
  </si>
  <si>
    <t>Variance of Backers (var.p)</t>
  </si>
  <si>
    <t>Variance of Backers (var.s)</t>
  </si>
  <si>
    <t>Standard Dev (stdev.p)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</si>
</sst>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'Stats Analysis'!$K$2:$K$566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DB5-A0BC-01FB1374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92800"/>
        <c:axId val="1890501440"/>
      </c:lineChart>
      <c:catAx>
        <c:axId val="18904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501440"/>
        <c:crosses val="autoZero"/>
        <c:auto val="1"/>
        <c:lblAlgn val="ctr"/>
        <c:lblOffset val="100"/>
        <c:noMultiLvlLbl val="0"/>
      </c:catAx>
      <c:valAx>
        <c:axId val="18905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'Stats Analysis'!$M$2:$M$365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6-4EB1-A74C-E37AF212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549696"/>
        <c:axId val="1727557856"/>
      </c:lineChart>
      <c:catAx>
        <c:axId val="17275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57856"/>
        <c:crosses val="autoZero"/>
        <c:auto val="1"/>
        <c:lblAlgn val="ctr"/>
        <c:lblOffset val="100"/>
        <c:noMultiLvlLbl val="0"/>
      </c:catAx>
      <c:valAx>
        <c:axId val="17275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5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Chance</a:t>
            </a:r>
            <a:r>
              <a:rPr lang="en-US" baseline="0"/>
              <a:t> of Success / Goal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'Success per goal range'!$F$1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'Success per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per goal range'!$F$2:$F$13</c:f>
              <c:numCache>
                <c:formatCode>0.00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100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03-4823-A931-7B5434DD6263}"/>
            </c:ext>
          </c:extLst>
        </c:ser>
        <c:ser>
          <c:idx val="5"/>
          <c:order val="5"/>
          <c:tx>
            <c:strRef>
              <c:f>'Success per goal range'!$G$1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'Success per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per goal range'!$G$2:$G$13</c:f>
              <c:numCache>
                <c:formatCode>0.00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03-4823-A931-7B5434DD6263}"/>
            </c:ext>
          </c:extLst>
        </c:ser>
        <c:ser>
          <c:idx val="6"/>
          <c:order val="6"/>
          <c:tx>
            <c:strRef>
              <c:f>'Success per goal range'!$H$1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'Success per goal range'!$A$2:$A$13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'Success per goal range'!$H$2:$H$13</c:f>
              <c:numCache>
                <c:formatCode>0.00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03-4823-A931-7B5434DD626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618816"/>
        <c:axId val="1721619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'Success per goal range'!$B$1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'Success per goal range'!$A$2:$A$13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'Success per goal range'!$B$2:$B$13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03-4823-A931-7B5434DD62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'Success per goal range'!$C$1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'Success per goal range'!$A$2:$A$13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'Success per goal range'!$C$2:$C$13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03-4823-A931-7B5434DD626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'Success per goal range'!$D$1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'Success per goal range'!$A$2:$A$13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'Success per goal range'!$D$2:$D$13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03-4823-A931-7B5434DD62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'Success per goal range'!$E$1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'Success per goal range'!$A$2:$A$13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'Success per goal range'!$E$2:$E$13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003-4823-A931-7B5434DD6263}"/>
                  </c:ext>
                </c:extLst>
              </c15:ser>
            </c15:filteredLineSeries>
          </c:ext>
        </c:extLst>
      </c:lineChart>
      <c:catAx>
        <c:axId val="172161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19776"/>
        <c:crosses val="autoZero"/>
        <c:auto val="1"/>
        <c:lblAlgn val="ctr"/>
        <c:lblOffset val="100"/>
        <c:noMultiLvlLbl val="0"/>
      </c:catAx>
      <c:valAx>
        <c:axId val="17216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F-40CB-96D7-AFD56AC3A89A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F-40CB-96D7-AFD56AC3A89A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F-40CB-96D7-AFD56AC3A89A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7F-40CB-96D7-AFD56AC3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933520"/>
        <c:axId val="42974032"/>
      </c:lineChart>
      <c:catAx>
        <c:axId val="3799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4032"/>
        <c:crosses val="autoZero"/>
        <c:auto val="1"/>
        <c:lblAlgn val="ctr"/>
        <c:lblOffset val="100"/>
        <c:noMultiLvlLbl val="0"/>
      </c:catAx>
      <c:valAx>
        <c:axId val="429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5-41F6-891B-0E1EB84E1A9F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5-41F6-891B-0E1EB84E1A9F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85-41F6-891B-0E1EB84E1A9F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85-41F6-891B-0E1EB84E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943120"/>
        <c:axId val="379935440"/>
      </c:barChart>
      <c:catAx>
        <c:axId val="3799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5440"/>
        <c:crosses val="autoZero"/>
        <c:auto val="1"/>
        <c:lblAlgn val="ctr"/>
        <c:lblOffset val="100"/>
        <c:noMultiLvlLbl val="0"/>
      </c:catAx>
      <c:valAx>
        <c:axId val="3799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 stats!PivotTable2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'Sub category stats'!$B$6:$B$30</c:f>
              <c:numCache>
                <c:formatCode>General</c:formatCode>
                <c:ptCount val="24"/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B-4009-9871-F23600DE3C86}"/>
            </c:ext>
          </c:extLst>
        </c:ser>
        <c:ser>
          <c:idx val="1"/>
          <c:order val="1"/>
          <c:tx>
            <c:strRef>
              <c:f>'Sub 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'Sub category stats'!$C$6:$C$30</c:f>
              <c:numCache>
                <c:formatCode>General</c:formatCode>
                <c:ptCount val="24"/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11</c:v>
                </c:pt>
                <c:pt idx="17">
                  <c:v>16</c:v>
                </c:pt>
                <c:pt idx="18">
                  <c:v>19</c:v>
                </c:pt>
                <c:pt idx="19">
                  <c:v>20</c:v>
                </c:pt>
                <c:pt idx="20">
                  <c:v>12</c:v>
                </c:pt>
                <c:pt idx="21">
                  <c:v>21</c:v>
                </c:pt>
                <c:pt idx="22">
                  <c:v>30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B-4009-9871-F23600DE3C86}"/>
            </c:ext>
          </c:extLst>
        </c:ser>
        <c:ser>
          <c:idx val="2"/>
          <c:order val="2"/>
          <c:tx>
            <c:strRef>
              <c:f>'Sub 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'Sub category stats'!$D$6:$D$30</c:f>
              <c:numCache>
                <c:formatCode>General</c:formatCode>
                <c:ptCount val="24"/>
                <c:pt idx="4">
                  <c:v>1</c:v>
                </c:pt>
                <c:pt idx="6">
                  <c:v>1</c:v>
                </c:pt>
                <c:pt idx="11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B-4009-9871-F23600DE3C86}"/>
            </c:ext>
          </c:extLst>
        </c:ser>
        <c:ser>
          <c:idx val="3"/>
          <c:order val="3"/>
          <c:tx>
            <c:strRef>
              <c:f>'Sub 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 stats'!$A$6:$A$30</c:f>
              <c:strCache>
                <c:ptCount val="24"/>
                <c:pt idx="0">
                  <c:v>world music</c:v>
                </c:pt>
                <c:pt idx="1">
                  <c:v>audio</c:v>
                </c:pt>
                <c:pt idx="2">
                  <c:v>metal</c:v>
                </c:pt>
                <c:pt idx="3">
                  <c:v>radio &amp; podcasts</c:v>
                </c:pt>
                <c:pt idx="4">
                  <c:v>mobile games</c:v>
                </c:pt>
                <c:pt idx="5">
                  <c:v>science fiction</c:v>
                </c:pt>
                <c:pt idx="6">
                  <c:v>shorts</c:v>
                </c:pt>
                <c:pt idx="7">
                  <c:v>jazz</c:v>
                </c:pt>
                <c:pt idx="8">
                  <c:v>television</c:v>
                </c:pt>
                <c:pt idx="9">
                  <c:v>fiction</c:v>
                </c:pt>
                <c:pt idx="10">
                  <c:v>electric music</c:v>
                </c:pt>
                <c:pt idx="11">
                  <c:v>nonfiction</c:v>
                </c:pt>
                <c:pt idx="12">
                  <c:v>translations</c:v>
                </c:pt>
                <c:pt idx="13">
                  <c:v>animation</c:v>
                </c:pt>
                <c:pt idx="14">
                  <c:v>video games</c:v>
                </c:pt>
                <c:pt idx="15">
                  <c:v>drama</c:v>
                </c:pt>
                <c:pt idx="16">
                  <c:v>photography books</c:v>
                </c:pt>
                <c:pt idx="17">
                  <c:v>wearables</c:v>
                </c:pt>
                <c:pt idx="18">
                  <c:v>indie rock</c:v>
                </c:pt>
                <c:pt idx="19">
                  <c:v>food trucks</c:v>
                </c:pt>
                <c:pt idx="20">
                  <c:v>web</c:v>
                </c:pt>
                <c:pt idx="21">
                  <c:v>documentary</c:v>
                </c:pt>
                <c:pt idx="22">
                  <c:v>rock</c:v>
                </c:pt>
                <c:pt idx="23">
                  <c:v>plays</c:v>
                </c:pt>
              </c:strCache>
            </c:strRef>
          </c:cat>
          <c:val>
            <c:numRef>
              <c:f>'Sub category stats'!$E$6:$E$30</c:f>
              <c:numCache>
                <c:formatCode>General</c:formatCode>
                <c:ptCount val="2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13</c:v>
                </c:pt>
                <c:pt idx="12">
                  <c:v>14</c:v>
                </c:pt>
                <c:pt idx="13">
                  <c:v>21</c:v>
                </c:pt>
                <c:pt idx="14">
                  <c:v>17</c:v>
                </c:pt>
                <c:pt idx="15">
                  <c:v>22</c:v>
                </c:pt>
                <c:pt idx="16">
                  <c:v>26</c:v>
                </c:pt>
                <c:pt idx="17">
                  <c:v>28</c:v>
                </c:pt>
                <c:pt idx="18">
                  <c:v>23</c:v>
                </c:pt>
                <c:pt idx="19">
                  <c:v>22</c:v>
                </c:pt>
                <c:pt idx="20">
                  <c:v>36</c:v>
                </c:pt>
                <c:pt idx="21">
                  <c:v>34</c:v>
                </c:pt>
                <c:pt idx="22">
                  <c:v>49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B-4009-9871-F23600DE3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000832"/>
        <c:axId val="435002272"/>
      </c:barChart>
      <c:catAx>
        <c:axId val="4350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2272"/>
        <c:crosses val="autoZero"/>
        <c:auto val="1"/>
        <c:lblAlgn val="ctr"/>
        <c:lblOffset val="100"/>
        <c:noMultiLvlLbl val="0"/>
      </c:catAx>
      <c:valAx>
        <c:axId val="4350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80010</xdr:rowOff>
    </xdr:from>
    <xdr:to>
      <xdr:col>2</xdr:col>
      <xdr:colOff>1135380</xdr:colOff>
      <xdr:row>25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26CBE5-283E-F232-E727-484E84351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1146810</xdr:colOff>
      <xdr:row>11</xdr:row>
      <xdr:rowOff>80010</xdr:rowOff>
    </xdr:from>
    <xdr:to>
      <xdr:col>9</xdr:col>
      <xdr:colOff>57150</xdr:colOff>
      <xdr:row>25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59A432-C0CA-E595-A1B8-680ADC212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468630</xdr:colOff>
      <xdr:row>13</xdr:row>
      <xdr:rowOff>57150</xdr:rowOff>
    </xdr:from>
    <xdr:to>
      <xdr:col>6</xdr:col>
      <xdr:colOff>521970</xdr:colOff>
      <xdr:row>27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AC1DE-27B5-7940-74B7-9B4F1029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101600</xdr:rowOff>
    </xdr:from>
    <xdr:to>
      <xdr:col>18</xdr:col>
      <xdr:colOff>635000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7040F-BE64-7C2F-3602-B1C078A6A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2</xdr:row>
      <xdr:rowOff>57150</xdr:rowOff>
    </xdr:from>
    <xdr:to>
      <xdr:col>17</xdr:col>
      <xdr:colOff>298450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0EA55-ABD3-F91A-4B56-23B4243ED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25400</xdr:rowOff>
    </xdr:from>
    <xdr:to>
      <xdr:col>17</xdr:col>
      <xdr:colOff>133350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178AE-541B-786C-284A-FA9C08259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ott Vokoun" refreshedDate="45455.867602199076" createdVersion="8" refreshedVersion="8" minRefreshableVersion="3" recordCount="1000" xr:uid="{FAABF400-166A-4C51-ADC6-464146EA398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02E45-1E5E-4050-8E8F-07948ED57F9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D8266-EA07-41A8-BCF2-BE40B88AAA1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1F28DF-B7A1-484B-9624-B6EC5ACB97A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a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23"/>
    </i>
    <i>
      <x v="1"/>
    </i>
    <i>
      <x v="9"/>
    </i>
    <i>
      <x v="14"/>
    </i>
    <i>
      <x v="10"/>
    </i>
    <i>
      <x v="16"/>
    </i>
    <i>
      <x v="17"/>
    </i>
    <i>
      <x v="8"/>
    </i>
    <i>
      <x v="18"/>
    </i>
    <i>
      <x v="5"/>
    </i>
    <i>
      <x v="4"/>
    </i>
    <i>
      <x v="11"/>
    </i>
    <i>
      <x v="19"/>
    </i>
    <i>
      <x/>
    </i>
    <i>
      <x v="20"/>
    </i>
    <i>
      <x v="3"/>
    </i>
    <i>
      <x v="12"/>
    </i>
    <i>
      <x v="21"/>
    </i>
    <i>
      <x v="7"/>
    </i>
    <i>
      <x v="6"/>
    </i>
    <i>
      <x v="22"/>
    </i>
    <i>
      <x v="2"/>
    </i>
    <i>
      <x v="15"/>
    </i>
    <i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workbookViewId="0">
      <selection activeCell="G1" sqref="G1:H1048576"/>
    </sheetView>
  </sheetViews>
  <sheetFormatPr defaultColWidth="10.6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8984375" bestFit="1" customWidth="1"/>
    <col min="8" max="8" width="13" bestFit="1" customWidth="1"/>
    <col min="9" max="9" width="15.796875" bestFit="1" customWidth="1"/>
    <col min="12" max="13" width="11.19921875" bestFit="1" customWidth="1"/>
    <col min="14" max="14" width="21.69921875" bestFit="1" customWidth="1"/>
    <col min="15" max="15" width="20.296875" bestFit="1" customWidth="1"/>
    <col min="18" max="18" width="28" bestFit="1" customWidth="1"/>
    <col min="19" max="19" width="14.19921875" bestFit="1" customWidth="1"/>
    <col min="20" max="20" width="16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5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idden="1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31.2" hidden="1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idden="1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idden="1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idden="1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idden="1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hidden="1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idden="1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idden="1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idden="1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idden="1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idden="1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idden="1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idden="1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idden="1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idden="1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idden="1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idden="1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idden="1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idden="1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idden="1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hidden="1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idden="1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idden="1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hidden="1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idden="1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idden="1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idden="1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hidden="1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idden="1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idden="1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idden="1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idden="1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idden="1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idden="1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idden="1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hidden="1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hidden="1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idden="1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idden="1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idden="1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idden="1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hidden="1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idden="1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(((L67/60)/60)/24)+DATE(1970,1,1)</f>
        <v>40570.25</v>
      </c>
      <c r="O67" s="6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hidden="1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idden="1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hidden="1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idden="1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hidden="1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idden="1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idden="1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idden="1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idden="1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hidden="1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idden="1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idden="1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idden="1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hidden="1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idden="1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idden="1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idden="1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idden="1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hidden="1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idden="1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idden="1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hidden="1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idden="1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idden="1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hidden="1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idden="1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idden="1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idden="1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idden="1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idden="1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hidden="1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hidden="1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idden="1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idden="1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idden="1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idden="1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idden="1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idden="1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hidden="1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idden="1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idden="1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idden="1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idden="1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idden="1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idden="1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(((L131/60)/60)/24)+DATE(1970,1,1)</f>
        <v>42038.25</v>
      </c>
      <c r="O131" s="6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idden="1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hidden="1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hidden="1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idden="1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hidden="1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idden="1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hidden="1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idden="1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hidden="1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idden="1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idden="1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idden="1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hidden="1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hidden="1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idden="1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idden="1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idden="1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idden="1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idden="1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idden="1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idden="1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hidden="1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idden="1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idden="1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idden="1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idden="1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idden="1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idden="1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hidden="1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idden="1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idden="1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hidden="1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idden="1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hidden="1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idden="1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idden="1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idden="1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(((L195/60)/60)/24)+DATE(1970,1,1)</f>
        <v>43198.208333333328</v>
      </c>
      <c r="O195" s="6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idden="1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idden="1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idden="1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hidden="1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idden="1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hidden="1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idden="1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idden="1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hidden="1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idden="1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hidden="1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hidden="1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hidden="1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idden="1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idden="1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idden="1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idden="1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idden="1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idden="1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idden="1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idden="1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hidden="1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idden="1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idden="1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idden="1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idden="1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idden="1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idden="1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idden="1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hidden="1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idden="1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idden="1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hidden="1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hidden="1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hidden="1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hidden="1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idden="1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hidden="1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idden="1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idden="1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idden="1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hidden="1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hidden="1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hidden="1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idden="1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(((L259/60)/60)/24)+DATE(1970,1,1)</f>
        <v>41338.25</v>
      </c>
      <c r="O259" s="6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idden="1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hidden="1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idden="1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idden="1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idden="1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idden="1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idden="1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idden="1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idden="1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idden="1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idden="1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hidden="1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idden="1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idden="1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hidden="1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hidden="1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idden="1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hidden="1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hidden="1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idden="1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idden="1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idden="1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idden="1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idden="1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idden="1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idden="1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idden="1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idden="1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hidden="1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idden="1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idden="1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hidden="1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idden="1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idden="1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idden="1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idden="1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idden="1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idden="1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(((L323/60)/60)/24)+DATE(1970,1,1)</f>
        <v>40634.208333333336</v>
      </c>
      <c r="O323" s="6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31.2" hidden="1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idden="1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hidden="1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idden="1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hidden="1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hidden="1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hidden="1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idden="1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idden="1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hidden="1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idden="1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idden="1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idden="1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idden="1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idden="1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idden="1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idden="1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idden="1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idden="1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idden="1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idden="1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idden="1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idden="1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idden="1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idden="1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idden="1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idden="1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idden="1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idden="1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idden="1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hidden="1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idden="1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idden="1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hidden="1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idden="1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idden="1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idden="1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hidden="1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(((L387/60)/60)/24)+DATE(1970,1,1)</f>
        <v>43553.208333333328</v>
      </c>
      <c r="O387" s="6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idden="1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idden="1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idden="1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idden="1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idden="1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hidden="1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idden="1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idden="1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hidden="1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idden="1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idden="1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hidden="1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idden="1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idden="1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idden="1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idden="1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idden="1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idden="1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idden="1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idden="1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hidden="1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idden="1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idden="1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idden="1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idden="1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idden="1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idden="1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idden="1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idden="1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idden="1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hidden="1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idden="1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idden="1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idden="1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idden="1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idden="1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hidden="1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hidden="1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idden="1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(((L451/60)/60)/24)+DATE(1970,1,1)</f>
        <v>43530.25</v>
      </c>
      <c r="O451" s="6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idden="1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idden="1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hidden="1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idden="1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idden="1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idden="1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hidden="1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idden="1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idden="1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idden="1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hidden="1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idden="1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idden="1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idden="1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idden="1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idden="1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hidden="1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idden="1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idden="1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idden="1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idden="1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idden="1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idden="1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idden="1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hidden="1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hidden="1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idden="1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idden="1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hidden="1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idden="1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idden="1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hidden="1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idden="1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idden="1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idden="1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hidden="1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idden="1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(((L515/60)/60)/24)+DATE(1970,1,1)</f>
        <v>40430.208333333336</v>
      </c>
      <c r="O515" s="6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idden="1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idden="1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idden="1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idden="1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idden="1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idden="1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hidden="1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hidden="1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idden="1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idden="1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idden="1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idden="1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idden="1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idden="1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hidden="1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hidden="1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idden="1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idden="1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hidden="1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hidden="1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hidden="1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idden="1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idden="1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idden="1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idden="1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idden="1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idden="1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idden="1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idden="1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idden="1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hidden="1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idden="1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idden="1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idden="1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idden="1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idden="1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idden="1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idden="1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(((L579/60)/60)/24)+DATE(1970,1,1)</f>
        <v>40613.25</v>
      </c>
      <c r="O579" s="6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idden="1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idden="1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hidden="1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hidden="1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idden="1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hidden="1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idden="1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hidden="1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hidden="1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idden="1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idden="1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idden="1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hidden="1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idden="1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idden="1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idden="1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idden="1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idden="1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idden="1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idden="1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hidden="1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idden="1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hidden="1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hidden="1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hidden="1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idden="1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idden="1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idden="1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idden="1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idden="1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idden="1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idden="1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hidden="1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idden="1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idden="1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idden="1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idden="1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idden="1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idden="1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idden="1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idden="1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hidden="1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(((L643/60)/60)/24)+DATE(1970,1,1)</f>
        <v>42786.25</v>
      </c>
      <c r="O643" s="6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idden="1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idden="1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idden="1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idden="1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hidden="1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idden="1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idden="1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idden="1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idden="1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idden="1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hidden="1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idden="1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hidden="1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hidden="1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idden="1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idden="1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idden="1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idden="1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idden="1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idden="1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idden="1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idden="1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idden="1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idden="1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idden="1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idden="1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idden="1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idden="1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idden="1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hidden="1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idden="1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hidden="1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idden="1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hidden="1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(((L707/60)/60)/24)+DATE(1970,1,1)</f>
        <v>41619.25</v>
      </c>
      <c r="O707" s="6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31.2" hidden="1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hidden="1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idden="1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idden="1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hidden="1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hidden="1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idden="1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idden="1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idden="1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hidden="1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idden="1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idden="1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hidden="1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idden="1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idden="1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idden="1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hidden="1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hidden="1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idden="1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hidden="1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idden="1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idden="1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idden="1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idden="1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hidden="1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idden="1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hidden="1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idden="1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idden="1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idden="1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idden="1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idden="1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idden="1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idden="1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idden="1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idden="1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idden="1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idden="1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idden="1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hidden="1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idden="1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idden="1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idden="1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idden="1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idden="1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hidden="1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idden="1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idden="1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(((L771/60)/60)/24)+DATE(1970,1,1)</f>
        <v>41501.208333333336</v>
      </c>
      <c r="O771" s="6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2" hidden="1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idden="1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idden="1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idden="1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idden="1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idden="1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hidden="1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idden="1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idden="1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idden="1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idden="1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hidden="1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idden="1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idden="1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idden="1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idden="1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idden="1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idden="1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idden="1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idden="1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hidden="1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hidden="1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idden="1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hidden="1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idden="1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hidden="1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idden="1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idden="1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hidden="1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hidden="1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idden="1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idden="1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idden="1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idden="1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idden="1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hidden="1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idden="1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idden="1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hidden="1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hidden="1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hidden="1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idden="1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idden="1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(((L835/60)/60)/24)+DATE(1970,1,1)</f>
        <v>40588.25</v>
      </c>
      <c r="O835" s="6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idden="1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idden="1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idden="1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idden="1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idden="1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idden="1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hidden="1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idden="1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idden="1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idden="1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idden="1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idden="1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hidden="1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hidden="1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idden="1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hidden="1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idden="1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idden="1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hidden="1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hidden="1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idden="1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hidden="1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idden="1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idden="1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hidden="1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idden="1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hidden="1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idden="1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hidden="1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idden="1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idden="1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idden="1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idden="1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hidden="1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idden="1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hidden="1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idden="1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hidden="1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idden="1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idden="1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hidden="1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idden="1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idden="1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idden="1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hidden="1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(((L899/60)/60)/24)+DATE(1970,1,1)</f>
        <v>43583.208333333328</v>
      </c>
      <c r="O899" s="6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idden="1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idden="1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idden="1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hidden="1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idden="1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hidden="1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idden="1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idden="1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idden="1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idden="1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idden="1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hidden="1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idden="1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idden="1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idden="1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idden="1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idden="1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idden="1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hidden="1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idden="1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idden="1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idden="1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idden="1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idden="1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idden="1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hidden="1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idden="1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idden="1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idden="1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idden="1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6"/>
        <v>42776.25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idden="1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hidden="1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idden="1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idden="1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idden="1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hidden="1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idden="1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hidden="1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hidden="1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(((L963/60)/60)/24)+DATE(1970,1,1)</f>
        <v>40591.25</v>
      </c>
      <c r="O963" s="6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idden="1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idden="1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idden="1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idden="1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idden="1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hidden="1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idden="1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hidden="1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idden="1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idden="1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hidden="1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idden="1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idden="1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idden="1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idden="1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hidden="1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idden="1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idden="1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idden="1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idden="1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idden="1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idden="1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idden="1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idden="1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1189-CE85-41C9-B9A8-F2CDFD8DDEB3}">
  <dimension ref="A1:M566"/>
  <sheetViews>
    <sheetView tabSelected="1" workbookViewId="0">
      <selection activeCell="H9" sqref="H9"/>
    </sheetView>
  </sheetViews>
  <sheetFormatPr defaultRowHeight="15.6" x14ac:dyDescent="0.3"/>
  <cols>
    <col min="1" max="1" width="26" bestFit="1" customWidth="1"/>
    <col min="2" max="2" width="19.09765625" bestFit="1" customWidth="1"/>
    <col min="3" max="3" width="21.5" bestFit="1" customWidth="1"/>
    <col min="10" max="10" width="9.19921875" bestFit="1" customWidth="1"/>
    <col min="11" max="11" width="13.19921875" bestFit="1" customWidth="1"/>
    <col min="13" max="13" width="13.19921875" bestFit="1" customWidth="1"/>
  </cols>
  <sheetData>
    <row r="1" spans="1:13" x14ac:dyDescent="0.3">
      <c r="B1" t="s">
        <v>2106</v>
      </c>
      <c r="C1" t="s">
        <v>2107</v>
      </c>
      <c r="J1" s="1" t="s">
        <v>4</v>
      </c>
      <c r="K1" s="1" t="s">
        <v>5</v>
      </c>
      <c r="L1" s="1" t="s">
        <v>4</v>
      </c>
      <c r="M1" s="1" t="s">
        <v>5</v>
      </c>
    </row>
    <row r="2" spans="1:13" x14ac:dyDescent="0.3">
      <c r="A2" t="s">
        <v>2108</v>
      </c>
      <c r="B2">
        <f>AVERAGE(K:K)</f>
        <v>851.14690265486729</v>
      </c>
      <c r="C2">
        <f>AVERAGE(M:M)</f>
        <v>585.61538461538464</v>
      </c>
      <c r="J2" t="s">
        <v>20</v>
      </c>
      <c r="K2">
        <v>158</v>
      </c>
      <c r="L2" t="s">
        <v>14</v>
      </c>
      <c r="M2">
        <v>0</v>
      </c>
    </row>
    <row r="3" spans="1:13" x14ac:dyDescent="0.3">
      <c r="A3" t="s">
        <v>2109</v>
      </c>
      <c r="B3">
        <f>MEDIAN(K:K)</f>
        <v>201</v>
      </c>
      <c r="C3">
        <f>MEDIAN(M:M)</f>
        <v>114.5</v>
      </c>
      <c r="J3" t="s">
        <v>20</v>
      </c>
      <c r="K3">
        <v>1425</v>
      </c>
      <c r="L3" t="s">
        <v>14</v>
      </c>
      <c r="M3">
        <v>24</v>
      </c>
    </row>
    <row r="4" spans="1:13" x14ac:dyDescent="0.3">
      <c r="A4" t="s">
        <v>2110</v>
      </c>
      <c r="B4">
        <f>MIN(K:K)</f>
        <v>16</v>
      </c>
      <c r="C4">
        <f>MIN(M:M)</f>
        <v>0</v>
      </c>
      <c r="J4" t="s">
        <v>20</v>
      </c>
      <c r="K4">
        <v>174</v>
      </c>
      <c r="L4" t="s">
        <v>14</v>
      </c>
      <c r="M4">
        <v>53</v>
      </c>
    </row>
    <row r="5" spans="1:13" x14ac:dyDescent="0.3">
      <c r="A5" t="s">
        <v>2111</v>
      </c>
      <c r="B5">
        <f>MAX(K:K)</f>
        <v>7295</v>
      </c>
      <c r="C5">
        <f>MAX(M:M)</f>
        <v>6080</v>
      </c>
      <c r="J5" t="s">
        <v>20</v>
      </c>
      <c r="K5">
        <v>227</v>
      </c>
      <c r="L5" t="s">
        <v>14</v>
      </c>
      <c r="M5">
        <v>18</v>
      </c>
    </row>
    <row r="6" spans="1:13" x14ac:dyDescent="0.3">
      <c r="A6" t="s">
        <v>2112</v>
      </c>
      <c r="B6">
        <f>_xlfn.VAR.P(K:K)</f>
        <v>1603373.7324019109</v>
      </c>
      <c r="C6">
        <f>_xlfn.VAR.P(M:M)</f>
        <v>921574.68174133555</v>
      </c>
      <c r="J6" t="s">
        <v>20</v>
      </c>
      <c r="K6">
        <v>220</v>
      </c>
      <c r="L6" t="s">
        <v>14</v>
      </c>
      <c r="M6">
        <v>44</v>
      </c>
    </row>
    <row r="7" spans="1:13" x14ac:dyDescent="0.3">
      <c r="A7" t="s">
        <v>2113</v>
      </c>
      <c r="B7">
        <f>_xlfn.VAR.S(K:K)</f>
        <v>1606216.5936295739</v>
      </c>
      <c r="C7">
        <f>_xlfn.VAR.S(M:M)</f>
        <v>924113.45496927318</v>
      </c>
      <c r="J7" t="s">
        <v>20</v>
      </c>
      <c r="K7">
        <v>98</v>
      </c>
      <c r="L7" t="s">
        <v>14</v>
      </c>
      <c r="M7">
        <v>27</v>
      </c>
    </row>
    <row r="8" spans="1:13" x14ac:dyDescent="0.3">
      <c r="A8" t="s">
        <v>2114</v>
      </c>
      <c r="B8">
        <f>_xlfn.STDEV.P(K:K)</f>
        <v>1266.2439466397898</v>
      </c>
      <c r="C8">
        <f>_xlfn.STDEV.P(M:M)</f>
        <v>959.98681331637863</v>
      </c>
      <c r="J8" t="s">
        <v>20</v>
      </c>
      <c r="K8">
        <v>100</v>
      </c>
      <c r="L8" t="s">
        <v>14</v>
      </c>
      <c r="M8">
        <v>55</v>
      </c>
    </row>
    <row r="9" spans="1:13" x14ac:dyDescent="0.3">
      <c r="A9" t="s">
        <v>2114</v>
      </c>
      <c r="B9">
        <f>_xlfn.STDEV.S(K:K)</f>
        <v>1267.366006183523</v>
      </c>
      <c r="C9">
        <f>_xlfn.STDEV.S(M:M)</f>
        <v>961.30819978260524</v>
      </c>
      <c r="J9" t="s">
        <v>20</v>
      </c>
      <c r="K9">
        <v>1249</v>
      </c>
      <c r="L9" t="s">
        <v>14</v>
      </c>
      <c r="M9">
        <v>200</v>
      </c>
    </row>
    <row r="10" spans="1:13" x14ac:dyDescent="0.3">
      <c r="J10" t="s">
        <v>20</v>
      </c>
      <c r="K10">
        <v>1396</v>
      </c>
      <c r="L10" t="s">
        <v>14</v>
      </c>
      <c r="M10">
        <v>452</v>
      </c>
    </row>
    <row r="11" spans="1:13" x14ac:dyDescent="0.3">
      <c r="J11" t="s">
        <v>20</v>
      </c>
      <c r="K11">
        <v>890</v>
      </c>
      <c r="L11" t="s">
        <v>14</v>
      </c>
      <c r="M11">
        <v>674</v>
      </c>
    </row>
    <row r="12" spans="1:13" x14ac:dyDescent="0.3">
      <c r="J12" t="s">
        <v>20</v>
      </c>
      <c r="K12">
        <v>142</v>
      </c>
      <c r="L12" t="s">
        <v>14</v>
      </c>
      <c r="M12">
        <v>558</v>
      </c>
    </row>
    <row r="13" spans="1:13" x14ac:dyDescent="0.3">
      <c r="J13" t="s">
        <v>20</v>
      </c>
      <c r="K13">
        <v>2673</v>
      </c>
      <c r="L13" t="s">
        <v>14</v>
      </c>
      <c r="M13">
        <v>15</v>
      </c>
    </row>
    <row r="14" spans="1:13" x14ac:dyDescent="0.3">
      <c r="J14" t="s">
        <v>20</v>
      </c>
      <c r="K14">
        <v>163</v>
      </c>
      <c r="L14" t="s">
        <v>14</v>
      </c>
      <c r="M14">
        <v>2307</v>
      </c>
    </row>
    <row r="15" spans="1:13" x14ac:dyDescent="0.3">
      <c r="J15" t="s">
        <v>20</v>
      </c>
      <c r="K15">
        <v>2220</v>
      </c>
      <c r="L15" t="s">
        <v>14</v>
      </c>
      <c r="M15">
        <v>88</v>
      </c>
    </row>
    <row r="16" spans="1:13" x14ac:dyDescent="0.3">
      <c r="J16" t="s">
        <v>20</v>
      </c>
      <c r="K16">
        <v>1606</v>
      </c>
      <c r="L16" t="s">
        <v>14</v>
      </c>
      <c r="M16">
        <v>48</v>
      </c>
    </row>
    <row r="17" spans="10:13" x14ac:dyDescent="0.3">
      <c r="J17" t="s">
        <v>20</v>
      </c>
      <c r="K17">
        <v>129</v>
      </c>
      <c r="L17" t="s">
        <v>14</v>
      </c>
      <c r="M17">
        <v>1</v>
      </c>
    </row>
    <row r="18" spans="10:13" x14ac:dyDescent="0.3">
      <c r="J18" t="s">
        <v>20</v>
      </c>
      <c r="K18">
        <v>226</v>
      </c>
      <c r="L18" t="s">
        <v>14</v>
      </c>
      <c r="M18">
        <v>1467</v>
      </c>
    </row>
    <row r="19" spans="10:13" x14ac:dyDescent="0.3">
      <c r="J19" t="s">
        <v>20</v>
      </c>
      <c r="K19">
        <v>5419</v>
      </c>
      <c r="L19" t="s">
        <v>14</v>
      </c>
      <c r="M19">
        <v>75</v>
      </c>
    </row>
    <row r="20" spans="10:13" x14ac:dyDescent="0.3">
      <c r="J20" t="s">
        <v>20</v>
      </c>
      <c r="K20">
        <v>165</v>
      </c>
      <c r="L20" t="s">
        <v>14</v>
      </c>
      <c r="M20">
        <v>120</v>
      </c>
    </row>
    <row r="21" spans="10:13" x14ac:dyDescent="0.3">
      <c r="J21" t="s">
        <v>20</v>
      </c>
      <c r="K21">
        <v>1965</v>
      </c>
      <c r="L21" t="s">
        <v>14</v>
      </c>
      <c r="M21">
        <v>2253</v>
      </c>
    </row>
    <row r="22" spans="10:13" x14ac:dyDescent="0.3">
      <c r="J22" t="s">
        <v>20</v>
      </c>
      <c r="K22">
        <v>16</v>
      </c>
      <c r="L22" t="s">
        <v>14</v>
      </c>
      <c r="M22">
        <v>5</v>
      </c>
    </row>
    <row r="23" spans="10:13" x14ac:dyDescent="0.3">
      <c r="J23" t="s">
        <v>20</v>
      </c>
      <c r="K23">
        <v>107</v>
      </c>
      <c r="L23" t="s">
        <v>14</v>
      </c>
      <c r="M23">
        <v>38</v>
      </c>
    </row>
    <row r="24" spans="10:13" x14ac:dyDescent="0.3">
      <c r="J24" t="s">
        <v>20</v>
      </c>
      <c r="K24">
        <v>134</v>
      </c>
      <c r="L24" t="s">
        <v>14</v>
      </c>
      <c r="M24">
        <v>12</v>
      </c>
    </row>
    <row r="25" spans="10:13" x14ac:dyDescent="0.3">
      <c r="J25" t="s">
        <v>20</v>
      </c>
      <c r="K25">
        <v>198</v>
      </c>
      <c r="L25" t="s">
        <v>14</v>
      </c>
      <c r="M25">
        <v>1684</v>
      </c>
    </row>
    <row r="26" spans="10:13" x14ac:dyDescent="0.3">
      <c r="J26" t="s">
        <v>20</v>
      </c>
      <c r="K26">
        <v>111</v>
      </c>
      <c r="L26" t="s">
        <v>14</v>
      </c>
      <c r="M26">
        <v>56</v>
      </c>
    </row>
    <row r="27" spans="10:13" x14ac:dyDescent="0.3">
      <c r="J27" t="s">
        <v>20</v>
      </c>
      <c r="K27">
        <v>222</v>
      </c>
      <c r="L27" t="s">
        <v>14</v>
      </c>
      <c r="M27">
        <v>838</v>
      </c>
    </row>
    <row r="28" spans="10:13" x14ac:dyDescent="0.3">
      <c r="J28" t="s">
        <v>20</v>
      </c>
      <c r="K28">
        <v>6212</v>
      </c>
      <c r="L28" t="s">
        <v>14</v>
      </c>
      <c r="M28">
        <v>1000</v>
      </c>
    </row>
    <row r="29" spans="10:13" x14ac:dyDescent="0.3">
      <c r="J29" t="s">
        <v>20</v>
      </c>
      <c r="K29">
        <v>98</v>
      </c>
      <c r="L29" t="s">
        <v>14</v>
      </c>
      <c r="M29">
        <v>1482</v>
      </c>
    </row>
    <row r="30" spans="10:13" x14ac:dyDescent="0.3">
      <c r="J30" t="s">
        <v>20</v>
      </c>
      <c r="K30">
        <v>92</v>
      </c>
      <c r="L30" t="s">
        <v>14</v>
      </c>
      <c r="M30">
        <v>106</v>
      </c>
    </row>
    <row r="31" spans="10:13" x14ac:dyDescent="0.3">
      <c r="J31" t="s">
        <v>20</v>
      </c>
      <c r="K31">
        <v>149</v>
      </c>
      <c r="L31" t="s">
        <v>14</v>
      </c>
      <c r="M31">
        <v>679</v>
      </c>
    </row>
    <row r="32" spans="10:13" x14ac:dyDescent="0.3">
      <c r="J32" t="s">
        <v>20</v>
      </c>
      <c r="K32">
        <v>2431</v>
      </c>
      <c r="L32" t="s">
        <v>14</v>
      </c>
      <c r="M32">
        <v>1220</v>
      </c>
    </row>
    <row r="33" spans="10:13" x14ac:dyDescent="0.3">
      <c r="J33" t="s">
        <v>20</v>
      </c>
      <c r="K33">
        <v>303</v>
      </c>
      <c r="L33" t="s">
        <v>14</v>
      </c>
      <c r="M33">
        <v>1</v>
      </c>
    </row>
    <row r="34" spans="10:13" x14ac:dyDescent="0.3">
      <c r="J34" t="s">
        <v>20</v>
      </c>
      <c r="K34">
        <v>209</v>
      </c>
      <c r="L34" t="s">
        <v>14</v>
      </c>
      <c r="M34">
        <v>37</v>
      </c>
    </row>
    <row r="35" spans="10:13" x14ac:dyDescent="0.3">
      <c r="J35" t="s">
        <v>20</v>
      </c>
      <c r="K35">
        <v>131</v>
      </c>
      <c r="L35" t="s">
        <v>14</v>
      </c>
      <c r="M35">
        <v>60</v>
      </c>
    </row>
    <row r="36" spans="10:13" x14ac:dyDescent="0.3">
      <c r="J36" t="s">
        <v>20</v>
      </c>
      <c r="K36">
        <v>164</v>
      </c>
      <c r="L36" t="s">
        <v>14</v>
      </c>
      <c r="M36">
        <v>296</v>
      </c>
    </row>
    <row r="37" spans="10:13" x14ac:dyDescent="0.3">
      <c r="J37" t="s">
        <v>20</v>
      </c>
      <c r="K37">
        <v>201</v>
      </c>
      <c r="L37" t="s">
        <v>14</v>
      </c>
      <c r="M37">
        <v>3304</v>
      </c>
    </row>
    <row r="38" spans="10:13" x14ac:dyDescent="0.3">
      <c r="J38" t="s">
        <v>20</v>
      </c>
      <c r="K38">
        <v>211</v>
      </c>
      <c r="L38" t="s">
        <v>14</v>
      </c>
      <c r="M38">
        <v>73</v>
      </c>
    </row>
    <row r="39" spans="10:13" x14ac:dyDescent="0.3">
      <c r="J39" t="s">
        <v>20</v>
      </c>
      <c r="K39">
        <v>128</v>
      </c>
      <c r="L39" t="s">
        <v>14</v>
      </c>
      <c r="M39">
        <v>3387</v>
      </c>
    </row>
    <row r="40" spans="10:13" x14ac:dyDescent="0.3">
      <c r="J40" t="s">
        <v>20</v>
      </c>
      <c r="K40">
        <v>1600</v>
      </c>
      <c r="L40" t="s">
        <v>14</v>
      </c>
      <c r="M40">
        <v>662</v>
      </c>
    </row>
    <row r="41" spans="10:13" x14ac:dyDescent="0.3">
      <c r="J41" t="s">
        <v>20</v>
      </c>
      <c r="K41">
        <v>249</v>
      </c>
      <c r="L41" t="s">
        <v>14</v>
      </c>
      <c r="M41">
        <v>774</v>
      </c>
    </row>
    <row r="42" spans="10:13" x14ac:dyDescent="0.3">
      <c r="J42" t="s">
        <v>20</v>
      </c>
      <c r="K42">
        <v>236</v>
      </c>
      <c r="L42" t="s">
        <v>14</v>
      </c>
      <c r="M42">
        <v>672</v>
      </c>
    </row>
    <row r="43" spans="10:13" x14ac:dyDescent="0.3">
      <c r="J43" t="s">
        <v>20</v>
      </c>
      <c r="K43">
        <v>4065</v>
      </c>
      <c r="L43" t="s">
        <v>14</v>
      </c>
      <c r="M43">
        <v>940</v>
      </c>
    </row>
    <row r="44" spans="10:13" x14ac:dyDescent="0.3">
      <c r="J44" t="s">
        <v>20</v>
      </c>
      <c r="K44">
        <v>246</v>
      </c>
      <c r="L44" t="s">
        <v>14</v>
      </c>
      <c r="M44">
        <v>117</v>
      </c>
    </row>
    <row r="45" spans="10:13" x14ac:dyDescent="0.3">
      <c r="J45" t="s">
        <v>20</v>
      </c>
      <c r="K45">
        <v>2475</v>
      </c>
      <c r="L45" t="s">
        <v>14</v>
      </c>
      <c r="M45">
        <v>115</v>
      </c>
    </row>
    <row r="46" spans="10:13" x14ac:dyDescent="0.3">
      <c r="J46" t="s">
        <v>20</v>
      </c>
      <c r="K46">
        <v>76</v>
      </c>
      <c r="L46" t="s">
        <v>14</v>
      </c>
      <c r="M46">
        <v>326</v>
      </c>
    </row>
    <row r="47" spans="10:13" x14ac:dyDescent="0.3">
      <c r="J47" t="s">
        <v>20</v>
      </c>
      <c r="K47">
        <v>54</v>
      </c>
      <c r="L47" t="s">
        <v>14</v>
      </c>
      <c r="M47">
        <v>1</v>
      </c>
    </row>
    <row r="48" spans="10:13" x14ac:dyDescent="0.3">
      <c r="J48" t="s">
        <v>20</v>
      </c>
      <c r="K48">
        <v>88</v>
      </c>
      <c r="L48" t="s">
        <v>14</v>
      </c>
      <c r="M48">
        <v>1467</v>
      </c>
    </row>
    <row r="49" spans="10:13" x14ac:dyDescent="0.3">
      <c r="J49" t="s">
        <v>20</v>
      </c>
      <c r="K49">
        <v>85</v>
      </c>
      <c r="L49" t="s">
        <v>14</v>
      </c>
      <c r="M49">
        <v>5681</v>
      </c>
    </row>
    <row r="50" spans="10:13" x14ac:dyDescent="0.3">
      <c r="J50" t="s">
        <v>20</v>
      </c>
      <c r="K50">
        <v>170</v>
      </c>
      <c r="L50" t="s">
        <v>14</v>
      </c>
      <c r="M50">
        <v>1059</v>
      </c>
    </row>
    <row r="51" spans="10:13" x14ac:dyDescent="0.3">
      <c r="J51" t="s">
        <v>20</v>
      </c>
      <c r="K51">
        <v>330</v>
      </c>
      <c r="L51" t="s">
        <v>14</v>
      </c>
      <c r="M51">
        <v>1194</v>
      </c>
    </row>
    <row r="52" spans="10:13" x14ac:dyDescent="0.3">
      <c r="J52" t="s">
        <v>20</v>
      </c>
      <c r="K52">
        <v>127</v>
      </c>
      <c r="L52" t="s">
        <v>14</v>
      </c>
      <c r="M52">
        <v>30</v>
      </c>
    </row>
    <row r="53" spans="10:13" x14ac:dyDescent="0.3">
      <c r="J53" t="s">
        <v>20</v>
      </c>
      <c r="K53">
        <v>411</v>
      </c>
      <c r="L53" t="s">
        <v>14</v>
      </c>
      <c r="M53">
        <v>75</v>
      </c>
    </row>
    <row r="54" spans="10:13" x14ac:dyDescent="0.3">
      <c r="J54" t="s">
        <v>20</v>
      </c>
      <c r="K54">
        <v>180</v>
      </c>
      <c r="L54" t="s">
        <v>14</v>
      </c>
      <c r="M54">
        <v>955</v>
      </c>
    </row>
    <row r="55" spans="10:13" x14ac:dyDescent="0.3">
      <c r="J55" t="s">
        <v>20</v>
      </c>
      <c r="K55">
        <v>374</v>
      </c>
      <c r="L55" t="s">
        <v>14</v>
      </c>
      <c r="M55">
        <v>67</v>
      </c>
    </row>
    <row r="56" spans="10:13" x14ac:dyDescent="0.3">
      <c r="J56" t="s">
        <v>20</v>
      </c>
      <c r="K56">
        <v>71</v>
      </c>
      <c r="L56" t="s">
        <v>14</v>
      </c>
      <c r="M56">
        <v>5</v>
      </c>
    </row>
    <row r="57" spans="10:13" x14ac:dyDescent="0.3">
      <c r="J57" t="s">
        <v>20</v>
      </c>
      <c r="K57">
        <v>203</v>
      </c>
      <c r="L57" t="s">
        <v>14</v>
      </c>
      <c r="M57">
        <v>26</v>
      </c>
    </row>
    <row r="58" spans="10:13" x14ac:dyDescent="0.3">
      <c r="J58" t="s">
        <v>20</v>
      </c>
      <c r="K58">
        <v>113</v>
      </c>
      <c r="L58" t="s">
        <v>14</v>
      </c>
      <c r="M58">
        <v>1130</v>
      </c>
    </row>
    <row r="59" spans="10:13" x14ac:dyDescent="0.3">
      <c r="J59" t="s">
        <v>20</v>
      </c>
      <c r="K59">
        <v>96</v>
      </c>
      <c r="L59" t="s">
        <v>14</v>
      </c>
      <c r="M59">
        <v>782</v>
      </c>
    </row>
    <row r="60" spans="10:13" x14ac:dyDescent="0.3">
      <c r="J60" t="s">
        <v>20</v>
      </c>
      <c r="K60">
        <v>498</v>
      </c>
      <c r="L60" t="s">
        <v>14</v>
      </c>
      <c r="M60">
        <v>210</v>
      </c>
    </row>
    <row r="61" spans="10:13" x14ac:dyDescent="0.3">
      <c r="J61" t="s">
        <v>20</v>
      </c>
      <c r="K61">
        <v>180</v>
      </c>
      <c r="L61" t="s">
        <v>14</v>
      </c>
      <c r="M61">
        <v>136</v>
      </c>
    </row>
    <row r="62" spans="10:13" x14ac:dyDescent="0.3">
      <c r="J62" t="s">
        <v>20</v>
      </c>
      <c r="K62">
        <v>27</v>
      </c>
      <c r="L62" t="s">
        <v>14</v>
      </c>
      <c r="M62">
        <v>86</v>
      </c>
    </row>
    <row r="63" spans="10:13" x14ac:dyDescent="0.3">
      <c r="J63" t="s">
        <v>20</v>
      </c>
      <c r="K63">
        <v>2331</v>
      </c>
      <c r="L63" t="s">
        <v>14</v>
      </c>
      <c r="M63">
        <v>19</v>
      </c>
    </row>
    <row r="64" spans="10:13" x14ac:dyDescent="0.3">
      <c r="J64" t="s">
        <v>20</v>
      </c>
      <c r="K64">
        <v>113</v>
      </c>
      <c r="L64" t="s">
        <v>14</v>
      </c>
      <c r="M64">
        <v>886</v>
      </c>
    </row>
    <row r="65" spans="10:13" x14ac:dyDescent="0.3">
      <c r="J65" t="s">
        <v>20</v>
      </c>
      <c r="K65">
        <v>164</v>
      </c>
      <c r="L65" t="s">
        <v>14</v>
      </c>
      <c r="M65">
        <v>35</v>
      </c>
    </row>
    <row r="66" spans="10:13" x14ac:dyDescent="0.3">
      <c r="J66" t="s">
        <v>20</v>
      </c>
      <c r="K66">
        <v>164</v>
      </c>
      <c r="L66" t="s">
        <v>14</v>
      </c>
      <c r="M66">
        <v>24</v>
      </c>
    </row>
    <row r="67" spans="10:13" x14ac:dyDescent="0.3">
      <c r="J67" t="s">
        <v>20</v>
      </c>
      <c r="K67">
        <v>336</v>
      </c>
      <c r="L67" t="s">
        <v>14</v>
      </c>
      <c r="M67">
        <v>86</v>
      </c>
    </row>
    <row r="68" spans="10:13" x14ac:dyDescent="0.3">
      <c r="J68" t="s">
        <v>20</v>
      </c>
      <c r="K68">
        <v>1917</v>
      </c>
      <c r="L68" t="s">
        <v>14</v>
      </c>
      <c r="M68">
        <v>243</v>
      </c>
    </row>
    <row r="69" spans="10:13" x14ac:dyDescent="0.3">
      <c r="J69" t="s">
        <v>20</v>
      </c>
      <c r="K69">
        <v>95</v>
      </c>
      <c r="L69" t="s">
        <v>14</v>
      </c>
      <c r="M69">
        <v>65</v>
      </c>
    </row>
    <row r="70" spans="10:13" x14ac:dyDescent="0.3">
      <c r="J70" t="s">
        <v>20</v>
      </c>
      <c r="K70">
        <v>147</v>
      </c>
      <c r="L70" t="s">
        <v>14</v>
      </c>
      <c r="M70">
        <v>100</v>
      </c>
    </row>
    <row r="71" spans="10:13" x14ac:dyDescent="0.3">
      <c r="J71" t="s">
        <v>20</v>
      </c>
      <c r="K71">
        <v>86</v>
      </c>
      <c r="L71" t="s">
        <v>14</v>
      </c>
      <c r="M71">
        <v>168</v>
      </c>
    </row>
    <row r="72" spans="10:13" x14ac:dyDescent="0.3">
      <c r="J72" t="s">
        <v>20</v>
      </c>
      <c r="K72">
        <v>83</v>
      </c>
      <c r="L72" t="s">
        <v>14</v>
      </c>
      <c r="M72">
        <v>13</v>
      </c>
    </row>
    <row r="73" spans="10:13" x14ac:dyDescent="0.3">
      <c r="J73" t="s">
        <v>20</v>
      </c>
      <c r="K73">
        <v>676</v>
      </c>
      <c r="L73" t="s">
        <v>14</v>
      </c>
      <c r="M73">
        <v>1</v>
      </c>
    </row>
    <row r="74" spans="10:13" x14ac:dyDescent="0.3">
      <c r="J74" t="s">
        <v>20</v>
      </c>
      <c r="K74">
        <v>361</v>
      </c>
      <c r="L74" t="s">
        <v>14</v>
      </c>
      <c r="M74">
        <v>40</v>
      </c>
    </row>
    <row r="75" spans="10:13" x14ac:dyDescent="0.3">
      <c r="J75" t="s">
        <v>20</v>
      </c>
      <c r="K75">
        <v>131</v>
      </c>
      <c r="L75" t="s">
        <v>14</v>
      </c>
      <c r="M75">
        <v>226</v>
      </c>
    </row>
    <row r="76" spans="10:13" x14ac:dyDescent="0.3">
      <c r="J76" t="s">
        <v>20</v>
      </c>
      <c r="K76">
        <v>126</v>
      </c>
      <c r="L76" t="s">
        <v>14</v>
      </c>
      <c r="M76">
        <v>1625</v>
      </c>
    </row>
    <row r="77" spans="10:13" x14ac:dyDescent="0.3">
      <c r="J77" t="s">
        <v>20</v>
      </c>
      <c r="K77">
        <v>275</v>
      </c>
      <c r="L77" t="s">
        <v>14</v>
      </c>
      <c r="M77">
        <v>143</v>
      </c>
    </row>
    <row r="78" spans="10:13" x14ac:dyDescent="0.3">
      <c r="J78" t="s">
        <v>20</v>
      </c>
      <c r="K78">
        <v>67</v>
      </c>
      <c r="L78" t="s">
        <v>14</v>
      </c>
      <c r="M78">
        <v>934</v>
      </c>
    </row>
    <row r="79" spans="10:13" x14ac:dyDescent="0.3">
      <c r="J79" t="s">
        <v>20</v>
      </c>
      <c r="K79">
        <v>154</v>
      </c>
      <c r="L79" t="s">
        <v>14</v>
      </c>
      <c r="M79">
        <v>17</v>
      </c>
    </row>
    <row r="80" spans="10:13" x14ac:dyDescent="0.3">
      <c r="J80" t="s">
        <v>20</v>
      </c>
      <c r="K80">
        <v>1782</v>
      </c>
      <c r="L80" t="s">
        <v>14</v>
      </c>
      <c r="M80">
        <v>2179</v>
      </c>
    </row>
    <row r="81" spans="10:13" x14ac:dyDescent="0.3">
      <c r="J81" t="s">
        <v>20</v>
      </c>
      <c r="K81">
        <v>903</v>
      </c>
      <c r="L81" t="s">
        <v>14</v>
      </c>
      <c r="M81">
        <v>931</v>
      </c>
    </row>
    <row r="82" spans="10:13" x14ac:dyDescent="0.3">
      <c r="J82" t="s">
        <v>20</v>
      </c>
      <c r="K82">
        <v>94</v>
      </c>
      <c r="L82" t="s">
        <v>14</v>
      </c>
      <c r="M82">
        <v>92</v>
      </c>
    </row>
    <row r="83" spans="10:13" x14ac:dyDescent="0.3">
      <c r="J83" t="s">
        <v>20</v>
      </c>
      <c r="K83">
        <v>180</v>
      </c>
      <c r="L83" t="s">
        <v>14</v>
      </c>
      <c r="M83">
        <v>57</v>
      </c>
    </row>
    <row r="84" spans="10:13" x14ac:dyDescent="0.3">
      <c r="J84" t="s">
        <v>20</v>
      </c>
      <c r="K84">
        <v>533</v>
      </c>
      <c r="L84" t="s">
        <v>14</v>
      </c>
      <c r="M84">
        <v>41</v>
      </c>
    </row>
    <row r="85" spans="10:13" x14ac:dyDescent="0.3">
      <c r="J85" t="s">
        <v>20</v>
      </c>
      <c r="K85">
        <v>2443</v>
      </c>
      <c r="L85" t="s">
        <v>14</v>
      </c>
      <c r="M85">
        <v>1</v>
      </c>
    </row>
    <row r="86" spans="10:13" x14ac:dyDescent="0.3">
      <c r="J86" t="s">
        <v>20</v>
      </c>
      <c r="K86">
        <v>89</v>
      </c>
      <c r="L86" t="s">
        <v>14</v>
      </c>
      <c r="M86">
        <v>101</v>
      </c>
    </row>
    <row r="87" spans="10:13" x14ac:dyDescent="0.3">
      <c r="J87" t="s">
        <v>20</v>
      </c>
      <c r="K87">
        <v>159</v>
      </c>
      <c r="L87" t="s">
        <v>14</v>
      </c>
      <c r="M87">
        <v>1335</v>
      </c>
    </row>
    <row r="88" spans="10:13" x14ac:dyDescent="0.3">
      <c r="J88" t="s">
        <v>20</v>
      </c>
      <c r="K88">
        <v>50</v>
      </c>
      <c r="L88" t="s">
        <v>14</v>
      </c>
      <c r="M88">
        <v>15</v>
      </c>
    </row>
    <row r="89" spans="10:13" x14ac:dyDescent="0.3">
      <c r="J89" t="s">
        <v>20</v>
      </c>
      <c r="K89">
        <v>186</v>
      </c>
      <c r="L89" t="s">
        <v>14</v>
      </c>
      <c r="M89">
        <v>454</v>
      </c>
    </row>
    <row r="90" spans="10:13" x14ac:dyDescent="0.3">
      <c r="J90" t="s">
        <v>20</v>
      </c>
      <c r="K90">
        <v>1071</v>
      </c>
      <c r="L90" t="s">
        <v>14</v>
      </c>
      <c r="M90">
        <v>3182</v>
      </c>
    </row>
    <row r="91" spans="10:13" x14ac:dyDescent="0.3">
      <c r="J91" t="s">
        <v>20</v>
      </c>
      <c r="K91">
        <v>117</v>
      </c>
      <c r="L91" t="s">
        <v>14</v>
      </c>
      <c r="M91">
        <v>15</v>
      </c>
    </row>
    <row r="92" spans="10:13" x14ac:dyDescent="0.3">
      <c r="J92" t="s">
        <v>20</v>
      </c>
      <c r="K92">
        <v>70</v>
      </c>
      <c r="L92" t="s">
        <v>14</v>
      </c>
      <c r="M92">
        <v>133</v>
      </c>
    </row>
    <row r="93" spans="10:13" x14ac:dyDescent="0.3">
      <c r="J93" t="s">
        <v>20</v>
      </c>
      <c r="K93">
        <v>135</v>
      </c>
      <c r="L93" t="s">
        <v>14</v>
      </c>
      <c r="M93">
        <v>2062</v>
      </c>
    </row>
    <row r="94" spans="10:13" x14ac:dyDescent="0.3">
      <c r="J94" t="s">
        <v>20</v>
      </c>
      <c r="K94">
        <v>768</v>
      </c>
      <c r="L94" t="s">
        <v>14</v>
      </c>
      <c r="M94">
        <v>29</v>
      </c>
    </row>
    <row r="95" spans="10:13" x14ac:dyDescent="0.3">
      <c r="J95" t="s">
        <v>20</v>
      </c>
      <c r="K95">
        <v>199</v>
      </c>
      <c r="L95" t="s">
        <v>14</v>
      </c>
      <c r="M95">
        <v>132</v>
      </c>
    </row>
    <row r="96" spans="10:13" x14ac:dyDescent="0.3">
      <c r="J96" t="s">
        <v>20</v>
      </c>
      <c r="K96">
        <v>107</v>
      </c>
      <c r="L96" t="s">
        <v>14</v>
      </c>
      <c r="M96">
        <v>137</v>
      </c>
    </row>
    <row r="97" spans="10:13" x14ac:dyDescent="0.3">
      <c r="J97" t="s">
        <v>20</v>
      </c>
      <c r="K97">
        <v>195</v>
      </c>
      <c r="L97" t="s">
        <v>14</v>
      </c>
      <c r="M97">
        <v>908</v>
      </c>
    </row>
    <row r="98" spans="10:13" x14ac:dyDescent="0.3">
      <c r="J98" t="s">
        <v>20</v>
      </c>
      <c r="K98">
        <v>3376</v>
      </c>
      <c r="L98" t="s">
        <v>14</v>
      </c>
      <c r="M98">
        <v>10</v>
      </c>
    </row>
    <row r="99" spans="10:13" x14ac:dyDescent="0.3">
      <c r="J99" t="s">
        <v>20</v>
      </c>
      <c r="K99">
        <v>41</v>
      </c>
      <c r="L99" t="s">
        <v>14</v>
      </c>
      <c r="M99">
        <v>1910</v>
      </c>
    </row>
    <row r="100" spans="10:13" x14ac:dyDescent="0.3">
      <c r="J100" t="s">
        <v>20</v>
      </c>
      <c r="K100">
        <v>1821</v>
      </c>
      <c r="L100" t="s">
        <v>14</v>
      </c>
      <c r="M100">
        <v>38</v>
      </c>
    </row>
    <row r="101" spans="10:13" x14ac:dyDescent="0.3">
      <c r="J101" t="s">
        <v>20</v>
      </c>
      <c r="K101">
        <v>164</v>
      </c>
      <c r="L101" t="s">
        <v>14</v>
      </c>
      <c r="M101">
        <v>104</v>
      </c>
    </row>
    <row r="102" spans="10:13" x14ac:dyDescent="0.3">
      <c r="J102" t="s">
        <v>20</v>
      </c>
      <c r="K102">
        <v>157</v>
      </c>
      <c r="L102" t="s">
        <v>14</v>
      </c>
      <c r="M102">
        <v>49</v>
      </c>
    </row>
    <row r="103" spans="10:13" x14ac:dyDescent="0.3">
      <c r="J103" t="s">
        <v>20</v>
      </c>
      <c r="K103">
        <v>246</v>
      </c>
      <c r="L103" t="s">
        <v>14</v>
      </c>
      <c r="M103">
        <v>1</v>
      </c>
    </row>
    <row r="104" spans="10:13" x14ac:dyDescent="0.3">
      <c r="J104" t="s">
        <v>20</v>
      </c>
      <c r="K104">
        <v>1396</v>
      </c>
      <c r="L104" t="s">
        <v>14</v>
      </c>
      <c r="M104">
        <v>245</v>
      </c>
    </row>
    <row r="105" spans="10:13" x14ac:dyDescent="0.3">
      <c r="J105" t="s">
        <v>20</v>
      </c>
      <c r="K105">
        <v>2506</v>
      </c>
      <c r="L105" t="s">
        <v>14</v>
      </c>
      <c r="M105">
        <v>32</v>
      </c>
    </row>
    <row r="106" spans="10:13" x14ac:dyDescent="0.3">
      <c r="J106" t="s">
        <v>20</v>
      </c>
      <c r="K106">
        <v>244</v>
      </c>
      <c r="L106" t="s">
        <v>14</v>
      </c>
      <c r="M106">
        <v>7</v>
      </c>
    </row>
    <row r="107" spans="10:13" x14ac:dyDescent="0.3">
      <c r="J107" t="s">
        <v>20</v>
      </c>
      <c r="K107">
        <v>146</v>
      </c>
      <c r="L107" t="s">
        <v>14</v>
      </c>
      <c r="M107">
        <v>803</v>
      </c>
    </row>
    <row r="108" spans="10:13" x14ac:dyDescent="0.3">
      <c r="J108" t="s">
        <v>20</v>
      </c>
      <c r="K108">
        <v>1267</v>
      </c>
      <c r="L108" t="s">
        <v>14</v>
      </c>
      <c r="M108">
        <v>16</v>
      </c>
    </row>
    <row r="109" spans="10:13" x14ac:dyDescent="0.3">
      <c r="J109" t="s">
        <v>20</v>
      </c>
      <c r="K109">
        <v>1561</v>
      </c>
      <c r="L109" t="s">
        <v>14</v>
      </c>
      <c r="M109">
        <v>31</v>
      </c>
    </row>
    <row r="110" spans="10:13" x14ac:dyDescent="0.3">
      <c r="J110" t="s">
        <v>20</v>
      </c>
      <c r="K110">
        <v>48</v>
      </c>
      <c r="L110" t="s">
        <v>14</v>
      </c>
      <c r="M110">
        <v>108</v>
      </c>
    </row>
    <row r="111" spans="10:13" x14ac:dyDescent="0.3">
      <c r="J111" t="s">
        <v>20</v>
      </c>
      <c r="K111">
        <v>2739</v>
      </c>
      <c r="L111" t="s">
        <v>14</v>
      </c>
      <c r="M111">
        <v>30</v>
      </c>
    </row>
    <row r="112" spans="10:13" x14ac:dyDescent="0.3">
      <c r="J112" t="s">
        <v>20</v>
      </c>
      <c r="K112">
        <v>3537</v>
      </c>
      <c r="L112" t="s">
        <v>14</v>
      </c>
      <c r="M112">
        <v>17</v>
      </c>
    </row>
    <row r="113" spans="10:13" x14ac:dyDescent="0.3">
      <c r="J113" t="s">
        <v>20</v>
      </c>
      <c r="K113">
        <v>2107</v>
      </c>
      <c r="L113" t="s">
        <v>14</v>
      </c>
      <c r="M113">
        <v>80</v>
      </c>
    </row>
    <row r="114" spans="10:13" x14ac:dyDescent="0.3">
      <c r="J114" t="s">
        <v>20</v>
      </c>
      <c r="K114">
        <v>3318</v>
      </c>
      <c r="L114" t="s">
        <v>14</v>
      </c>
      <c r="M114">
        <v>2468</v>
      </c>
    </row>
    <row r="115" spans="10:13" x14ac:dyDescent="0.3">
      <c r="J115" t="s">
        <v>20</v>
      </c>
      <c r="K115">
        <v>340</v>
      </c>
      <c r="L115" t="s">
        <v>14</v>
      </c>
      <c r="M115">
        <v>26</v>
      </c>
    </row>
    <row r="116" spans="10:13" x14ac:dyDescent="0.3">
      <c r="J116" t="s">
        <v>20</v>
      </c>
      <c r="K116">
        <v>1442</v>
      </c>
      <c r="L116" t="s">
        <v>14</v>
      </c>
      <c r="M116">
        <v>73</v>
      </c>
    </row>
    <row r="117" spans="10:13" x14ac:dyDescent="0.3">
      <c r="J117" t="s">
        <v>20</v>
      </c>
      <c r="K117">
        <v>126</v>
      </c>
      <c r="L117" t="s">
        <v>14</v>
      </c>
      <c r="M117">
        <v>128</v>
      </c>
    </row>
    <row r="118" spans="10:13" x14ac:dyDescent="0.3">
      <c r="J118" t="s">
        <v>20</v>
      </c>
      <c r="K118">
        <v>524</v>
      </c>
      <c r="L118" t="s">
        <v>14</v>
      </c>
      <c r="M118">
        <v>33</v>
      </c>
    </row>
    <row r="119" spans="10:13" x14ac:dyDescent="0.3">
      <c r="J119" t="s">
        <v>20</v>
      </c>
      <c r="K119">
        <v>1989</v>
      </c>
      <c r="L119" t="s">
        <v>14</v>
      </c>
      <c r="M119">
        <v>1072</v>
      </c>
    </row>
    <row r="120" spans="10:13" x14ac:dyDescent="0.3">
      <c r="J120" t="s">
        <v>20</v>
      </c>
      <c r="K120">
        <v>157</v>
      </c>
      <c r="L120" t="s">
        <v>14</v>
      </c>
      <c r="M120">
        <v>393</v>
      </c>
    </row>
    <row r="121" spans="10:13" x14ac:dyDescent="0.3">
      <c r="J121" t="s">
        <v>20</v>
      </c>
      <c r="K121">
        <v>4498</v>
      </c>
      <c r="L121" t="s">
        <v>14</v>
      </c>
      <c r="M121">
        <v>1257</v>
      </c>
    </row>
    <row r="122" spans="10:13" x14ac:dyDescent="0.3">
      <c r="J122" t="s">
        <v>20</v>
      </c>
      <c r="K122">
        <v>80</v>
      </c>
      <c r="L122" t="s">
        <v>14</v>
      </c>
      <c r="M122">
        <v>328</v>
      </c>
    </row>
    <row r="123" spans="10:13" x14ac:dyDescent="0.3">
      <c r="J123" t="s">
        <v>20</v>
      </c>
      <c r="K123">
        <v>43</v>
      </c>
      <c r="L123" t="s">
        <v>14</v>
      </c>
      <c r="M123">
        <v>147</v>
      </c>
    </row>
    <row r="124" spans="10:13" x14ac:dyDescent="0.3">
      <c r="J124" t="s">
        <v>20</v>
      </c>
      <c r="K124">
        <v>2053</v>
      </c>
      <c r="L124" t="s">
        <v>14</v>
      </c>
      <c r="M124">
        <v>830</v>
      </c>
    </row>
    <row r="125" spans="10:13" x14ac:dyDescent="0.3">
      <c r="J125" t="s">
        <v>20</v>
      </c>
      <c r="K125">
        <v>168</v>
      </c>
      <c r="L125" t="s">
        <v>14</v>
      </c>
      <c r="M125">
        <v>331</v>
      </c>
    </row>
    <row r="126" spans="10:13" x14ac:dyDescent="0.3">
      <c r="J126" t="s">
        <v>20</v>
      </c>
      <c r="K126">
        <v>4289</v>
      </c>
      <c r="L126" t="s">
        <v>14</v>
      </c>
      <c r="M126">
        <v>25</v>
      </c>
    </row>
    <row r="127" spans="10:13" x14ac:dyDescent="0.3">
      <c r="J127" t="s">
        <v>20</v>
      </c>
      <c r="K127">
        <v>165</v>
      </c>
      <c r="L127" t="s">
        <v>14</v>
      </c>
      <c r="M127">
        <v>3483</v>
      </c>
    </row>
    <row r="128" spans="10:13" x14ac:dyDescent="0.3">
      <c r="J128" t="s">
        <v>20</v>
      </c>
      <c r="K128">
        <v>1815</v>
      </c>
      <c r="L128" t="s">
        <v>14</v>
      </c>
      <c r="M128">
        <v>923</v>
      </c>
    </row>
    <row r="129" spans="10:13" x14ac:dyDescent="0.3">
      <c r="J129" t="s">
        <v>20</v>
      </c>
      <c r="K129">
        <v>397</v>
      </c>
      <c r="L129" t="s">
        <v>14</v>
      </c>
      <c r="M129">
        <v>1</v>
      </c>
    </row>
    <row r="130" spans="10:13" x14ac:dyDescent="0.3">
      <c r="J130" t="s">
        <v>20</v>
      </c>
      <c r="K130">
        <v>1539</v>
      </c>
      <c r="L130" t="s">
        <v>14</v>
      </c>
      <c r="M130">
        <v>33</v>
      </c>
    </row>
    <row r="131" spans="10:13" x14ac:dyDescent="0.3">
      <c r="J131" t="s">
        <v>20</v>
      </c>
      <c r="K131">
        <v>138</v>
      </c>
      <c r="L131" t="s">
        <v>14</v>
      </c>
      <c r="M131">
        <v>40</v>
      </c>
    </row>
    <row r="132" spans="10:13" x14ac:dyDescent="0.3">
      <c r="J132" t="s">
        <v>20</v>
      </c>
      <c r="K132">
        <v>3594</v>
      </c>
      <c r="L132" t="s">
        <v>14</v>
      </c>
      <c r="M132">
        <v>23</v>
      </c>
    </row>
    <row r="133" spans="10:13" x14ac:dyDescent="0.3">
      <c r="J133" t="s">
        <v>20</v>
      </c>
      <c r="K133">
        <v>5880</v>
      </c>
      <c r="L133" t="s">
        <v>14</v>
      </c>
      <c r="M133">
        <v>75</v>
      </c>
    </row>
    <row r="134" spans="10:13" x14ac:dyDescent="0.3">
      <c r="J134" t="s">
        <v>20</v>
      </c>
      <c r="K134">
        <v>112</v>
      </c>
      <c r="L134" t="s">
        <v>14</v>
      </c>
      <c r="M134">
        <v>2176</v>
      </c>
    </row>
    <row r="135" spans="10:13" x14ac:dyDescent="0.3">
      <c r="J135" t="s">
        <v>20</v>
      </c>
      <c r="K135">
        <v>943</v>
      </c>
      <c r="L135" t="s">
        <v>14</v>
      </c>
      <c r="M135">
        <v>441</v>
      </c>
    </row>
    <row r="136" spans="10:13" x14ac:dyDescent="0.3">
      <c r="J136" t="s">
        <v>20</v>
      </c>
      <c r="K136">
        <v>2468</v>
      </c>
      <c r="L136" t="s">
        <v>14</v>
      </c>
      <c r="M136">
        <v>25</v>
      </c>
    </row>
    <row r="137" spans="10:13" x14ac:dyDescent="0.3">
      <c r="J137" t="s">
        <v>20</v>
      </c>
      <c r="K137">
        <v>2551</v>
      </c>
      <c r="L137" t="s">
        <v>14</v>
      </c>
      <c r="M137">
        <v>127</v>
      </c>
    </row>
    <row r="138" spans="10:13" x14ac:dyDescent="0.3">
      <c r="J138" t="s">
        <v>20</v>
      </c>
      <c r="K138">
        <v>101</v>
      </c>
      <c r="L138" t="s">
        <v>14</v>
      </c>
      <c r="M138">
        <v>355</v>
      </c>
    </row>
    <row r="139" spans="10:13" x14ac:dyDescent="0.3">
      <c r="J139" t="s">
        <v>20</v>
      </c>
      <c r="K139">
        <v>92</v>
      </c>
      <c r="L139" t="s">
        <v>14</v>
      </c>
      <c r="M139">
        <v>44</v>
      </c>
    </row>
    <row r="140" spans="10:13" x14ac:dyDescent="0.3">
      <c r="J140" t="s">
        <v>20</v>
      </c>
      <c r="K140">
        <v>62</v>
      </c>
      <c r="L140" t="s">
        <v>14</v>
      </c>
      <c r="M140">
        <v>67</v>
      </c>
    </row>
    <row r="141" spans="10:13" x14ac:dyDescent="0.3">
      <c r="J141" t="s">
        <v>20</v>
      </c>
      <c r="K141">
        <v>149</v>
      </c>
      <c r="L141" t="s">
        <v>14</v>
      </c>
      <c r="M141">
        <v>1068</v>
      </c>
    </row>
    <row r="142" spans="10:13" x14ac:dyDescent="0.3">
      <c r="J142" t="s">
        <v>20</v>
      </c>
      <c r="K142">
        <v>329</v>
      </c>
      <c r="L142" t="s">
        <v>14</v>
      </c>
      <c r="M142">
        <v>424</v>
      </c>
    </row>
    <row r="143" spans="10:13" x14ac:dyDescent="0.3">
      <c r="J143" t="s">
        <v>20</v>
      </c>
      <c r="K143">
        <v>97</v>
      </c>
      <c r="L143" t="s">
        <v>14</v>
      </c>
      <c r="M143">
        <v>151</v>
      </c>
    </row>
    <row r="144" spans="10:13" x14ac:dyDescent="0.3">
      <c r="J144" t="s">
        <v>20</v>
      </c>
      <c r="K144">
        <v>1784</v>
      </c>
      <c r="L144" t="s">
        <v>14</v>
      </c>
      <c r="M144">
        <v>1608</v>
      </c>
    </row>
    <row r="145" spans="10:13" x14ac:dyDescent="0.3">
      <c r="J145" t="s">
        <v>20</v>
      </c>
      <c r="K145">
        <v>1684</v>
      </c>
      <c r="L145" t="s">
        <v>14</v>
      </c>
      <c r="M145">
        <v>941</v>
      </c>
    </row>
    <row r="146" spans="10:13" x14ac:dyDescent="0.3">
      <c r="J146" t="s">
        <v>20</v>
      </c>
      <c r="K146">
        <v>250</v>
      </c>
      <c r="L146" t="s">
        <v>14</v>
      </c>
      <c r="M146">
        <v>1</v>
      </c>
    </row>
    <row r="147" spans="10:13" x14ac:dyDescent="0.3">
      <c r="J147" t="s">
        <v>20</v>
      </c>
      <c r="K147">
        <v>238</v>
      </c>
      <c r="L147" t="s">
        <v>14</v>
      </c>
      <c r="M147">
        <v>40</v>
      </c>
    </row>
    <row r="148" spans="10:13" x14ac:dyDescent="0.3">
      <c r="J148" t="s">
        <v>20</v>
      </c>
      <c r="K148">
        <v>53</v>
      </c>
      <c r="L148" t="s">
        <v>14</v>
      </c>
      <c r="M148">
        <v>3015</v>
      </c>
    </row>
    <row r="149" spans="10:13" x14ac:dyDescent="0.3">
      <c r="J149" t="s">
        <v>20</v>
      </c>
      <c r="K149">
        <v>214</v>
      </c>
      <c r="L149" t="s">
        <v>14</v>
      </c>
      <c r="M149">
        <v>435</v>
      </c>
    </row>
    <row r="150" spans="10:13" x14ac:dyDescent="0.3">
      <c r="J150" t="s">
        <v>20</v>
      </c>
      <c r="K150">
        <v>222</v>
      </c>
      <c r="L150" t="s">
        <v>14</v>
      </c>
      <c r="M150">
        <v>714</v>
      </c>
    </row>
    <row r="151" spans="10:13" x14ac:dyDescent="0.3">
      <c r="J151" t="s">
        <v>20</v>
      </c>
      <c r="K151">
        <v>1884</v>
      </c>
      <c r="L151" t="s">
        <v>14</v>
      </c>
      <c r="M151">
        <v>5497</v>
      </c>
    </row>
    <row r="152" spans="10:13" x14ac:dyDescent="0.3">
      <c r="J152" t="s">
        <v>20</v>
      </c>
      <c r="K152">
        <v>218</v>
      </c>
      <c r="L152" t="s">
        <v>14</v>
      </c>
      <c r="M152">
        <v>418</v>
      </c>
    </row>
    <row r="153" spans="10:13" x14ac:dyDescent="0.3">
      <c r="J153" t="s">
        <v>20</v>
      </c>
      <c r="K153">
        <v>6465</v>
      </c>
      <c r="L153" t="s">
        <v>14</v>
      </c>
      <c r="M153">
        <v>1439</v>
      </c>
    </row>
    <row r="154" spans="10:13" x14ac:dyDescent="0.3">
      <c r="J154" t="s">
        <v>20</v>
      </c>
      <c r="K154">
        <v>59</v>
      </c>
      <c r="L154" t="s">
        <v>14</v>
      </c>
      <c r="M154">
        <v>15</v>
      </c>
    </row>
    <row r="155" spans="10:13" x14ac:dyDescent="0.3">
      <c r="J155" t="s">
        <v>20</v>
      </c>
      <c r="K155">
        <v>88</v>
      </c>
      <c r="L155" t="s">
        <v>14</v>
      </c>
      <c r="M155">
        <v>1999</v>
      </c>
    </row>
    <row r="156" spans="10:13" x14ac:dyDescent="0.3">
      <c r="J156" t="s">
        <v>20</v>
      </c>
      <c r="K156">
        <v>1697</v>
      </c>
      <c r="L156" t="s">
        <v>14</v>
      </c>
      <c r="M156">
        <v>118</v>
      </c>
    </row>
    <row r="157" spans="10:13" x14ac:dyDescent="0.3">
      <c r="J157" t="s">
        <v>20</v>
      </c>
      <c r="K157">
        <v>92</v>
      </c>
      <c r="L157" t="s">
        <v>14</v>
      </c>
      <c r="M157">
        <v>162</v>
      </c>
    </row>
    <row r="158" spans="10:13" x14ac:dyDescent="0.3">
      <c r="J158" t="s">
        <v>20</v>
      </c>
      <c r="K158">
        <v>186</v>
      </c>
      <c r="L158" t="s">
        <v>14</v>
      </c>
      <c r="M158">
        <v>83</v>
      </c>
    </row>
    <row r="159" spans="10:13" x14ac:dyDescent="0.3">
      <c r="J159" t="s">
        <v>20</v>
      </c>
      <c r="K159">
        <v>138</v>
      </c>
      <c r="L159" t="s">
        <v>14</v>
      </c>
      <c r="M159">
        <v>747</v>
      </c>
    </row>
    <row r="160" spans="10:13" x14ac:dyDescent="0.3">
      <c r="J160" t="s">
        <v>20</v>
      </c>
      <c r="K160">
        <v>261</v>
      </c>
      <c r="L160" t="s">
        <v>14</v>
      </c>
      <c r="M160">
        <v>84</v>
      </c>
    </row>
    <row r="161" spans="10:13" x14ac:dyDescent="0.3">
      <c r="J161" t="s">
        <v>20</v>
      </c>
      <c r="K161">
        <v>107</v>
      </c>
      <c r="L161" t="s">
        <v>14</v>
      </c>
      <c r="M161">
        <v>91</v>
      </c>
    </row>
    <row r="162" spans="10:13" x14ac:dyDescent="0.3">
      <c r="J162" t="s">
        <v>20</v>
      </c>
      <c r="K162">
        <v>199</v>
      </c>
      <c r="L162" t="s">
        <v>14</v>
      </c>
      <c r="M162">
        <v>792</v>
      </c>
    </row>
    <row r="163" spans="10:13" x14ac:dyDescent="0.3">
      <c r="J163" t="s">
        <v>20</v>
      </c>
      <c r="K163">
        <v>5512</v>
      </c>
      <c r="L163" t="s">
        <v>14</v>
      </c>
      <c r="M163">
        <v>32</v>
      </c>
    </row>
    <row r="164" spans="10:13" x14ac:dyDescent="0.3">
      <c r="J164" t="s">
        <v>20</v>
      </c>
      <c r="K164">
        <v>86</v>
      </c>
      <c r="L164" t="s">
        <v>14</v>
      </c>
      <c r="M164">
        <v>186</v>
      </c>
    </row>
    <row r="165" spans="10:13" x14ac:dyDescent="0.3">
      <c r="J165" t="s">
        <v>20</v>
      </c>
      <c r="K165">
        <v>2768</v>
      </c>
      <c r="L165" t="s">
        <v>14</v>
      </c>
      <c r="M165">
        <v>605</v>
      </c>
    </row>
    <row r="166" spans="10:13" x14ac:dyDescent="0.3">
      <c r="J166" t="s">
        <v>20</v>
      </c>
      <c r="K166">
        <v>48</v>
      </c>
      <c r="L166" t="s">
        <v>14</v>
      </c>
      <c r="M166">
        <v>1</v>
      </c>
    </row>
    <row r="167" spans="10:13" x14ac:dyDescent="0.3">
      <c r="J167" t="s">
        <v>20</v>
      </c>
      <c r="K167">
        <v>87</v>
      </c>
      <c r="L167" t="s">
        <v>14</v>
      </c>
      <c r="M167">
        <v>31</v>
      </c>
    </row>
    <row r="168" spans="10:13" x14ac:dyDescent="0.3">
      <c r="J168" t="s">
        <v>20</v>
      </c>
      <c r="K168">
        <v>1894</v>
      </c>
      <c r="L168" t="s">
        <v>14</v>
      </c>
      <c r="M168">
        <v>1181</v>
      </c>
    </row>
    <row r="169" spans="10:13" x14ac:dyDescent="0.3">
      <c r="J169" t="s">
        <v>20</v>
      </c>
      <c r="K169">
        <v>282</v>
      </c>
      <c r="L169" t="s">
        <v>14</v>
      </c>
      <c r="M169">
        <v>39</v>
      </c>
    </row>
    <row r="170" spans="10:13" x14ac:dyDescent="0.3">
      <c r="J170" t="s">
        <v>20</v>
      </c>
      <c r="K170">
        <v>116</v>
      </c>
      <c r="L170" t="s">
        <v>14</v>
      </c>
      <c r="M170">
        <v>46</v>
      </c>
    </row>
    <row r="171" spans="10:13" x14ac:dyDescent="0.3">
      <c r="J171" t="s">
        <v>20</v>
      </c>
      <c r="K171">
        <v>83</v>
      </c>
      <c r="L171" t="s">
        <v>14</v>
      </c>
      <c r="M171">
        <v>105</v>
      </c>
    </row>
    <row r="172" spans="10:13" x14ac:dyDescent="0.3">
      <c r="J172" t="s">
        <v>20</v>
      </c>
      <c r="K172">
        <v>91</v>
      </c>
      <c r="L172" t="s">
        <v>14</v>
      </c>
      <c r="M172">
        <v>535</v>
      </c>
    </row>
    <row r="173" spans="10:13" x14ac:dyDescent="0.3">
      <c r="J173" t="s">
        <v>20</v>
      </c>
      <c r="K173">
        <v>546</v>
      </c>
      <c r="L173" t="s">
        <v>14</v>
      </c>
      <c r="M173">
        <v>16</v>
      </c>
    </row>
    <row r="174" spans="10:13" x14ac:dyDescent="0.3">
      <c r="J174" t="s">
        <v>20</v>
      </c>
      <c r="K174">
        <v>393</v>
      </c>
      <c r="L174" t="s">
        <v>14</v>
      </c>
      <c r="M174">
        <v>575</v>
      </c>
    </row>
    <row r="175" spans="10:13" x14ac:dyDescent="0.3">
      <c r="J175" t="s">
        <v>20</v>
      </c>
      <c r="K175">
        <v>133</v>
      </c>
      <c r="L175" t="s">
        <v>14</v>
      </c>
      <c r="M175">
        <v>1120</v>
      </c>
    </row>
    <row r="176" spans="10:13" x14ac:dyDescent="0.3">
      <c r="J176" t="s">
        <v>20</v>
      </c>
      <c r="K176">
        <v>254</v>
      </c>
      <c r="L176" t="s">
        <v>14</v>
      </c>
      <c r="M176">
        <v>113</v>
      </c>
    </row>
    <row r="177" spans="10:13" x14ac:dyDescent="0.3">
      <c r="J177" t="s">
        <v>20</v>
      </c>
      <c r="K177">
        <v>176</v>
      </c>
      <c r="L177" t="s">
        <v>14</v>
      </c>
      <c r="M177">
        <v>1538</v>
      </c>
    </row>
    <row r="178" spans="10:13" x14ac:dyDescent="0.3">
      <c r="J178" t="s">
        <v>20</v>
      </c>
      <c r="K178">
        <v>337</v>
      </c>
      <c r="L178" t="s">
        <v>14</v>
      </c>
      <c r="M178">
        <v>9</v>
      </c>
    </row>
    <row r="179" spans="10:13" x14ac:dyDescent="0.3">
      <c r="J179" t="s">
        <v>20</v>
      </c>
      <c r="K179">
        <v>107</v>
      </c>
      <c r="L179" t="s">
        <v>14</v>
      </c>
      <c r="M179">
        <v>554</v>
      </c>
    </row>
    <row r="180" spans="10:13" x14ac:dyDescent="0.3">
      <c r="J180" t="s">
        <v>20</v>
      </c>
      <c r="K180">
        <v>183</v>
      </c>
      <c r="L180" t="s">
        <v>14</v>
      </c>
      <c r="M180">
        <v>648</v>
      </c>
    </row>
    <row r="181" spans="10:13" x14ac:dyDescent="0.3">
      <c r="J181" t="s">
        <v>20</v>
      </c>
      <c r="K181">
        <v>72</v>
      </c>
      <c r="L181" t="s">
        <v>14</v>
      </c>
      <c r="M181">
        <v>21</v>
      </c>
    </row>
    <row r="182" spans="10:13" x14ac:dyDescent="0.3">
      <c r="J182" t="s">
        <v>20</v>
      </c>
      <c r="K182">
        <v>295</v>
      </c>
      <c r="L182" t="s">
        <v>14</v>
      </c>
      <c r="M182">
        <v>54</v>
      </c>
    </row>
    <row r="183" spans="10:13" x14ac:dyDescent="0.3">
      <c r="J183" t="s">
        <v>20</v>
      </c>
      <c r="K183">
        <v>142</v>
      </c>
      <c r="L183" t="s">
        <v>14</v>
      </c>
      <c r="M183">
        <v>120</v>
      </c>
    </row>
    <row r="184" spans="10:13" x14ac:dyDescent="0.3">
      <c r="J184" t="s">
        <v>20</v>
      </c>
      <c r="K184">
        <v>85</v>
      </c>
      <c r="L184" t="s">
        <v>14</v>
      </c>
      <c r="M184">
        <v>579</v>
      </c>
    </row>
    <row r="185" spans="10:13" x14ac:dyDescent="0.3">
      <c r="J185" t="s">
        <v>20</v>
      </c>
      <c r="K185">
        <v>659</v>
      </c>
      <c r="L185" t="s">
        <v>14</v>
      </c>
      <c r="M185">
        <v>2072</v>
      </c>
    </row>
    <row r="186" spans="10:13" x14ac:dyDescent="0.3">
      <c r="J186" t="s">
        <v>20</v>
      </c>
      <c r="K186">
        <v>121</v>
      </c>
      <c r="L186" t="s">
        <v>14</v>
      </c>
      <c r="M186">
        <v>0</v>
      </c>
    </row>
    <row r="187" spans="10:13" x14ac:dyDescent="0.3">
      <c r="J187" t="s">
        <v>20</v>
      </c>
      <c r="K187">
        <v>3742</v>
      </c>
      <c r="L187" t="s">
        <v>14</v>
      </c>
      <c r="M187">
        <v>1796</v>
      </c>
    </row>
    <row r="188" spans="10:13" x14ac:dyDescent="0.3">
      <c r="J188" t="s">
        <v>20</v>
      </c>
      <c r="K188">
        <v>223</v>
      </c>
      <c r="L188" t="s">
        <v>14</v>
      </c>
      <c r="M188">
        <v>62</v>
      </c>
    </row>
    <row r="189" spans="10:13" x14ac:dyDescent="0.3">
      <c r="J189" t="s">
        <v>20</v>
      </c>
      <c r="K189">
        <v>133</v>
      </c>
      <c r="L189" t="s">
        <v>14</v>
      </c>
      <c r="M189">
        <v>347</v>
      </c>
    </row>
    <row r="190" spans="10:13" x14ac:dyDescent="0.3">
      <c r="J190" t="s">
        <v>20</v>
      </c>
      <c r="K190">
        <v>5168</v>
      </c>
      <c r="L190" t="s">
        <v>14</v>
      </c>
      <c r="M190">
        <v>19</v>
      </c>
    </row>
    <row r="191" spans="10:13" x14ac:dyDescent="0.3">
      <c r="J191" t="s">
        <v>20</v>
      </c>
      <c r="K191">
        <v>307</v>
      </c>
      <c r="L191" t="s">
        <v>14</v>
      </c>
      <c r="M191">
        <v>1258</v>
      </c>
    </row>
    <row r="192" spans="10:13" x14ac:dyDescent="0.3">
      <c r="J192" t="s">
        <v>20</v>
      </c>
      <c r="K192">
        <v>2441</v>
      </c>
      <c r="L192" t="s">
        <v>14</v>
      </c>
      <c r="M192">
        <v>362</v>
      </c>
    </row>
    <row r="193" spans="10:13" x14ac:dyDescent="0.3">
      <c r="J193" t="s">
        <v>20</v>
      </c>
      <c r="K193">
        <v>1385</v>
      </c>
      <c r="L193" t="s">
        <v>14</v>
      </c>
      <c r="M193">
        <v>133</v>
      </c>
    </row>
    <row r="194" spans="10:13" x14ac:dyDescent="0.3">
      <c r="J194" t="s">
        <v>20</v>
      </c>
      <c r="K194">
        <v>190</v>
      </c>
      <c r="L194" t="s">
        <v>14</v>
      </c>
      <c r="M194">
        <v>846</v>
      </c>
    </row>
    <row r="195" spans="10:13" x14ac:dyDescent="0.3">
      <c r="J195" t="s">
        <v>20</v>
      </c>
      <c r="K195">
        <v>470</v>
      </c>
      <c r="L195" t="s">
        <v>14</v>
      </c>
      <c r="M195">
        <v>10</v>
      </c>
    </row>
    <row r="196" spans="10:13" x14ac:dyDescent="0.3">
      <c r="J196" t="s">
        <v>20</v>
      </c>
      <c r="K196">
        <v>253</v>
      </c>
      <c r="L196" t="s">
        <v>14</v>
      </c>
      <c r="M196">
        <v>191</v>
      </c>
    </row>
    <row r="197" spans="10:13" x14ac:dyDescent="0.3">
      <c r="J197" t="s">
        <v>20</v>
      </c>
      <c r="K197">
        <v>1113</v>
      </c>
      <c r="L197" t="s">
        <v>14</v>
      </c>
      <c r="M197">
        <v>1979</v>
      </c>
    </row>
    <row r="198" spans="10:13" x14ac:dyDescent="0.3">
      <c r="J198" t="s">
        <v>20</v>
      </c>
      <c r="K198">
        <v>2283</v>
      </c>
      <c r="L198" t="s">
        <v>14</v>
      </c>
      <c r="M198">
        <v>63</v>
      </c>
    </row>
    <row r="199" spans="10:13" x14ac:dyDescent="0.3">
      <c r="J199" t="s">
        <v>20</v>
      </c>
      <c r="K199">
        <v>1095</v>
      </c>
      <c r="L199" t="s">
        <v>14</v>
      </c>
      <c r="M199">
        <v>6080</v>
      </c>
    </row>
    <row r="200" spans="10:13" x14ac:dyDescent="0.3">
      <c r="J200" t="s">
        <v>20</v>
      </c>
      <c r="K200">
        <v>1690</v>
      </c>
      <c r="L200" t="s">
        <v>14</v>
      </c>
      <c r="M200">
        <v>80</v>
      </c>
    </row>
    <row r="201" spans="10:13" x14ac:dyDescent="0.3">
      <c r="J201" t="s">
        <v>20</v>
      </c>
      <c r="K201">
        <v>191</v>
      </c>
      <c r="L201" t="s">
        <v>14</v>
      </c>
      <c r="M201">
        <v>9</v>
      </c>
    </row>
    <row r="202" spans="10:13" x14ac:dyDescent="0.3">
      <c r="J202" t="s">
        <v>20</v>
      </c>
      <c r="K202">
        <v>2013</v>
      </c>
      <c r="L202" t="s">
        <v>14</v>
      </c>
      <c r="M202">
        <v>1784</v>
      </c>
    </row>
    <row r="203" spans="10:13" x14ac:dyDescent="0.3">
      <c r="J203" t="s">
        <v>20</v>
      </c>
      <c r="K203">
        <v>1703</v>
      </c>
      <c r="L203" t="s">
        <v>14</v>
      </c>
      <c r="M203">
        <v>243</v>
      </c>
    </row>
    <row r="204" spans="10:13" x14ac:dyDescent="0.3">
      <c r="J204" t="s">
        <v>20</v>
      </c>
      <c r="K204">
        <v>80</v>
      </c>
      <c r="L204" t="s">
        <v>14</v>
      </c>
      <c r="M204">
        <v>1296</v>
      </c>
    </row>
    <row r="205" spans="10:13" x14ac:dyDescent="0.3">
      <c r="J205" t="s">
        <v>20</v>
      </c>
      <c r="K205">
        <v>41</v>
      </c>
      <c r="L205" t="s">
        <v>14</v>
      </c>
      <c r="M205">
        <v>77</v>
      </c>
    </row>
    <row r="206" spans="10:13" x14ac:dyDescent="0.3">
      <c r="J206" t="s">
        <v>20</v>
      </c>
      <c r="K206">
        <v>187</v>
      </c>
      <c r="L206" t="s">
        <v>14</v>
      </c>
      <c r="M206">
        <v>395</v>
      </c>
    </row>
    <row r="207" spans="10:13" x14ac:dyDescent="0.3">
      <c r="J207" t="s">
        <v>20</v>
      </c>
      <c r="K207">
        <v>2875</v>
      </c>
      <c r="L207" t="s">
        <v>14</v>
      </c>
      <c r="M207">
        <v>49</v>
      </c>
    </row>
    <row r="208" spans="10:13" x14ac:dyDescent="0.3">
      <c r="J208" t="s">
        <v>20</v>
      </c>
      <c r="K208">
        <v>88</v>
      </c>
      <c r="L208" t="s">
        <v>14</v>
      </c>
      <c r="M208">
        <v>180</v>
      </c>
    </row>
    <row r="209" spans="10:13" x14ac:dyDescent="0.3">
      <c r="J209" t="s">
        <v>20</v>
      </c>
      <c r="K209">
        <v>191</v>
      </c>
      <c r="L209" t="s">
        <v>14</v>
      </c>
      <c r="M209">
        <v>2690</v>
      </c>
    </row>
    <row r="210" spans="10:13" x14ac:dyDescent="0.3">
      <c r="J210" t="s">
        <v>20</v>
      </c>
      <c r="K210">
        <v>139</v>
      </c>
      <c r="L210" t="s">
        <v>14</v>
      </c>
      <c r="M210">
        <v>2779</v>
      </c>
    </row>
    <row r="211" spans="10:13" x14ac:dyDescent="0.3">
      <c r="J211" t="s">
        <v>20</v>
      </c>
      <c r="K211">
        <v>186</v>
      </c>
      <c r="L211" t="s">
        <v>14</v>
      </c>
      <c r="M211">
        <v>92</v>
      </c>
    </row>
    <row r="212" spans="10:13" x14ac:dyDescent="0.3">
      <c r="J212" t="s">
        <v>20</v>
      </c>
      <c r="K212">
        <v>112</v>
      </c>
      <c r="L212" t="s">
        <v>14</v>
      </c>
      <c r="M212">
        <v>1028</v>
      </c>
    </row>
    <row r="213" spans="10:13" x14ac:dyDescent="0.3">
      <c r="J213" t="s">
        <v>20</v>
      </c>
      <c r="K213">
        <v>101</v>
      </c>
      <c r="L213" t="s">
        <v>14</v>
      </c>
      <c r="M213">
        <v>26</v>
      </c>
    </row>
    <row r="214" spans="10:13" x14ac:dyDescent="0.3">
      <c r="J214" t="s">
        <v>20</v>
      </c>
      <c r="K214">
        <v>206</v>
      </c>
      <c r="L214" t="s">
        <v>14</v>
      </c>
      <c r="M214">
        <v>1790</v>
      </c>
    </row>
    <row r="215" spans="10:13" x14ac:dyDescent="0.3">
      <c r="J215" t="s">
        <v>20</v>
      </c>
      <c r="K215">
        <v>154</v>
      </c>
      <c r="L215" t="s">
        <v>14</v>
      </c>
      <c r="M215">
        <v>37</v>
      </c>
    </row>
    <row r="216" spans="10:13" x14ac:dyDescent="0.3">
      <c r="J216" t="s">
        <v>20</v>
      </c>
      <c r="K216">
        <v>5966</v>
      </c>
      <c r="L216" t="s">
        <v>14</v>
      </c>
      <c r="M216">
        <v>35</v>
      </c>
    </row>
    <row r="217" spans="10:13" x14ac:dyDescent="0.3">
      <c r="J217" t="s">
        <v>20</v>
      </c>
      <c r="K217">
        <v>169</v>
      </c>
      <c r="L217" t="s">
        <v>14</v>
      </c>
      <c r="M217">
        <v>558</v>
      </c>
    </row>
    <row r="218" spans="10:13" x14ac:dyDescent="0.3">
      <c r="J218" t="s">
        <v>20</v>
      </c>
      <c r="K218">
        <v>2106</v>
      </c>
      <c r="L218" t="s">
        <v>14</v>
      </c>
      <c r="M218">
        <v>64</v>
      </c>
    </row>
    <row r="219" spans="10:13" x14ac:dyDescent="0.3">
      <c r="J219" t="s">
        <v>20</v>
      </c>
      <c r="K219">
        <v>131</v>
      </c>
      <c r="L219" t="s">
        <v>14</v>
      </c>
      <c r="M219">
        <v>245</v>
      </c>
    </row>
    <row r="220" spans="10:13" x14ac:dyDescent="0.3">
      <c r="J220" t="s">
        <v>20</v>
      </c>
      <c r="K220">
        <v>84</v>
      </c>
      <c r="L220" t="s">
        <v>14</v>
      </c>
      <c r="M220">
        <v>71</v>
      </c>
    </row>
    <row r="221" spans="10:13" x14ac:dyDescent="0.3">
      <c r="J221" t="s">
        <v>20</v>
      </c>
      <c r="K221">
        <v>155</v>
      </c>
      <c r="L221" t="s">
        <v>14</v>
      </c>
      <c r="M221">
        <v>42</v>
      </c>
    </row>
    <row r="222" spans="10:13" x14ac:dyDescent="0.3">
      <c r="J222" t="s">
        <v>20</v>
      </c>
      <c r="K222">
        <v>189</v>
      </c>
      <c r="L222" t="s">
        <v>14</v>
      </c>
      <c r="M222">
        <v>156</v>
      </c>
    </row>
    <row r="223" spans="10:13" x14ac:dyDescent="0.3">
      <c r="J223" t="s">
        <v>20</v>
      </c>
      <c r="K223">
        <v>4799</v>
      </c>
      <c r="L223" t="s">
        <v>14</v>
      </c>
      <c r="M223">
        <v>1368</v>
      </c>
    </row>
    <row r="224" spans="10:13" x14ac:dyDescent="0.3">
      <c r="J224" t="s">
        <v>20</v>
      </c>
      <c r="K224">
        <v>1137</v>
      </c>
      <c r="L224" t="s">
        <v>14</v>
      </c>
      <c r="M224">
        <v>102</v>
      </c>
    </row>
    <row r="225" spans="10:13" x14ac:dyDescent="0.3">
      <c r="J225" t="s">
        <v>20</v>
      </c>
      <c r="K225">
        <v>1152</v>
      </c>
      <c r="L225" t="s">
        <v>14</v>
      </c>
      <c r="M225">
        <v>86</v>
      </c>
    </row>
    <row r="226" spans="10:13" x14ac:dyDescent="0.3">
      <c r="J226" t="s">
        <v>20</v>
      </c>
      <c r="K226">
        <v>50</v>
      </c>
      <c r="L226" t="s">
        <v>14</v>
      </c>
      <c r="M226">
        <v>253</v>
      </c>
    </row>
    <row r="227" spans="10:13" x14ac:dyDescent="0.3">
      <c r="J227" t="s">
        <v>20</v>
      </c>
      <c r="K227">
        <v>3059</v>
      </c>
      <c r="L227" t="s">
        <v>14</v>
      </c>
      <c r="M227">
        <v>157</v>
      </c>
    </row>
    <row r="228" spans="10:13" x14ac:dyDescent="0.3">
      <c r="J228" t="s">
        <v>20</v>
      </c>
      <c r="K228">
        <v>34</v>
      </c>
      <c r="L228" t="s">
        <v>14</v>
      </c>
      <c r="M228">
        <v>183</v>
      </c>
    </row>
    <row r="229" spans="10:13" x14ac:dyDescent="0.3">
      <c r="J229" t="s">
        <v>20</v>
      </c>
      <c r="K229">
        <v>220</v>
      </c>
      <c r="L229" t="s">
        <v>14</v>
      </c>
      <c r="M229">
        <v>82</v>
      </c>
    </row>
    <row r="230" spans="10:13" x14ac:dyDescent="0.3">
      <c r="J230" t="s">
        <v>20</v>
      </c>
      <c r="K230">
        <v>1604</v>
      </c>
      <c r="L230" t="s">
        <v>14</v>
      </c>
      <c r="M230">
        <v>1</v>
      </c>
    </row>
    <row r="231" spans="10:13" x14ac:dyDescent="0.3">
      <c r="J231" t="s">
        <v>20</v>
      </c>
      <c r="K231">
        <v>454</v>
      </c>
      <c r="L231" t="s">
        <v>14</v>
      </c>
      <c r="M231">
        <v>1198</v>
      </c>
    </row>
    <row r="232" spans="10:13" x14ac:dyDescent="0.3">
      <c r="J232" t="s">
        <v>20</v>
      </c>
      <c r="K232">
        <v>123</v>
      </c>
      <c r="L232" t="s">
        <v>14</v>
      </c>
      <c r="M232">
        <v>648</v>
      </c>
    </row>
    <row r="233" spans="10:13" x14ac:dyDescent="0.3">
      <c r="J233" t="s">
        <v>20</v>
      </c>
      <c r="K233">
        <v>299</v>
      </c>
      <c r="L233" t="s">
        <v>14</v>
      </c>
      <c r="M233">
        <v>64</v>
      </c>
    </row>
    <row r="234" spans="10:13" x14ac:dyDescent="0.3">
      <c r="J234" t="s">
        <v>20</v>
      </c>
      <c r="K234">
        <v>2237</v>
      </c>
      <c r="L234" t="s">
        <v>14</v>
      </c>
      <c r="M234">
        <v>62</v>
      </c>
    </row>
    <row r="235" spans="10:13" x14ac:dyDescent="0.3">
      <c r="J235" t="s">
        <v>20</v>
      </c>
      <c r="K235">
        <v>645</v>
      </c>
      <c r="L235" t="s">
        <v>14</v>
      </c>
      <c r="M235">
        <v>750</v>
      </c>
    </row>
    <row r="236" spans="10:13" x14ac:dyDescent="0.3">
      <c r="J236" t="s">
        <v>20</v>
      </c>
      <c r="K236">
        <v>484</v>
      </c>
      <c r="L236" t="s">
        <v>14</v>
      </c>
      <c r="M236">
        <v>105</v>
      </c>
    </row>
    <row r="237" spans="10:13" x14ac:dyDescent="0.3">
      <c r="J237" t="s">
        <v>20</v>
      </c>
      <c r="K237">
        <v>154</v>
      </c>
      <c r="L237" t="s">
        <v>14</v>
      </c>
      <c r="M237">
        <v>2604</v>
      </c>
    </row>
    <row r="238" spans="10:13" x14ac:dyDescent="0.3">
      <c r="J238" t="s">
        <v>20</v>
      </c>
      <c r="K238">
        <v>82</v>
      </c>
      <c r="L238" t="s">
        <v>14</v>
      </c>
      <c r="M238">
        <v>65</v>
      </c>
    </row>
    <row r="239" spans="10:13" x14ac:dyDescent="0.3">
      <c r="J239" t="s">
        <v>20</v>
      </c>
      <c r="K239">
        <v>134</v>
      </c>
      <c r="L239" t="s">
        <v>14</v>
      </c>
      <c r="M239">
        <v>94</v>
      </c>
    </row>
    <row r="240" spans="10:13" x14ac:dyDescent="0.3">
      <c r="J240" t="s">
        <v>20</v>
      </c>
      <c r="K240">
        <v>5203</v>
      </c>
      <c r="L240" t="s">
        <v>14</v>
      </c>
      <c r="M240">
        <v>257</v>
      </c>
    </row>
    <row r="241" spans="10:13" x14ac:dyDescent="0.3">
      <c r="J241" t="s">
        <v>20</v>
      </c>
      <c r="K241">
        <v>94</v>
      </c>
      <c r="L241" t="s">
        <v>14</v>
      </c>
      <c r="M241">
        <v>2928</v>
      </c>
    </row>
    <row r="242" spans="10:13" x14ac:dyDescent="0.3">
      <c r="J242" t="s">
        <v>20</v>
      </c>
      <c r="K242">
        <v>205</v>
      </c>
      <c r="L242" t="s">
        <v>14</v>
      </c>
      <c r="M242">
        <v>4697</v>
      </c>
    </row>
    <row r="243" spans="10:13" x14ac:dyDescent="0.3">
      <c r="J243" t="s">
        <v>20</v>
      </c>
      <c r="K243">
        <v>92</v>
      </c>
      <c r="L243" t="s">
        <v>14</v>
      </c>
      <c r="M243">
        <v>2915</v>
      </c>
    </row>
    <row r="244" spans="10:13" x14ac:dyDescent="0.3">
      <c r="J244" t="s">
        <v>20</v>
      </c>
      <c r="K244">
        <v>219</v>
      </c>
      <c r="L244" t="s">
        <v>14</v>
      </c>
      <c r="M244">
        <v>18</v>
      </c>
    </row>
    <row r="245" spans="10:13" x14ac:dyDescent="0.3">
      <c r="J245" t="s">
        <v>20</v>
      </c>
      <c r="K245">
        <v>2526</v>
      </c>
      <c r="L245" t="s">
        <v>14</v>
      </c>
      <c r="M245">
        <v>602</v>
      </c>
    </row>
    <row r="246" spans="10:13" x14ac:dyDescent="0.3">
      <c r="J246" t="s">
        <v>20</v>
      </c>
      <c r="K246">
        <v>94</v>
      </c>
      <c r="L246" t="s">
        <v>14</v>
      </c>
      <c r="M246">
        <v>1</v>
      </c>
    </row>
    <row r="247" spans="10:13" x14ac:dyDescent="0.3">
      <c r="J247" t="s">
        <v>20</v>
      </c>
      <c r="K247">
        <v>1713</v>
      </c>
      <c r="L247" t="s">
        <v>14</v>
      </c>
      <c r="M247">
        <v>3868</v>
      </c>
    </row>
    <row r="248" spans="10:13" x14ac:dyDescent="0.3">
      <c r="J248" t="s">
        <v>20</v>
      </c>
      <c r="K248">
        <v>249</v>
      </c>
      <c r="L248" t="s">
        <v>14</v>
      </c>
      <c r="M248">
        <v>504</v>
      </c>
    </row>
    <row r="249" spans="10:13" x14ac:dyDescent="0.3">
      <c r="J249" t="s">
        <v>20</v>
      </c>
      <c r="K249">
        <v>192</v>
      </c>
      <c r="L249" t="s">
        <v>14</v>
      </c>
      <c r="M249">
        <v>14</v>
      </c>
    </row>
    <row r="250" spans="10:13" x14ac:dyDescent="0.3">
      <c r="J250" t="s">
        <v>20</v>
      </c>
      <c r="K250">
        <v>247</v>
      </c>
      <c r="L250" t="s">
        <v>14</v>
      </c>
      <c r="M250">
        <v>750</v>
      </c>
    </row>
    <row r="251" spans="10:13" x14ac:dyDescent="0.3">
      <c r="J251" t="s">
        <v>20</v>
      </c>
      <c r="K251">
        <v>2293</v>
      </c>
      <c r="L251" t="s">
        <v>14</v>
      </c>
      <c r="M251">
        <v>77</v>
      </c>
    </row>
    <row r="252" spans="10:13" x14ac:dyDescent="0.3">
      <c r="J252" t="s">
        <v>20</v>
      </c>
      <c r="K252">
        <v>3131</v>
      </c>
      <c r="L252" t="s">
        <v>14</v>
      </c>
      <c r="M252">
        <v>752</v>
      </c>
    </row>
    <row r="253" spans="10:13" x14ac:dyDescent="0.3">
      <c r="J253" t="s">
        <v>20</v>
      </c>
      <c r="K253">
        <v>143</v>
      </c>
      <c r="L253" t="s">
        <v>14</v>
      </c>
      <c r="M253">
        <v>131</v>
      </c>
    </row>
    <row r="254" spans="10:13" x14ac:dyDescent="0.3">
      <c r="J254" t="s">
        <v>20</v>
      </c>
      <c r="K254">
        <v>296</v>
      </c>
      <c r="L254" t="s">
        <v>14</v>
      </c>
      <c r="M254">
        <v>87</v>
      </c>
    </row>
    <row r="255" spans="10:13" x14ac:dyDescent="0.3">
      <c r="J255" t="s">
        <v>20</v>
      </c>
      <c r="K255">
        <v>170</v>
      </c>
      <c r="L255" t="s">
        <v>14</v>
      </c>
      <c r="M255">
        <v>1063</v>
      </c>
    </row>
    <row r="256" spans="10:13" x14ac:dyDescent="0.3">
      <c r="J256" t="s">
        <v>20</v>
      </c>
      <c r="K256">
        <v>86</v>
      </c>
      <c r="L256" t="s">
        <v>14</v>
      </c>
      <c r="M256">
        <v>76</v>
      </c>
    </row>
    <row r="257" spans="10:13" x14ac:dyDescent="0.3">
      <c r="J257" t="s">
        <v>20</v>
      </c>
      <c r="K257">
        <v>6286</v>
      </c>
      <c r="L257" t="s">
        <v>14</v>
      </c>
      <c r="M257">
        <v>4428</v>
      </c>
    </row>
    <row r="258" spans="10:13" x14ac:dyDescent="0.3">
      <c r="J258" t="s">
        <v>20</v>
      </c>
      <c r="K258">
        <v>3727</v>
      </c>
      <c r="L258" t="s">
        <v>14</v>
      </c>
      <c r="M258">
        <v>58</v>
      </c>
    </row>
    <row r="259" spans="10:13" x14ac:dyDescent="0.3">
      <c r="J259" t="s">
        <v>20</v>
      </c>
      <c r="K259">
        <v>1605</v>
      </c>
      <c r="L259" t="s">
        <v>14</v>
      </c>
      <c r="M259">
        <v>111</v>
      </c>
    </row>
    <row r="260" spans="10:13" x14ac:dyDescent="0.3">
      <c r="J260" t="s">
        <v>20</v>
      </c>
      <c r="K260">
        <v>2120</v>
      </c>
      <c r="L260" t="s">
        <v>14</v>
      </c>
      <c r="M260">
        <v>2955</v>
      </c>
    </row>
    <row r="261" spans="10:13" x14ac:dyDescent="0.3">
      <c r="J261" t="s">
        <v>20</v>
      </c>
      <c r="K261">
        <v>50</v>
      </c>
      <c r="L261" t="s">
        <v>14</v>
      </c>
      <c r="M261">
        <v>1657</v>
      </c>
    </row>
    <row r="262" spans="10:13" x14ac:dyDescent="0.3">
      <c r="J262" t="s">
        <v>20</v>
      </c>
      <c r="K262">
        <v>2080</v>
      </c>
      <c r="L262" t="s">
        <v>14</v>
      </c>
      <c r="M262">
        <v>926</v>
      </c>
    </row>
    <row r="263" spans="10:13" x14ac:dyDescent="0.3">
      <c r="J263" t="s">
        <v>20</v>
      </c>
      <c r="K263">
        <v>2105</v>
      </c>
      <c r="L263" t="s">
        <v>14</v>
      </c>
      <c r="M263">
        <v>77</v>
      </c>
    </row>
    <row r="264" spans="10:13" x14ac:dyDescent="0.3">
      <c r="J264" t="s">
        <v>20</v>
      </c>
      <c r="K264">
        <v>2436</v>
      </c>
      <c r="L264" t="s">
        <v>14</v>
      </c>
      <c r="M264">
        <v>1748</v>
      </c>
    </row>
    <row r="265" spans="10:13" x14ac:dyDescent="0.3">
      <c r="J265" t="s">
        <v>20</v>
      </c>
      <c r="K265">
        <v>80</v>
      </c>
      <c r="L265" t="s">
        <v>14</v>
      </c>
      <c r="M265">
        <v>79</v>
      </c>
    </row>
    <row r="266" spans="10:13" x14ac:dyDescent="0.3">
      <c r="J266" t="s">
        <v>20</v>
      </c>
      <c r="K266">
        <v>42</v>
      </c>
      <c r="L266" t="s">
        <v>14</v>
      </c>
      <c r="M266">
        <v>889</v>
      </c>
    </row>
    <row r="267" spans="10:13" x14ac:dyDescent="0.3">
      <c r="J267" t="s">
        <v>20</v>
      </c>
      <c r="K267">
        <v>139</v>
      </c>
      <c r="L267" t="s">
        <v>14</v>
      </c>
      <c r="M267">
        <v>56</v>
      </c>
    </row>
    <row r="268" spans="10:13" x14ac:dyDescent="0.3">
      <c r="J268" t="s">
        <v>20</v>
      </c>
      <c r="K268">
        <v>159</v>
      </c>
      <c r="L268" t="s">
        <v>14</v>
      </c>
      <c r="M268">
        <v>1</v>
      </c>
    </row>
    <row r="269" spans="10:13" x14ac:dyDescent="0.3">
      <c r="J269" t="s">
        <v>20</v>
      </c>
      <c r="K269">
        <v>381</v>
      </c>
      <c r="L269" t="s">
        <v>14</v>
      </c>
      <c r="M269">
        <v>83</v>
      </c>
    </row>
    <row r="270" spans="10:13" x14ac:dyDescent="0.3">
      <c r="J270" t="s">
        <v>20</v>
      </c>
      <c r="K270">
        <v>194</v>
      </c>
      <c r="L270" t="s">
        <v>14</v>
      </c>
      <c r="M270">
        <v>2025</v>
      </c>
    </row>
    <row r="271" spans="10:13" x14ac:dyDescent="0.3">
      <c r="J271" t="s">
        <v>20</v>
      </c>
      <c r="K271">
        <v>106</v>
      </c>
      <c r="L271" t="s">
        <v>14</v>
      </c>
      <c r="M271">
        <v>14</v>
      </c>
    </row>
    <row r="272" spans="10:13" x14ac:dyDescent="0.3">
      <c r="J272" t="s">
        <v>20</v>
      </c>
      <c r="K272">
        <v>142</v>
      </c>
      <c r="L272" t="s">
        <v>14</v>
      </c>
      <c r="M272">
        <v>656</v>
      </c>
    </row>
    <row r="273" spans="10:13" x14ac:dyDescent="0.3">
      <c r="J273" t="s">
        <v>20</v>
      </c>
      <c r="K273">
        <v>211</v>
      </c>
      <c r="L273" t="s">
        <v>14</v>
      </c>
      <c r="M273">
        <v>1596</v>
      </c>
    </row>
    <row r="274" spans="10:13" x14ac:dyDescent="0.3">
      <c r="J274" t="s">
        <v>20</v>
      </c>
      <c r="K274">
        <v>2756</v>
      </c>
      <c r="L274" t="s">
        <v>14</v>
      </c>
      <c r="M274">
        <v>10</v>
      </c>
    </row>
    <row r="275" spans="10:13" x14ac:dyDescent="0.3">
      <c r="J275" t="s">
        <v>20</v>
      </c>
      <c r="K275">
        <v>173</v>
      </c>
      <c r="L275" t="s">
        <v>14</v>
      </c>
      <c r="M275">
        <v>1121</v>
      </c>
    </row>
    <row r="276" spans="10:13" x14ac:dyDescent="0.3">
      <c r="J276" t="s">
        <v>20</v>
      </c>
      <c r="K276">
        <v>87</v>
      </c>
      <c r="L276" t="s">
        <v>14</v>
      </c>
      <c r="M276">
        <v>15</v>
      </c>
    </row>
    <row r="277" spans="10:13" x14ac:dyDescent="0.3">
      <c r="J277" t="s">
        <v>20</v>
      </c>
      <c r="K277">
        <v>1572</v>
      </c>
      <c r="L277" t="s">
        <v>14</v>
      </c>
      <c r="M277">
        <v>191</v>
      </c>
    </row>
    <row r="278" spans="10:13" x14ac:dyDescent="0.3">
      <c r="J278" t="s">
        <v>20</v>
      </c>
      <c r="K278">
        <v>2346</v>
      </c>
      <c r="L278" t="s">
        <v>14</v>
      </c>
      <c r="M278">
        <v>16</v>
      </c>
    </row>
    <row r="279" spans="10:13" x14ac:dyDescent="0.3">
      <c r="J279" t="s">
        <v>20</v>
      </c>
      <c r="K279">
        <v>115</v>
      </c>
      <c r="L279" t="s">
        <v>14</v>
      </c>
      <c r="M279">
        <v>17</v>
      </c>
    </row>
    <row r="280" spans="10:13" x14ac:dyDescent="0.3">
      <c r="J280" t="s">
        <v>20</v>
      </c>
      <c r="K280">
        <v>85</v>
      </c>
      <c r="L280" t="s">
        <v>14</v>
      </c>
      <c r="M280">
        <v>34</v>
      </c>
    </row>
    <row r="281" spans="10:13" x14ac:dyDescent="0.3">
      <c r="J281" t="s">
        <v>20</v>
      </c>
      <c r="K281">
        <v>144</v>
      </c>
      <c r="L281" t="s">
        <v>14</v>
      </c>
      <c r="M281">
        <v>1</v>
      </c>
    </row>
    <row r="282" spans="10:13" x14ac:dyDescent="0.3">
      <c r="J282" t="s">
        <v>20</v>
      </c>
      <c r="K282">
        <v>2443</v>
      </c>
      <c r="L282" t="s">
        <v>14</v>
      </c>
      <c r="M282">
        <v>1274</v>
      </c>
    </row>
    <row r="283" spans="10:13" x14ac:dyDescent="0.3">
      <c r="J283" t="s">
        <v>20</v>
      </c>
      <c r="K283">
        <v>64</v>
      </c>
      <c r="L283" t="s">
        <v>14</v>
      </c>
      <c r="M283">
        <v>210</v>
      </c>
    </row>
    <row r="284" spans="10:13" x14ac:dyDescent="0.3">
      <c r="J284" t="s">
        <v>20</v>
      </c>
      <c r="K284">
        <v>268</v>
      </c>
      <c r="L284" t="s">
        <v>14</v>
      </c>
      <c r="M284">
        <v>248</v>
      </c>
    </row>
    <row r="285" spans="10:13" x14ac:dyDescent="0.3">
      <c r="J285" t="s">
        <v>20</v>
      </c>
      <c r="K285">
        <v>195</v>
      </c>
      <c r="L285" t="s">
        <v>14</v>
      </c>
      <c r="M285">
        <v>513</v>
      </c>
    </row>
    <row r="286" spans="10:13" x14ac:dyDescent="0.3">
      <c r="J286" t="s">
        <v>20</v>
      </c>
      <c r="K286">
        <v>186</v>
      </c>
      <c r="L286" t="s">
        <v>14</v>
      </c>
      <c r="M286">
        <v>3410</v>
      </c>
    </row>
    <row r="287" spans="10:13" x14ac:dyDescent="0.3">
      <c r="J287" t="s">
        <v>20</v>
      </c>
      <c r="K287">
        <v>460</v>
      </c>
      <c r="L287" t="s">
        <v>14</v>
      </c>
      <c r="M287">
        <v>10</v>
      </c>
    </row>
    <row r="288" spans="10:13" x14ac:dyDescent="0.3">
      <c r="J288" t="s">
        <v>20</v>
      </c>
      <c r="K288">
        <v>2528</v>
      </c>
      <c r="L288" t="s">
        <v>14</v>
      </c>
      <c r="M288">
        <v>2201</v>
      </c>
    </row>
    <row r="289" spans="10:13" x14ac:dyDescent="0.3">
      <c r="J289" t="s">
        <v>20</v>
      </c>
      <c r="K289">
        <v>3657</v>
      </c>
      <c r="L289" t="s">
        <v>14</v>
      </c>
      <c r="M289">
        <v>676</v>
      </c>
    </row>
    <row r="290" spans="10:13" x14ac:dyDescent="0.3">
      <c r="J290" t="s">
        <v>20</v>
      </c>
      <c r="K290">
        <v>131</v>
      </c>
      <c r="L290" t="s">
        <v>14</v>
      </c>
      <c r="M290">
        <v>831</v>
      </c>
    </row>
    <row r="291" spans="10:13" x14ac:dyDescent="0.3">
      <c r="J291" t="s">
        <v>20</v>
      </c>
      <c r="K291">
        <v>239</v>
      </c>
      <c r="L291" t="s">
        <v>14</v>
      </c>
      <c r="M291">
        <v>859</v>
      </c>
    </row>
    <row r="292" spans="10:13" x14ac:dyDescent="0.3">
      <c r="J292" t="s">
        <v>20</v>
      </c>
      <c r="K292">
        <v>78</v>
      </c>
      <c r="L292" t="s">
        <v>14</v>
      </c>
      <c r="M292">
        <v>45</v>
      </c>
    </row>
    <row r="293" spans="10:13" x14ac:dyDescent="0.3">
      <c r="J293" t="s">
        <v>20</v>
      </c>
      <c r="K293">
        <v>1773</v>
      </c>
      <c r="L293" t="s">
        <v>14</v>
      </c>
      <c r="M293">
        <v>6</v>
      </c>
    </row>
    <row r="294" spans="10:13" x14ac:dyDescent="0.3">
      <c r="J294" t="s">
        <v>20</v>
      </c>
      <c r="K294">
        <v>32</v>
      </c>
      <c r="L294" t="s">
        <v>14</v>
      </c>
      <c r="M294">
        <v>7</v>
      </c>
    </row>
    <row r="295" spans="10:13" x14ac:dyDescent="0.3">
      <c r="J295" t="s">
        <v>20</v>
      </c>
      <c r="K295">
        <v>369</v>
      </c>
      <c r="L295" t="s">
        <v>14</v>
      </c>
      <c r="M295">
        <v>31</v>
      </c>
    </row>
    <row r="296" spans="10:13" x14ac:dyDescent="0.3">
      <c r="J296" t="s">
        <v>20</v>
      </c>
      <c r="K296">
        <v>89</v>
      </c>
      <c r="L296" t="s">
        <v>14</v>
      </c>
      <c r="M296">
        <v>78</v>
      </c>
    </row>
    <row r="297" spans="10:13" x14ac:dyDescent="0.3">
      <c r="J297" t="s">
        <v>20</v>
      </c>
      <c r="K297">
        <v>147</v>
      </c>
      <c r="L297" t="s">
        <v>14</v>
      </c>
      <c r="M297">
        <v>1225</v>
      </c>
    </row>
    <row r="298" spans="10:13" x14ac:dyDescent="0.3">
      <c r="J298" t="s">
        <v>20</v>
      </c>
      <c r="K298">
        <v>126</v>
      </c>
      <c r="L298" t="s">
        <v>14</v>
      </c>
      <c r="M298">
        <v>1</v>
      </c>
    </row>
    <row r="299" spans="10:13" x14ac:dyDescent="0.3">
      <c r="J299" t="s">
        <v>20</v>
      </c>
      <c r="K299">
        <v>2218</v>
      </c>
      <c r="L299" t="s">
        <v>14</v>
      </c>
      <c r="M299">
        <v>67</v>
      </c>
    </row>
    <row r="300" spans="10:13" x14ac:dyDescent="0.3">
      <c r="J300" t="s">
        <v>20</v>
      </c>
      <c r="K300">
        <v>202</v>
      </c>
      <c r="L300" t="s">
        <v>14</v>
      </c>
      <c r="M300">
        <v>19</v>
      </c>
    </row>
    <row r="301" spans="10:13" x14ac:dyDescent="0.3">
      <c r="J301" t="s">
        <v>20</v>
      </c>
      <c r="K301">
        <v>140</v>
      </c>
      <c r="L301" t="s">
        <v>14</v>
      </c>
      <c r="M301">
        <v>2108</v>
      </c>
    </row>
    <row r="302" spans="10:13" x14ac:dyDescent="0.3">
      <c r="J302" t="s">
        <v>20</v>
      </c>
      <c r="K302">
        <v>1052</v>
      </c>
      <c r="L302" t="s">
        <v>14</v>
      </c>
      <c r="M302">
        <v>679</v>
      </c>
    </row>
    <row r="303" spans="10:13" x14ac:dyDescent="0.3">
      <c r="J303" t="s">
        <v>20</v>
      </c>
      <c r="K303">
        <v>247</v>
      </c>
      <c r="L303" t="s">
        <v>14</v>
      </c>
      <c r="M303">
        <v>36</v>
      </c>
    </row>
    <row r="304" spans="10:13" x14ac:dyDescent="0.3">
      <c r="J304" t="s">
        <v>20</v>
      </c>
      <c r="K304">
        <v>84</v>
      </c>
      <c r="L304" t="s">
        <v>14</v>
      </c>
      <c r="M304">
        <v>47</v>
      </c>
    </row>
    <row r="305" spans="10:13" x14ac:dyDescent="0.3">
      <c r="J305" t="s">
        <v>20</v>
      </c>
      <c r="K305">
        <v>88</v>
      </c>
      <c r="L305" t="s">
        <v>14</v>
      </c>
      <c r="M305">
        <v>70</v>
      </c>
    </row>
    <row r="306" spans="10:13" x14ac:dyDescent="0.3">
      <c r="J306" t="s">
        <v>20</v>
      </c>
      <c r="K306">
        <v>156</v>
      </c>
      <c r="L306" t="s">
        <v>14</v>
      </c>
      <c r="M306">
        <v>154</v>
      </c>
    </row>
    <row r="307" spans="10:13" x14ac:dyDescent="0.3">
      <c r="J307" t="s">
        <v>20</v>
      </c>
      <c r="K307">
        <v>2985</v>
      </c>
      <c r="L307" t="s">
        <v>14</v>
      </c>
      <c r="M307">
        <v>22</v>
      </c>
    </row>
    <row r="308" spans="10:13" x14ac:dyDescent="0.3">
      <c r="J308" t="s">
        <v>20</v>
      </c>
      <c r="K308">
        <v>762</v>
      </c>
      <c r="L308" t="s">
        <v>14</v>
      </c>
      <c r="M308">
        <v>1758</v>
      </c>
    </row>
    <row r="309" spans="10:13" x14ac:dyDescent="0.3">
      <c r="J309" t="s">
        <v>20</v>
      </c>
      <c r="K309">
        <v>554</v>
      </c>
      <c r="L309" t="s">
        <v>14</v>
      </c>
      <c r="M309">
        <v>94</v>
      </c>
    </row>
    <row r="310" spans="10:13" x14ac:dyDescent="0.3">
      <c r="J310" t="s">
        <v>20</v>
      </c>
      <c r="K310">
        <v>135</v>
      </c>
      <c r="L310" t="s">
        <v>14</v>
      </c>
      <c r="M310">
        <v>33</v>
      </c>
    </row>
    <row r="311" spans="10:13" x14ac:dyDescent="0.3">
      <c r="J311" t="s">
        <v>20</v>
      </c>
      <c r="K311">
        <v>122</v>
      </c>
      <c r="L311" t="s">
        <v>14</v>
      </c>
      <c r="M311">
        <v>1</v>
      </c>
    </row>
    <row r="312" spans="10:13" x14ac:dyDescent="0.3">
      <c r="J312" t="s">
        <v>20</v>
      </c>
      <c r="K312">
        <v>221</v>
      </c>
      <c r="L312" t="s">
        <v>14</v>
      </c>
      <c r="M312">
        <v>31</v>
      </c>
    </row>
    <row r="313" spans="10:13" x14ac:dyDescent="0.3">
      <c r="J313" t="s">
        <v>20</v>
      </c>
      <c r="K313">
        <v>126</v>
      </c>
      <c r="L313" t="s">
        <v>14</v>
      </c>
      <c r="M313">
        <v>35</v>
      </c>
    </row>
    <row r="314" spans="10:13" x14ac:dyDescent="0.3">
      <c r="J314" t="s">
        <v>20</v>
      </c>
      <c r="K314">
        <v>1022</v>
      </c>
      <c r="L314" t="s">
        <v>14</v>
      </c>
      <c r="M314">
        <v>63</v>
      </c>
    </row>
    <row r="315" spans="10:13" x14ac:dyDescent="0.3">
      <c r="J315" t="s">
        <v>20</v>
      </c>
      <c r="K315">
        <v>3177</v>
      </c>
      <c r="L315" t="s">
        <v>14</v>
      </c>
      <c r="M315">
        <v>526</v>
      </c>
    </row>
    <row r="316" spans="10:13" x14ac:dyDescent="0.3">
      <c r="J316" t="s">
        <v>20</v>
      </c>
      <c r="K316">
        <v>198</v>
      </c>
      <c r="L316" t="s">
        <v>14</v>
      </c>
      <c r="M316">
        <v>121</v>
      </c>
    </row>
    <row r="317" spans="10:13" x14ac:dyDescent="0.3">
      <c r="J317" t="s">
        <v>20</v>
      </c>
      <c r="K317">
        <v>85</v>
      </c>
      <c r="L317" t="s">
        <v>14</v>
      </c>
      <c r="M317">
        <v>67</v>
      </c>
    </row>
    <row r="318" spans="10:13" x14ac:dyDescent="0.3">
      <c r="J318" t="s">
        <v>20</v>
      </c>
      <c r="K318">
        <v>3596</v>
      </c>
      <c r="L318" t="s">
        <v>14</v>
      </c>
      <c r="M318">
        <v>57</v>
      </c>
    </row>
    <row r="319" spans="10:13" x14ac:dyDescent="0.3">
      <c r="J319" t="s">
        <v>20</v>
      </c>
      <c r="K319">
        <v>244</v>
      </c>
      <c r="L319" t="s">
        <v>14</v>
      </c>
      <c r="M319">
        <v>1229</v>
      </c>
    </row>
    <row r="320" spans="10:13" x14ac:dyDescent="0.3">
      <c r="J320" t="s">
        <v>20</v>
      </c>
      <c r="K320">
        <v>5180</v>
      </c>
      <c r="L320" t="s">
        <v>14</v>
      </c>
      <c r="M320">
        <v>12</v>
      </c>
    </row>
    <row r="321" spans="10:13" x14ac:dyDescent="0.3">
      <c r="J321" t="s">
        <v>20</v>
      </c>
      <c r="K321">
        <v>589</v>
      </c>
      <c r="L321" t="s">
        <v>14</v>
      </c>
      <c r="M321">
        <v>452</v>
      </c>
    </row>
    <row r="322" spans="10:13" x14ac:dyDescent="0.3">
      <c r="J322" t="s">
        <v>20</v>
      </c>
      <c r="K322">
        <v>2725</v>
      </c>
      <c r="L322" t="s">
        <v>14</v>
      </c>
      <c r="M322">
        <v>1886</v>
      </c>
    </row>
    <row r="323" spans="10:13" x14ac:dyDescent="0.3">
      <c r="J323" t="s">
        <v>20</v>
      </c>
      <c r="K323">
        <v>300</v>
      </c>
      <c r="L323" t="s">
        <v>14</v>
      </c>
      <c r="M323">
        <v>1825</v>
      </c>
    </row>
    <row r="324" spans="10:13" x14ac:dyDescent="0.3">
      <c r="J324" t="s">
        <v>20</v>
      </c>
      <c r="K324">
        <v>144</v>
      </c>
      <c r="L324" t="s">
        <v>14</v>
      </c>
      <c r="M324">
        <v>31</v>
      </c>
    </row>
    <row r="325" spans="10:13" x14ac:dyDescent="0.3">
      <c r="J325" t="s">
        <v>20</v>
      </c>
      <c r="K325">
        <v>87</v>
      </c>
      <c r="L325" t="s">
        <v>14</v>
      </c>
      <c r="M325">
        <v>107</v>
      </c>
    </row>
    <row r="326" spans="10:13" x14ac:dyDescent="0.3">
      <c r="J326" t="s">
        <v>20</v>
      </c>
      <c r="K326">
        <v>3116</v>
      </c>
      <c r="L326" t="s">
        <v>14</v>
      </c>
      <c r="M326">
        <v>27</v>
      </c>
    </row>
    <row r="327" spans="10:13" x14ac:dyDescent="0.3">
      <c r="J327" t="s">
        <v>20</v>
      </c>
      <c r="K327">
        <v>909</v>
      </c>
      <c r="L327" t="s">
        <v>14</v>
      </c>
      <c r="M327">
        <v>1221</v>
      </c>
    </row>
    <row r="328" spans="10:13" x14ac:dyDescent="0.3">
      <c r="J328" t="s">
        <v>20</v>
      </c>
      <c r="K328">
        <v>1613</v>
      </c>
      <c r="L328" t="s">
        <v>14</v>
      </c>
      <c r="M328">
        <v>1</v>
      </c>
    </row>
    <row r="329" spans="10:13" x14ac:dyDescent="0.3">
      <c r="J329" t="s">
        <v>20</v>
      </c>
      <c r="K329">
        <v>136</v>
      </c>
      <c r="L329" t="s">
        <v>14</v>
      </c>
      <c r="M329">
        <v>16</v>
      </c>
    </row>
    <row r="330" spans="10:13" x14ac:dyDescent="0.3">
      <c r="J330" t="s">
        <v>20</v>
      </c>
      <c r="K330">
        <v>130</v>
      </c>
      <c r="L330" t="s">
        <v>14</v>
      </c>
      <c r="M330">
        <v>41</v>
      </c>
    </row>
    <row r="331" spans="10:13" x14ac:dyDescent="0.3">
      <c r="J331" t="s">
        <v>20</v>
      </c>
      <c r="K331">
        <v>102</v>
      </c>
      <c r="L331" t="s">
        <v>14</v>
      </c>
      <c r="M331">
        <v>523</v>
      </c>
    </row>
    <row r="332" spans="10:13" x14ac:dyDescent="0.3">
      <c r="J332" t="s">
        <v>20</v>
      </c>
      <c r="K332">
        <v>4006</v>
      </c>
      <c r="L332" t="s">
        <v>14</v>
      </c>
      <c r="M332">
        <v>141</v>
      </c>
    </row>
    <row r="333" spans="10:13" x14ac:dyDescent="0.3">
      <c r="J333" t="s">
        <v>20</v>
      </c>
      <c r="K333">
        <v>1629</v>
      </c>
      <c r="L333" t="s">
        <v>14</v>
      </c>
      <c r="M333">
        <v>52</v>
      </c>
    </row>
    <row r="334" spans="10:13" x14ac:dyDescent="0.3">
      <c r="J334" t="s">
        <v>20</v>
      </c>
      <c r="K334">
        <v>2188</v>
      </c>
      <c r="L334" t="s">
        <v>14</v>
      </c>
      <c r="M334">
        <v>225</v>
      </c>
    </row>
    <row r="335" spans="10:13" x14ac:dyDescent="0.3">
      <c r="J335" t="s">
        <v>20</v>
      </c>
      <c r="K335">
        <v>2409</v>
      </c>
      <c r="L335" t="s">
        <v>14</v>
      </c>
      <c r="M335">
        <v>38</v>
      </c>
    </row>
    <row r="336" spans="10:13" x14ac:dyDescent="0.3">
      <c r="J336" t="s">
        <v>20</v>
      </c>
      <c r="K336">
        <v>194</v>
      </c>
      <c r="L336" t="s">
        <v>14</v>
      </c>
      <c r="M336">
        <v>15</v>
      </c>
    </row>
    <row r="337" spans="10:13" x14ac:dyDescent="0.3">
      <c r="J337" t="s">
        <v>20</v>
      </c>
      <c r="K337">
        <v>1140</v>
      </c>
      <c r="L337" t="s">
        <v>14</v>
      </c>
      <c r="M337">
        <v>37</v>
      </c>
    </row>
    <row r="338" spans="10:13" x14ac:dyDescent="0.3">
      <c r="J338" t="s">
        <v>20</v>
      </c>
      <c r="K338">
        <v>102</v>
      </c>
      <c r="L338" t="s">
        <v>14</v>
      </c>
      <c r="M338">
        <v>112</v>
      </c>
    </row>
    <row r="339" spans="10:13" x14ac:dyDescent="0.3">
      <c r="J339" t="s">
        <v>20</v>
      </c>
      <c r="K339">
        <v>2857</v>
      </c>
      <c r="L339" t="s">
        <v>14</v>
      </c>
      <c r="M339">
        <v>21</v>
      </c>
    </row>
    <row r="340" spans="10:13" x14ac:dyDescent="0.3">
      <c r="J340" t="s">
        <v>20</v>
      </c>
      <c r="K340">
        <v>107</v>
      </c>
      <c r="L340" t="s">
        <v>14</v>
      </c>
      <c r="M340">
        <v>67</v>
      </c>
    </row>
    <row r="341" spans="10:13" x14ac:dyDescent="0.3">
      <c r="J341" t="s">
        <v>20</v>
      </c>
      <c r="K341">
        <v>160</v>
      </c>
      <c r="L341" t="s">
        <v>14</v>
      </c>
      <c r="M341">
        <v>78</v>
      </c>
    </row>
    <row r="342" spans="10:13" x14ac:dyDescent="0.3">
      <c r="J342" t="s">
        <v>20</v>
      </c>
      <c r="K342">
        <v>2230</v>
      </c>
      <c r="L342" t="s">
        <v>14</v>
      </c>
      <c r="M342">
        <v>67</v>
      </c>
    </row>
    <row r="343" spans="10:13" x14ac:dyDescent="0.3">
      <c r="J343" t="s">
        <v>20</v>
      </c>
      <c r="K343">
        <v>316</v>
      </c>
      <c r="L343" t="s">
        <v>14</v>
      </c>
      <c r="M343">
        <v>263</v>
      </c>
    </row>
    <row r="344" spans="10:13" x14ac:dyDescent="0.3">
      <c r="J344" t="s">
        <v>20</v>
      </c>
      <c r="K344">
        <v>117</v>
      </c>
      <c r="L344" t="s">
        <v>14</v>
      </c>
      <c r="M344">
        <v>1691</v>
      </c>
    </row>
    <row r="345" spans="10:13" x14ac:dyDescent="0.3">
      <c r="J345" t="s">
        <v>20</v>
      </c>
      <c r="K345">
        <v>6406</v>
      </c>
      <c r="L345" t="s">
        <v>14</v>
      </c>
      <c r="M345">
        <v>181</v>
      </c>
    </row>
    <row r="346" spans="10:13" x14ac:dyDescent="0.3">
      <c r="J346" t="s">
        <v>20</v>
      </c>
      <c r="K346">
        <v>192</v>
      </c>
      <c r="L346" t="s">
        <v>14</v>
      </c>
      <c r="M346">
        <v>13</v>
      </c>
    </row>
    <row r="347" spans="10:13" x14ac:dyDescent="0.3">
      <c r="J347" t="s">
        <v>20</v>
      </c>
      <c r="K347">
        <v>26</v>
      </c>
      <c r="L347" t="s">
        <v>14</v>
      </c>
      <c r="M347">
        <v>1</v>
      </c>
    </row>
    <row r="348" spans="10:13" x14ac:dyDescent="0.3">
      <c r="J348" t="s">
        <v>20</v>
      </c>
      <c r="K348">
        <v>723</v>
      </c>
      <c r="L348" t="s">
        <v>14</v>
      </c>
      <c r="M348">
        <v>21</v>
      </c>
    </row>
    <row r="349" spans="10:13" x14ac:dyDescent="0.3">
      <c r="J349" t="s">
        <v>20</v>
      </c>
      <c r="K349">
        <v>170</v>
      </c>
      <c r="L349" t="s">
        <v>14</v>
      </c>
      <c r="M349">
        <v>830</v>
      </c>
    </row>
    <row r="350" spans="10:13" x14ac:dyDescent="0.3">
      <c r="J350" t="s">
        <v>20</v>
      </c>
      <c r="K350">
        <v>238</v>
      </c>
      <c r="L350" t="s">
        <v>14</v>
      </c>
      <c r="M350">
        <v>130</v>
      </c>
    </row>
    <row r="351" spans="10:13" x14ac:dyDescent="0.3">
      <c r="J351" t="s">
        <v>20</v>
      </c>
      <c r="K351">
        <v>55</v>
      </c>
      <c r="L351" t="s">
        <v>14</v>
      </c>
      <c r="M351">
        <v>55</v>
      </c>
    </row>
    <row r="352" spans="10:13" x14ac:dyDescent="0.3">
      <c r="J352" t="s">
        <v>20</v>
      </c>
      <c r="K352">
        <v>128</v>
      </c>
      <c r="L352" t="s">
        <v>14</v>
      </c>
      <c r="M352">
        <v>114</v>
      </c>
    </row>
    <row r="353" spans="10:13" x14ac:dyDescent="0.3">
      <c r="J353" t="s">
        <v>20</v>
      </c>
      <c r="K353">
        <v>2144</v>
      </c>
      <c r="L353" t="s">
        <v>14</v>
      </c>
      <c r="M353">
        <v>594</v>
      </c>
    </row>
    <row r="354" spans="10:13" x14ac:dyDescent="0.3">
      <c r="J354" t="s">
        <v>20</v>
      </c>
      <c r="K354">
        <v>2693</v>
      </c>
      <c r="L354" t="s">
        <v>14</v>
      </c>
      <c r="M354">
        <v>24</v>
      </c>
    </row>
    <row r="355" spans="10:13" x14ac:dyDescent="0.3">
      <c r="J355" t="s">
        <v>20</v>
      </c>
      <c r="K355">
        <v>432</v>
      </c>
      <c r="L355" t="s">
        <v>14</v>
      </c>
      <c r="M355">
        <v>252</v>
      </c>
    </row>
    <row r="356" spans="10:13" x14ac:dyDescent="0.3">
      <c r="J356" t="s">
        <v>20</v>
      </c>
      <c r="K356">
        <v>189</v>
      </c>
      <c r="L356" t="s">
        <v>14</v>
      </c>
      <c r="M356">
        <v>67</v>
      </c>
    </row>
    <row r="357" spans="10:13" x14ac:dyDescent="0.3">
      <c r="J357" t="s">
        <v>20</v>
      </c>
      <c r="K357">
        <v>154</v>
      </c>
      <c r="L357" t="s">
        <v>14</v>
      </c>
      <c r="M357">
        <v>742</v>
      </c>
    </row>
    <row r="358" spans="10:13" x14ac:dyDescent="0.3">
      <c r="J358" t="s">
        <v>20</v>
      </c>
      <c r="K358">
        <v>96</v>
      </c>
      <c r="L358" t="s">
        <v>14</v>
      </c>
      <c r="M358">
        <v>75</v>
      </c>
    </row>
    <row r="359" spans="10:13" x14ac:dyDescent="0.3">
      <c r="J359" t="s">
        <v>20</v>
      </c>
      <c r="K359">
        <v>3063</v>
      </c>
      <c r="L359" t="s">
        <v>14</v>
      </c>
      <c r="M359">
        <v>4405</v>
      </c>
    </row>
    <row r="360" spans="10:13" x14ac:dyDescent="0.3">
      <c r="J360" t="s">
        <v>20</v>
      </c>
      <c r="K360">
        <v>2266</v>
      </c>
      <c r="L360" t="s">
        <v>14</v>
      </c>
      <c r="M360">
        <v>92</v>
      </c>
    </row>
    <row r="361" spans="10:13" x14ac:dyDescent="0.3">
      <c r="J361" t="s">
        <v>20</v>
      </c>
      <c r="K361">
        <v>194</v>
      </c>
      <c r="L361" t="s">
        <v>14</v>
      </c>
      <c r="M361">
        <v>64</v>
      </c>
    </row>
    <row r="362" spans="10:13" x14ac:dyDescent="0.3">
      <c r="J362" t="s">
        <v>20</v>
      </c>
      <c r="K362">
        <v>129</v>
      </c>
      <c r="L362" t="s">
        <v>14</v>
      </c>
      <c r="M362">
        <v>64</v>
      </c>
    </row>
    <row r="363" spans="10:13" x14ac:dyDescent="0.3">
      <c r="J363" t="s">
        <v>20</v>
      </c>
      <c r="K363">
        <v>375</v>
      </c>
      <c r="L363" t="s">
        <v>14</v>
      </c>
      <c r="M363">
        <v>842</v>
      </c>
    </row>
    <row r="364" spans="10:13" x14ac:dyDescent="0.3">
      <c r="J364" t="s">
        <v>20</v>
      </c>
      <c r="K364">
        <v>409</v>
      </c>
      <c r="L364" t="s">
        <v>14</v>
      </c>
      <c r="M364">
        <v>112</v>
      </c>
    </row>
    <row r="365" spans="10:13" x14ac:dyDescent="0.3">
      <c r="J365" t="s">
        <v>20</v>
      </c>
      <c r="K365">
        <v>234</v>
      </c>
      <c r="L365" t="s">
        <v>14</v>
      </c>
      <c r="M365">
        <v>374</v>
      </c>
    </row>
    <row r="366" spans="10:13" x14ac:dyDescent="0.3">
      <c r="J366" t="s">
        <v>20</v>
      </c>
      <c r="K366">
        <v>3016</v>
      </c>
    </row>
    <row r="367" spans="10:13" x14ac:dyDescent="0.3">
      <c r="J367" t="s">
        <v>20</v>
      </c>
      <c r="K367">
        <v>264</v>
      </c>
    </row>
    <row r="368" spans="10:13" x14ac:dyDescent="0.3">
      <c r="J368" t="s">
        <v>20</v>
      </c>
      <c r="K368">
        <v>272</v>
      </c>
    </row>
    <row r="369" spans="10:11" x14ac:dyDescent="0.3">
      <c r="J369" t="s">
        <v>20</v>
      </c>
      <c r="K369">
        <v>419</v>
      </c>
    </row>
    <row r="370" spans="10:11" x14ac:dyDescent="0.3">
      <c r="J370" t="s">
        <v>20</v>
      </c>
      <c r="K370">
        <v>1621</v>
      </c>
    </row>
    <row r="371" spans="10:11" x14ac:dyDescent="0.3">
      <c r="J371" t="s">
        <v>20</v>
      </c>
      <c r="K371">
        <v>1101</v>
      </c>
    </row>
    <row r="372" spans="10:11" x14ac:dyDescent="0.3">
      <c r="J372" t="s">
        <v>20</v>
      </c>
      <c r="K372">
        <v>1073</v>
      </c>
    </row>
    <row r="373" spans="10:11" x14ac:dyDescent="0.3">
      <c r="J373" t="s">
        <v>20</v>
      </c>
      <c r="K373">
        <v>331</v>
      </c>
    </row>
    <row r="374" spans="10:11" x14ac:dyDescent="0.3">
      <c r="J374" t="s">
        <v>20</v>
      </c>
      <c r="K374">
        <v>1170</v>
      </c>
    </row>
    <row r="375" spans="10:11" x14ac:dyDescent="0.3">
      <c r="J375" t="s">
        <v>20</v>
      </c>
      <c r="K375">
        <v>363</v>
      </c>
    </row>
    <row r="376" spans="10:11" x14ac:dyDescent="0.3">
      <c r="J376" t="s">
        <v>20</v>
      </c>
      <c r="K376">
        <v>103</v>
      </c>
    </row>
    <row r="377" spans="10:11" x14ac:dyDescent="0.3">
      <c r="J377" t="s">
        <v>20</v>
      </c>
      <c r="K377">
        <v>147</v>
      </c>
    </row>
    <row r="378" spans="10:11" x14ac:dyDescent="0.3">
      <c r="J378" t="s">
        <v>20</v>
      </c>
      <c r="K378">
        <v>110</v>
      </c>
    </row>
    <row r="379" spans="10:11" x14ac:dyDescent="0.3">
      <c r="J379" t="s">
        <v>20</v>
      </c>
      <c r="K379">
        <v>134</v>
      </c>
    </row>
    <row r="380" spans="10:11" x14ac:dyDescent="0.3">
      <c r="J380" t="s">
        <v>20</v>
      </c>
      <c r="K380">
        <v>269</v>
      </c>
    </row>
    <row r="381" spans="10:11" x14ac:dyDescent="0.3">
      <c r="J381" t="s">
        <v>20</v>
      </c>
      <c r="K381">
        <v>175</v>
      </c>
    </row>
    <row r="382" spans="10:11" x14ac:dyDescent="0.3">
      <c r="J382" t="s">
        <v>20</v>
      </c>
      <c r="K382">
        <v>69</v>
      </c>
    </row>
    <row r="383" spans="10:11" x14ac:dyDescent="0.3">
      <c r="J383" t="s">
        <v>20</v>
      </c>
      <c r="K383">
        <v>190</v>
      </c>
    </row>
    <row r="384" spans="10:11" x14ac:dyDescent="0.3">
      <c r="J384" t="s">
        <v>20</v>
      </c>
      <c r="K384">
        <v>237</v>
      </c>
    </row>
    <row r="385" spans="10:11" x14ac:dyDescent="0.3">
      <c r="J385" t="s">
        <v>20</v>
      </c>
      <c r="K385">
        <v>196</v>
      </c>
    </row>
    <row r="386" spans="10:11" x14ac:dyDescent="0.3">
      <c r="J386" t="s">
        <v>20</v>
      </c>
      <c r="K386">
        <v>7295</v>
      </c>
    </row>
    <row r="387" spans="10:11" x14ac:dyDescent="0.3">
      <c r="J387" t="s">
        <v>20</v>
      </c>
      <c r="K387">
        <v>2893</v>
      </c>
    </row>
    <row r="388" spans="10:11" x14ac:dyDescent="0.3">
      <c r="J388" t="s">
        <v>20</v>
      </c>
      <c r="K388">
        <v>820</v>
      </c>
    </row>
    <row r="389" spans="10:11" x14ac:dyDescent="0.3">
      <c r="J389" t="s">
        <v>20</v>
      </c>
      <c r="K389">
        <v>2038</v>
      </c>
    </row>
    <row r="390" spans="10:11" x14ac:dyDescent="0.3">
      <c r="J390" t="s">
        <v>20</v>
      </c>
      <c r="K390">
        <v>116</v>
      </c>
    </row>
    <row r="391" spans="10:11" x14ac:dyDescent="0.3">
      <c r="J391" t="s">
        <v>20</v>
      </c>
      <c r="K391">
        <v>1345</v>
      </c>
    </row>
    <row r="392" spans="10:11" x14ac:dyDescent="0.3">
      <c r="J392" t="s">
        <v>20</v>
      </c>
      <c r="K392">
        <v>168</v>
      </c>
    </row>
    <row r="393" spans="10:11" x14ac:dyDescent="0.3">
      <c r="J393" t="s">
        <v>20</v>
      </c>
      <c r="K393">
        <v>137</v>
      </c>
    </row>
    <row r="394" spans="10:11" x14ac:dyDescent="0.3">
      <c r="J394" t="s">
        <v>20</v>
      </c>
      <c r="K394">
        <v>186</v>
      </c>
    </row>
    <row r="395" spans="10:11" x14ac:dyDescent="0.3">
      <c r="J395" t="s">
        <v>20</v>
      </c>
      <c r="K395">
        <v>125</v>
      </c>
    </row>
    <row r="396" spans="10:11" x14ac:dyDescent="0.3">
      <c r="J396" t="s">
        <v>20</v>
      </c>
      <c r="K396">
        <v>202</v>
      </c>
    </row>
    <row r="397" spans="10:11" x14ac:dyDescent="0.3">
      <c r="J397" t="s">
        <v>20</v>
      </c>
      <c r="K397">
        <v>103</v>
      </c>
    </row>
    <row r="398" spans="10:11" x14ac:dyDescent="0.3">
      <c r="J398" t="s">
        <v>20</v>
      </c>
      <c r="K398">
        <v>1785</v>
      </c>
    </row>
    <row r="399" spans="10:11" x14ac:dyDescent="0.3">
      <c r="J399" t="s">
        <v>20</v>
      </c>
      <c r="K399">
        <v>157</v>
      </c>
    </row>
    <row r="400" spans="10:11" x14ac:dyDescent="0.3">
      <c r="J400" t="s">
        <v>20</v>
      </c>
      <c r="K400">
        <v>555</v>
      </c>
    </row>
    <row r="401" spans="10:11" x14ac:dyDescent="0.3">
      <c r="J401" t="s">
        <v>20</v>
      </c>
      <c r="K401">
        <v>297</v>
      </c>
    </row>
    <row r="402" spans="10:11" x14ac:dyDescent="0.3">
      <c r="J402" t="s">
        <v>20</v>
      </c>
      <c r="K402">
        <v>123</v>
      </c>
    </row>
    <row r="403" spans="10:11" x14ac:dyDescent="0.3">
      <c r="J403" t="s">
        <v>20</v>
      </c>
      <c r="K403">
        <v>3036</v>
      </c>
    </row>
    <row r="404" spans="10:11" x14ac:dyDescent="0.3">
      <c r="J404" t="s">
        <v>20</v>
      </c>
      <c r="K404">
        <v>144</v>
      </c>
    </row>
    <row r="405" spans="10:11" x14ac:dyDescent="0.3">
      <c r="J405" t="s">
        <v>20</v>
      </c>
      <c r="K405">
        <v>121</v>
      </c>
    </row>
    <row r="406" spans="10:11" x14ac:dyDescent="0.3">
      <c r="J406" t="s">
        <v>20</v>
      </c>
      <c r="K406">
        <v>181</v>
      </c>
    </row>
    <row r="407" spans="10:11" x14ac:dyDescent="0.3">
      <c r="J407" t="s">
        <v>20</v>
      </c>
      <c r="K407">
        <v>122</v>
      </c>
    </row>
    <row r="408" spans="10:11" x14ac:dyDescent="0.3">
      <c r="J408" t="s">
        <v>20</v>
      </c>
      <c r="K408">
        <v>1071</v>
      </c>
    </row>
    <row r="409" spans="10:11" x14ac:dyDescent="0.3">
      <c r="J409" t="s">
        <v>20</v>
      </c>
      <c r="K409">
        <v>980</v>
      </c>
    </row>
    <row r="410" spans="10:11" x14ac:dyDescent="0.3">
      <c r="J410" t="s">
        <v>20</v>
      </c>
      <c r="K410">
        <v>536</v>
      </c>
    </row>
    <row r="411" spans="10:11" x14ac:dyDescent="0.3">
      <c r="J411" t="s">
        <v>20</v>
      </c>
      <c r="K411">
        <v>1991</v>
      </c>
    </row>
    <row r="412" spans="10:11" x14ac:dyDescent="0.3">
      <c r="J412" t="s">
        <v>20</v>
      </c>
      <c r="K412">
        <v>180</v>
      </c>
    </row>
    <row r="413" spans="10:11" x14ac:dyDescent="0.3">
      <c r="J413" t="s">
        <v>20</v>
      </c>
      <c r="K413">
        <v>130</v>
      </c>
    </row>
    <row r="414" spans="10:11" x14ac:dyDescent="0.3">
      <c r="J414" t="s">
        <v>20</v>
      </c>
      <c r="K414">
        <v>122</v>
      </c>
    </row>
    <row r="415" spans="10:11" x14ac:dyDescent="0.3">
      <c r="J415" t="s">
        <v>20</v>
      </c>
      <c r="K415">
        <v>140</v>
      </c>
    </row>
    <row r="416" spans="10:11" x14ac:dyDescent="0.3">
      <c r="J416" t="s">
        <v>20</v>
      </c>
      <c r="K416">
        <v>3388</v>
      </c>
    </row>
    <row r="417" spans="10:11" x14ac:dyDescent="0.3">
      <c r="J417" t="s">
        <v>20</v>
      </c>
      <c r="K417">
        <v>280</v>
      </c>
    </row>
    <row r="418" spans="10:11" x14ac:dyDescent="0.3">
      <c r="J418" t="s">
        <v>20</v>
      </c>
      <c r="K418">
        <v>366</v>
      </c>
    </row>
    <row r="419" spans="10:11" x14ac:dyDescent="0.3">
      <c r="J419" t="s">
        <v>20</v>
      </c>
      <c r="K419">
        <v>270</v>
      </c>
    </row>
    <row r="420" spans="10:11" x14ac:dyDescent="0.3">
      <c r="J420" t="s">
        <v>20</v>
      </c>
      <c r="K420">
        <v>137</v>
      </c>
    </row>
    <row r="421" spans="10:11" x14ac:dyDescent="0.3">
      <c r="J421" t="s">
        <v>20</v>
      </c>
      <c r="K421">
        <v>3205</v>
      </c>
    </row>
    <row r="422" spans="10:11" x14ac:dyDescent="0.3">
      <c r="J422" t="s">
        <v>20</v>
      </c>
      <c r="K422">
        <v>288</v>
      </c>
    </row>
    <row r="423" spans="10:11" x14ac:dyDescent="0.3">
      <c r="J423" t="s">
        <v>20</v>
      </c>
      <c r="K423">
        <v>148</v>
      </c>
    </row>
    <row r="424" spans="10:11" x14ac:dyDescent="0.3">
      <c r="J424" t="s">
        <v>20</v>
      </c>
      <c r="K424">
        <v>114</v>
      </c>
    </row>
    <row r="425" spans="10:11" x14ac:dyDescent="0.3">
      <c r="J425" t="s">
        <v>20</v>
      </c>
      <c r="K425">
        <v>1518</v>
      </c>
    </row>
    <row r="426" spans="10:11" x14ac:dyDescent="0.3">
      <c r="J426" t="s">
        <v>20</v>
      </c>
      <c r="K426">
        <v>166</v>
      </c>
    </row>
    <row r="427" spans="10:11" x14ac:dyDescent="0.3">
      <c r="J427" t="s">
        <v>20</v>
      </c>
      <c r="K427">
        <v>100</v>
      </c>
    </row>
    <row r="428" spans="10:11" x14ac:dyDescent="0.3">
      <c r="J428" t="s">
        <v>20</v>
      </c>
      <c r="K428">
        <v>235</v>
      </c>
    </row>
    <row r="429" spans="10:11" x14ac:dyDescent="0.3">
      <c r="J429" t="s">
        <v>20</v>
      </c>
      <c r="K429">
        <v>148</v>
      </c>
    </row>
    <row r="430" spans="10:11" x14ac:dyDescent="0.3">
      <c r="J430" t="s">
        <v>20</v>
      </c>
      <c r="K430">
        <v>198</v>
      </c>
    </row>
    <row r="431" spans="10:11" x14ac:dyDescent="0.3">
      <c r="J431" t="s">
        <v>20</v>
      </c>
      <c r="K431">
        <v>150</v>
      </c>
    </row>
    <row r="432" spans="10:11" x14ac:dyDescent="0.3">
      <c r="J432" t="s">
        <v>20</v>
      </c>
      <c r="K432">
        <v>216</v>
      </c>
    </row>
    <row r="433" spans="10:11" x14ac:dyDescent="0.3">
      <c r="J433" t="s">
        <v>20</v>
      </c>
      <c r="K433">
        <v>5139</v>
      </c>
    </row>
    <row r="434" spans="10:11" x14ac:dyDescent="0.3">
      <c r="J434" t="s">
        <v>20</v>
      </c>
      <c r="K434">
        <v>2353</v>
      </c>
    </row>
    <row r="435" spans="10:11" x14ac:dyDescent="0.3">
      <c r="J435" t="s">
        <v>20</v>
      </c>
      <c r="K435">
        <v>78</v>
      </c>
    </row>
    <row r="436" spans="10:11" x14ac:dyDescent="0.3">
      <c r="J436" t="s">
        <v>20</v>
      </c>
      <c r="K436">
        <v>174</v>
      </c>
    </row>
    <row r="437" spans="10:11" x14ac:dyDescent="0.3">
      <c r="J437" t="s">
        <v>20</v>
      </c>
      <c r="K437">
        <v>164</v>
      </c>
    </row>
    <row r="438" spans="10:11" x14ac:dyDescent="0.3">
      <c r="J438" t="s">
        <v>20</v>
      </c>
      <c r="K438">
        <v>161</v>
      </c>
    </row>
    <row r="439" spans="10:11" x14ac:dyDescent="0.3">
      <c r="J439" t="s">
        <v>20</v>
      </c>
      <c r="K439">
        <v>138</v>
      </c>
    </row>
    <row r="440" spans="10:11" x14ac:dyDescent="0.3">
      <c r="J440" t="s">
        <v>20</v>
      </c>
      <c r="K440">
        <v>3308</v>
      </c>
    </row>
    <row r="441" spans="10:11" x14ac:dyDescent="0.3">
      <c r="J441" t="s">
        <v>20</v>
      </c>
      <c r="K441">
        <v>127</v>
      </c>
    </row>
    <row r="442" spans="10:11" x14ac:dyDescent="0.3">
      <c r="J442" t="s">
        <v>20</v>
      </c>
      <c r="K442">
        <v>207</v>
      </c>
    </row>
    <row r="443" spans="10:11" x14ac:dyDescent="0.3">
      <c r="J443" t="s">
        <v>20</v>
      </c>
      <c r="K443">
        <v>181</v>
      </c>
    </row>
    <row r="444" spans="10:11" x14ac:dyDescent="0.3">
      <c r="J444" t="s">
        <v>20</v>
      </c>
      <c r="K444">
        <v>110</v>
      </c>
    </row>
    <row r="445" spans="10:11" x14ac:dyDescent="0.3">
      <c r="J445" t="s">
        <v>20</v>
      </c>
      <c r="K445">
        <v>185</v>
      </c>
    </row>
    <row r="446" spans="10:11" x14ac:dyDescent="0.3">
      <c r="J446" t="s">
        <v>20</v>
      </c>
      <c r="K446">
        <v>121</v>
      </c>
    </row>
    <row r="447" spans="10:11" x14ac:dyDescent="0.3">
      <c r="J447" t="s">
        <v>20</v>
      </c>
      <c r="K447">
        <v>106</v>
      </c>
    </row>
    <row r="448" spans="10:11" x14ac:dyDescent="0.3">
      <c r="J448" t="s">
        <v>20</v>
      </c>
      <c r="K448">
        <v>142</v>
      </c>
    </row>
    <row r="449" spans="10:11" x14ac:dyDescent="0.3">
      <c r="J449" t="s">
        <v>20</v>
      </c>
      <c r="K449">
        <v>233</v>
      </c>
    </row>
    <row r="450" spans="10:11" x14ac:dyDescent="0.3">
      <c r="J450" t="s">
        <v>20</v>
      </c>
      <c r="K450">
        <v>218</v>
      </c>
    </row>
    <row r="451" spans="10:11" x14ac:dyDescent="0.3">
      <c r="J451" t="s">
        <v>20</v>
      </c>
      <c r="K451">
        <v>76</v>
      </c>
    </row>
    <row r="452" spans="10:11" x14ac:dyDescent="0.3">
      <c r="J452" t="s">
        <v>20</v>
      </c>
      <c r="K452">
        <v>43</v>
      </c>
    </row>
    <row r="453" spans="10:11" x14ac:dyDescent="0.3">
      <c r="J453" t="s">
        <v>20</v>
      </c>
      <c r="K453">
        <v>221</v>
      </c>
    </row>
    <row r="454" spans="10:11" x14ac:dyDescent="0.3">
      <c r="J454" t="s">
        <v>20</v>
      </c>
      <c r="K454">
        <v>2805</v>
      </c>
    </row>
    <row r="455" spans="10:11" x14ac:dyDescent="0.3">
      <c r="J455" t="s">
        <v>20</v>
      </c>
      <c r="K455">
        <v>68</v>
      </c>
    </row>
    <row r="456" spans="10:11" x14ac:dyDescent="0.3">
      <c r="J456" t="s">
        <v>20</v>
      </c>
      <c r="K456">
        <v>183</v>
      </c>
    </row>
    <row r="457" spans="10:11" x14ac:dyDescent="0.3">
      <c r="J457" t="s">
        <v>20</v>
      </c>
      <c r="K457">
        <v>133</v>
      </c>
    </row>
    <row r="458" spans="10:11" x14ac:dyDescent="0.3">
      <c r="J458" t="s">
        <v>20</v>
      </c>
      <c r="K458">
        <v>2489</v>
      </c>
    </row>
    <row r="459" spans="10:11" x14ac:dyDescent="0.3">
      <c r="J459" t="s">
        <v>20</v>
      </c>
      <c r="K459">
        <v>69</v>
      </c>
    </row>
    <row r="460" spans="10:11" x14ac:dyDescent="0.3">
      <c r="J460" t="s">
        <v>20</v>
      </c>
      <c r="K460">
        <v>279</v>
      </c>
    </row>
    <row r="461" spans="10:11" x14ac:dyDescent="0.3">
      <c r="J461" t="s">
        <v>20</v>
      </c>
      <c r="K461">
        <v>210</v>
      </c>
    </row>
    <row r="462" spans="10:11" x14ac:dyDescent="0.3">
      <c r="J462" t="s">
        <v>20</v>
      </c>
      <c r="K462">
        <v>2100</v>
      </c>
    </row>
    <row r="463" spans="10:11" x14ac:dyDescent="0.3">
      <c r="J463" t="s">
        <v>20</v>
      </c>
      <c r="K463">
        <v>252</v>
      </c>
    </row>
    <row r="464" spans="10:11" x14ac:dyDescent="0.3">
      <c r="J464" t="s">
        <v>20</v>
      </c>
      <c r="K464">
        <v>1280</v>
      </c>
    </row>
    <row r="465" spans="10:11" x14ac:dyDescent="0.3">
      <c r="J465" t="s">
        <v>20</v>
      </c>
      <c r="K465">
        <v>157</v>
      </c>
    </row>
    <row r="466" spans="10:11" x14ac:dyDescent="0.3">
      <c r="J466" t="s">
        <v>20</v>
      </c>
      <c r="K466">
        <v>194</v>
      </c>
    </row>
    <row r="467" spans="10:11" x14ac:dyDescent="0.3">
      <c r="J467" t="s">
        <v>20</v>
      </c>
      <c r="K467">
        <v>82</v>
      </c>
    </row>
    <row r="468" spans="10:11" x14ac:dyDescent="0.3">
      <c r="J468" t="s">
        <v>20</v>
      </c>
      <c r="K468">
        <v>4233</v>
      </c>
    </row>
    <row r="469" spans="10:11" x14ac:dyDescent="0.3">
      <c r="J469" t="s">
        <v>20</v>
      </c>
      <c r="K469">
        <v>1297</v>
      </c>
    </row>
    <row r="470" spans="10:11" x14ac:dyDescent="0.3">
      <c r="J470" t="s">
        <v>20</v>
      </c>
      <c r="K470">
        <v>165</v>
      </c>
    </row>
    <row r="471" spans="10:11" x14ac:dyDescent="0.3">
      <c r="J471" t="s">
        <v>20</v>
      </c>
      <c r="K471">
        <v>119</v>
      </c>
    </row>
    <row r="472" spans="10:11" x14ac:dyDescent="0.3">
      <c r="J472" t="s">
        <v>20</v>
      </c>
      <c r="K472">
        <v>1797</v>
      </c>
    </row>
    <row r="473" spans="10:11" x14ac:dyDescent="0.3">
      <c r="J473" t="s">
        <v>20</v>
      </c>
      <c r="K473">
        <v>261</v>
      </c>
    </row>
    <row r="474" spans="10:11" x14ac:dyDescent="0.3">
      <c r="J474" t="s">
        <v>20</v>
      </c>
      <c r="K474">
        <v>157</v>
      </c>
    </row>
    <row r="475" spans="10:11" x14ac:dyDescent="0.3">
      <c r="J475" t="s">
        <v>20</v>
      </c>
      <c r="K475">
        <v>3533</v>
      </c>
    </row>
    <row r="476" spans="10:11" x14ac:dyDescent="0.3">
      <c r="J476" t="s">
        <v>20</v>
      </c>
      <c r="K476">
        <v>155</v>
      </c>
    </row>
    <row r="477" spans="10:11" x14ac:dyDescent="0.3">
      <c r="J477" t="s">
        <v>20</v>
      </c>
      <c r="K477">
        <v>132</v>
      </c>
    </row>
    <row r="478" spans="10:11" x14ac:dyDescent="0.3">
      <c r="J478" t="s">
        <v>20</v>
      </c>
      <c r="K478">
        <v>1354</v>
      </c>
    </row>
    <row r="479" spans="10:11" x14ac:dyDescent="0.3">
      <c r="J479" t="s">
        <v>20</v>
      </c>
      <c r="K479">
        <v>48</v>
      </c>
    </row>
    <row r="480" spans="10:11" x14ac:dyDescent="0.3">
      <c r="J480" t="s">
        <v>20</v>
      </c>
      <c r="K480">
        <v>110</v>
      </c>
    </row>
    <row r="481" spans="10:11" x14ac:dyDescent="0.3">
      <c r="J481" t="s">
        <v>20</v>
      </c>
      <c r="K481">
        <v>172</v>
      </c>
    </row>
    <row r="482" spans="10:11" x14ac:dyDescent="0.3">
      <c r="J482" t="s">
        <v>20</v>
      </c>
      <c r="K482">
        <v>307</v>
      </c>
    </row>
    <row r="483" spans="10:11" x14ac:dyDescent="0.3">
      <c r="J483" t="s">
        <v>20</v>
      </c>
      <c r="K483">
        <v>160</v>
      </c>
    </row>
    <row r="484" spans="10:11" x14ac:dyDescent="0.3">
      <c r="J484" t="s">
        <v>20</v>
      </c>
      <c r="K484">
        <v>1467</v>
      </c>
    </row>
    <row r="485" spans="10:11" x14ac:dyDescent="0.3">
      <c r="J485" t="s">
        <v>20</v>
      </c>
      <c r="K485">
        <v>2662</v>
      </c>
    </row>
    <row r="486" spans="10:11" x14ac:dyDescent="0.3">
      <c r="J486" t="s">
        <v>20</v>
      </c>
      <c r="K486">
        <v>452</v>
      </c>
    </row>
    <row r="487" spans="10:11" x14ac:dyDescent="0.3">
      <c r="J487" t="s">
        <v>20</v>
      </c>
      <c r="K487">
        <v>158</v>
      </c>
    </row>
    <row r="488" spans="10:11" x14ac:dyDescent="0.3">
      <c r="J488" t="s">
        <v>20</v>
      </c>
      <c r="K488">
        <v>225</v>
      </c>
    </row>
    <row r="489" spans="10:11" x14ac:dyDescent="0.3">
      <c r="J489" t="s">
        <v>20</v>
      </c>
      <c r="K489">
        <v>65</v>
      </c>
    </row>
    <row r="490" spans="10:11" x14ac:dyDescent="0.3">
      <c r="J490" t="s">
        <v>20</v>
      </c>
      <c r="K490">
        <v>163</v>
      </c>
    </row>
    <row r="491" spans="10:11" x14ac:dyDescent="0.3">
      <c r="J491" t="s">
        <v>20</v>
      </c>
      <c r="K491">
        <v>85</v>
      </c>
    </row>
    <row r="492" spans="10:11" x14ac:dyDescent="0.3">
      <c r="J492" t="s">
        <v>20</v>
      </c>
      <c r="K492">
        <v>217</v>
      </c>
    </row>
    <row r="493" spans="10:11" x14ac:dyDescent="0.3">
      <c r="J493" t="s">
        <v>20</v>
      </c>
      <c r="K493">
        <v>150</v>
      </c>
    </row>
    <row r="494" spans="10:11" x14ac:dyDescent="0.3">
      <c r="J494" t="s">
        <v>20</v>
      </c>
      <c r="K494">
        <v>3272</v>
      </c>
    </row>
    <row r="495" spans="10:11" x14ac:dyDescent="0.3">
      <c r="J495" t="s">
        <v>20</v>
      </c>
      <c r="K495">
        <v>300</v>
      </c>
    </row>
    <row r="496" spans="10:11" x14ac:dyDescent="0.3">
      <c r="J496" t="s">
        <v>20</v>
      </c>
      <c r="K496">
        <v>126</v>
      </c>
    </row>
    <row r="497" spans="10:11" x14ac:dyDescent="0.3">
      <c r="J497" t="s">
        <v>20</v>
      </c>
      <c r="K497">
        <v>2320</v>
      </c>
    </row>
    <row r="498" spans="10:11" x14ac:dyDescent="0.3">
      <c r="J498" t="s">
        <v>20</v>
      </c>
      <c r="K498">
        <v>81</v>
      </c>
    </row>
    <row r="499" spans="10:11" x14ac:dyDescent="0.3">
      <c r="J499" t="s">
        <v>20</v>
      </c>
      <c r="K499">
        <v>1887</v>
      </c>
    </row>
    <row r="500" spans="10:11" x14ac:dyDescent="0.3">
      <c r="J500" t="s">
        <v>20</v>
      </c>
      <c r="K500">
        <v>4358</v>
      </c>
    </row>
    <row r="501" spans="10:11" x14ac:dyDescent="0.3">
      <c r="J501" t="s">
        <v>20</v>
      </c>
      <c r="K501">
        <v>53</v>
      </c>
    </row>
    <row r="502" spans="10:11" x14ac:dyDescent="0.3">
      <c r="J502" t="s">
        <v>20</v>
      </c>
      <c r="K502">
        <v>2414</v>
      </c>
    </row>
    <row r="503" spans="10:11" x14ac:dyDescent="0.3">
      <c r="J503" t="s">
        <v>20</v>
      </c>
      <c r="K503">
        <v>80</v>
      </c>
    </row>
    <row r="504" spans="10:11" x14ac:dyDescent="0.3">
      <c r="J504" t="s">
        <v>20</v>
      </c>
      <c r="K504">
        <v>193</v>
      </c>
    </row>
    <row r="505" spans="10:11" x14ac:dyDescent="0.3">
      <c r="J505" t="s">
        <v>20</v>
      </c>
      <c r="K505">
        <v>52</v>
      </c>
    </row>
    <row r="506" spans="10:11" x14ac:dyDescent="0.3">
      <c r="J506" t="s">
        <v>20</v>
      </c>
      <c r="K506">
        <v>290</v>
      </c>
    </row>
    <row r="507" spans="10:11" x14ac:dyDescent="0.3">
      <c r="J507" t="s">
        <v>20</v>
      </c>
      <c r="K507">
        <v>122</v>
      </c>
    </row>
    <row r="508" spans="10:11" x14ac:dyDescent="0.3">
      <c r="J508" t="s">
        <v>20</v>
      </c>
      <c r="K508">
        <v>1470</v>
      </c>
    </row>
    <row r="509" spans="10:11" x14ac:dyDescent="0.3">
      <c r="J509" t="s">
        <v>20</v>
      </c>
      <c r="K509">
        <v>165</v>
      </c>
    </row>
    <row r="510" spans="10:11" x14ac:dyDescent="0.3">
      <c r="J510" t="s">
        <v>20</v>
      </c>
      <c r="K510">
        <v>182</v>
      </c>
    </row>
    <row r="511" spans="10:11" x14ac:dyDescent="0.3">
      <c r="J511" t="s">
        <v>20</v>
      </c>
      <c r="K511">
        <v>199</v>
      </c>
    </row>
    <row r="512" spans="10:11" x14ac:dyDescent="0.3">
      <c r="J512" t="s">
        <v>20</v>
      </c>
      <c r="K512">
        <v>56</v>
      </c>
    </row>
    <row r="513" spans="10:11" x14ac:dyDescent="0.3">
      <c r="J513" t="s">
        <v>20</v>
      </c>
      <c r="K513">
        <v>1460</v>
      </c>
    </row>
    <row r="514" spans="10:11" x14ac:dyDescent="0.3">
      <c r="J514" t="s">
        <v>20</v>
      </c>
      <c r="K514">
        <v>123</v>
      </c>
    </row>
    <row r="515" spans="10:11" x14ac:dyDescent="0.3">
      <c r="J515" t="s">
        <v>20</v>
      </c>
      <c r="K515">
        <v>159</v>
      </c>
    </row>
    <row r="516" spans="10:11" x14ac:dyDescent="0.3">
      <c r="J516" t="s">
        <v>20</v>
      </c>
      <c r="K516">
        <v>110</v>
      </c>
    </row>
    <row r="517" spans="10:11" x14ac:dyDescent="0.3">
      <c r="J517" t="s">
        <v>20</v>
      </c>
      <c r="K517">
        <v>236</v>
      </c>
    </row>
    <row r="518" spans="10:11" x14ac:dyDescent="0.3">
      <c r="J518" t="s">
        <v>20</v>
      </c>
      <c r="K518">
        <v>191</v>
      </c>
    </row>
    <row r="519" spans="10:11" x14ac:dyDescent="0.3">
      <c r="J519" t="s">
        <v>20</v>
      </c>
      <c r="K519">
        <v>3934</v>
      </c>
    </row>
    <row r="520" spans="10:11" x14ac:dyDescent="0.3">
      <c r="J520" t="s">
        <v>20</v>
      </c>
      <c r="K520">
        <v>80</v>
      </c>
    </row>
    <row r="521" spans="10:11" x14ac:dyDescent="0.3">
      <c r="J521" t="s">
        <v>20</v>
      </c>
      <c r="K521">
        <v>462</v>
      </c>
    </row>
    <row r="522" spans="10:11" x14ac:dyDescent="0.3">
      <c r="J522" t="s">
        <v>20</v>
      </c>
      <c r="K522">
        <v>179</v>
      </c>
    </row>
    <row r="523" spans="10:11" x14ac:dyDescent="0.3">
      <c r="J523" t="s">
        <v>20</v>
      </c>
      <c r="K523">
        <v>1866</v>
      </c>
    </row>
    <row r="524" spans="10:11" x14ac:dyDescent="0.3">
      <c r="J524" t="s">
        <v>20</v>
      </c>
      <c r="K524">
        <v>156</v>
      </c>
    </row>
    <row r="525" spans="10:11" x14ac:dyDescent="0.3">
      <c r="J525" t="s">
        <v>20</v>
      </c>
      <c r="K525">
        <v>255</v>
      </c>
    </row>
    <row r="526" spans="10:11" x14ac:dyDescent="0.3">
      <c r="J526" t="s">
        <v>20</v>
      </c>
      <c r="K526">
        <v>2261</v>
      </c>
    </row>
    <row r="527" spans="10:11" x14ac:dyDescent="0.3">
      <c r="J527" t="s">
        <v>20</v>
      </c>
      <c r="K527">
        <v>40</v>
      </c>
    </row>
    <row r="528" spans="10:11" x14ac:dyDescent="0.3">
      <c r="J528" t="s">
        <v>20</v>
      </c>
      <c r="K528">
        <v>2289</v>
      </c>
    </row>
    <row r="529" spans="10:11" x14ac:dyDescent="0.3">
      <c r="J529" t="s">
        <v>20</v>
      </c>
      <c r="K529">
        <v>65</v>
      </c>
    </row>
    <row r="530" spans="10:11" x14ac:dyDescent="0.3">
      <c r="J530" t="s">
        <v>20</v>
      </c>
      <c r="K530">
        <v>3777</v>
      </c>
    </row>
    <row r="531" spans="10:11" x14ac:dyDescent="0.3">
      <c r="J531" t="s">
        <v>20</v>
      </c>
      <c r="K531">
        <v>184</v>
      </c>
    </row>
    <row r="532" spans="10:11" x14ac:dyDescent="0.3">
      <c r="J532" t="s">
        <v>20</v>
      </c>
      <c r="K532">
        <v>85</v>
      </c>
    </row>
    <row r="533" spans="10:11" x14ac:dyDescent="0.3">
      <c r="J533" t="s">
        <v>20</v>
      </c>
      <c r="K533">
        <v>144</v>
      </c>
    </row>
    <row r="534" spans="10:11" x14ac:dyDescent="0.3">
      <c r="J534" t="s">
        <v>20</v>
      </c>
      <c r="K534">
        <v>1902</v>
      </c>
    </row>
    <row r="535" spans="10:11" x14ac:dyDescent="0.3">
      <c r="J535" t="s">
        <v>20</v>
      </c>
      <c r="K535">
        <v>105</v>
      </c>
    </row>
    <row r="536" spans="10:11" x14ac:dyDescent="0.3">
      <c r="J536" t="s">
        <v>20</v>
      </c>
      <c r="K536">
        <v>132</v>
      </c>
    </row>
    <row r="537" spans="10:11" x14ac:dyDescent="0.3">
      <c r="J537" t="s">
        <v>20</v>
      </c>
      <c r="K537">
        <v>96</v>
      </c>
    </row>
    <row r="538" spans="10:11" x14ac:dyDescent="0.3">
      <c r="J538" t="s">
        <v>20</v>
      </c>
      <c r="K538">
        <v>114</v>
      </c>
    </row>
    <row r="539" spans="10:11" x14ac:dyDescent="0.3">
      <c r="J539" t="s">
        <v>20</v>
      </c>
      <c r="K539">
        <v>203</v>
      </c>
    </row>
    <row r="540" spans="10:11" x14ac:dyDescent="0.3">
      <c r="J540" t="s">
        <v>20</v>
      </c>
      <c r="K540">
        <v>1559</v>
      </c>
    </row>
    <row r="541" spans="10:11" x14ac:dyDescent="0.3">
      <c r="J541" t="s">
        <v>20</v>
      </c>
      <c r="K541">
        <v>1548</v>
      </c>
    </row>
    <row r="542" spans="10:11" x14ac:dyDescent="0.3">
      <c r="J542" t="s">
        <v>20</v>
      </c>
      <c r="K542">
        <v>80</v>
      </c>
    </row>
    <row r="543" spans="10:11" x14ac:dyDescent="0.3">
      <c r="J543" t="s">
        <v>20</v>
      </c>
      <c r="K543">
        <v>131</v>
      </c>
    </row>
    <row r="544" spans="10:11" x14ac:dyDescent="0.3">
      <c r="J544" t="s">
        <v>20</v>
      </c>
      <c r="K544">
        <v>112</v>
      </c>
    </row>
    <row r="545" spans="10:11" x14ac:dyDescent="0.3">
      <c r="J545" t="s">
        <v>20</v>
      </c>
      <c r="K545">
        <v>155</v>
      </c>
    </row>
    <row r="546" spans="10:11" x14ac:dyDescent="0.3">
      <c r="J546" t="s">
        <v>20</v>
      </c>
      <c r="K546">
        <v>266</v>
      </c>
    </row>
    <row r="547" spans="10:11" x14ac:dyDescent="0.3">
      <c r="J547" t="s">
        <v>20</v>
      </c>
      <c r="K547">
        <v>155</v>
      </c>
    </row>
    <row r="548" spans="10:11" x14ac:dyDescent="0.3">
      <c r="J548" t="s">
        <v>20</v>
      </c>
      <c r="K548">
        <v>207</v>
      </c>
    </row>
    <row r="549" spans="10:11" x14ac:dyDescent="0.3">
      <c r="J549" t="s">
        <v>20</v>
      </c>
      <c r="K549">
        <v>245</v>
      </c>
    </row>
    <row r="550" spans="10:11" x14ac:dyDescent="0.3">
      <c r="J550" t="s">
        <v>20</v>
      </c>
      <c r="K550">
        <v>1573</v>
      </c>
    </row>
    <row r="551" spans="10:11" x14ac:dyDescent="0.3">
      <c r="J551" t="s">
        <v>20</v>
      </c>
      <c r="K551">
        <v>114</v>
      </c>
    </row>
    <row r="552" spans="10:11" x14ac:dyDescent="0.3">
      <c r="J552" t="s">
        <v>20</v>
      </c>
      <c r="K552">
        <v>93</v>
      </c>
    </row>
    <row r="553" spans="10:11" x14ac:dyDescent="0.3">
      <c r="J553" t="s">
        <v>20</v>
      </c>
      <c r="K553">
        <v>1681</v>
      </c>
    </row>
    <row r="554" spans="10:11" x14ac:dyDescent="0.3">
      <c r="J554" t="s">
        <v>20</v>
      </c>
      <c r="K554">
        <v>32</v>
      </c>
    </row>
    <row r="555" spans="10:11" x14ac:dyDescent="0.3">
      <c r="J555" t="s">
        <v>20</v>
      </c>
      <c r="K555">
        <v>135</v>
      </c>
    </row>
    <row r="556" spans="10:11" x14ac:dyDescent="0.3">
      <c r="J556" t="s">
        <v>20</v>
      </c>
      <c r="K556">
        <v>140</v>
      </c>
    </row>
    <row r="557" spans="10:11" x14ac:dyDescent="0.3">
      <c r="J557" t="s">
        <v>20</v>
      </c>
      <c r="K557">
        <v>92</v>
      </c>
    </row>
    <row r="558" spans="10:11" x14ac:dyDescent="0.3">
      <c r="J558" t="s">
        <v>20</v>
      </c>
      <c r="K558">
        <v>1015</v>
      </c>
    </row>
    <row r="559" spans="10:11" x14ac:dyDescent="0.3">
      <c r="J559" t="s">
        <v>20</v>
      </c>
      <c r="K559">
        <v>323</v>
      </c>
    </row>
    <row r="560" spans="10:11" x14ac:dyDescent="0.3">
      <c r="J560" t="s">
        <v>20</v>
      </c>
      <c r="K560">
        <v>2326</v>
      </c>
    </row>
    <row r="561" spans="10:11" x14ac:dyDescent="0.3">
      <c r="J561" t="s">
        <v>20</v>
      </c>
      <c r="K561">
        <v>381</v>
      </c>
    </row>
    <row r="562" spans="10:11" x14ac:dyDescent="0.3">
      <c r="J562" t="s">
        <v>20</v>
      </c>
      <c r="K562">
        <v>480</v>
      </c>
    </row>
    <row r="563" spans="10:11" x14ac:dyDescent="0.3">
      <c r="J563" t="s">
        <v>20</v>
      </c>
      <c r="K563">
        <v>226</v>
      </c>
    </row>
    <row r="564" spans="10:11" x14ac:dyDescent="0.3">
      <c r="J564" t="s">
        <v>20</v>
      </c>
      <c r="K564">
        <v>241</v>
      </c>
    </row>
    <row r="565" spans="10:11" x14ac:dyDescent="0.3">
      <c r="J565" t="s">
        <v>20</v>
      </c>
      <c r="K565">
        <v>132</v>
      </c>
    </row>
    <row r="566" spans="10:11" x14ac:dyDescent="0.3">
      <c r="J566" t="s">
        <v>20</v>
      </c>
      <c r="K566">
        <v>2043</v>
      </c>
    </row>
  </sheetData>
  <conditionalFormatting sqref="J1:J1048141">
    <cfRule type="containsText" dxfId="7" priority="5" operator="containsText" text="canceled">
      <formula>NOT(ISERROR(SEARCH("canceled",J1)))</formula>
    </cfRule>
    <cfRule type="containsText" dxfId="6" priority="6" operator="containsText" text="live">
      <formula>NOT(ISERROR(SEARCH("live",J1)))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L1:L1047940">
    <cfRule type="containsText" dxfId="3" priority="1" operator="containsText" text="canceled">
      <formula>NOT(ISERROR(SEARCH("canceled",L1)))</formula>
    </cfRule>
    <cfRule type="containsText" dxfId="2" priority="2" operator="containsText" text="live">
      <formula>NOT(ISERROR(SEARCH("live",L1)))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3ADB0-9C8F-423F-923D-4754B33CE1EE}">
  <dimension ref="A1:I13"/>
  <sheetViews>
    <sheetView workbookViewId="0">
      <selection activeCell="B2" sqref="B2"/>
    </sheetView>
  </sheetViews>
  <sheetFormatPr defaultRowHeight="15.6" x14ac:dyDescent="0.3"/>
  <cols>
    <col min="1" max="1" width="27.3984375" bestFit="1" customWidth="1"/>
    <col min="2" max="2" width="16.296875" bestFit="1" customWidth="1"/>
    <col min="3" max="3" width="13" bestFit="1" customWidth="1"/>
    <col min="4" max="4" width="15.59765625" bestFit="1" customWidth="1"/>
    <col min="5" max="5" width="11.8984375" bestFit="1" customWidth="1"/>
    <col min="6" max="6" width="18.796875" bestFit="1" customWidth="1"/>
    <col min="7" max="7" width="15.3984375" bestFit="1" customWidth="1"/>
    <col min="8" max="8" width="18.09765625" bestFit="1" customWidth="1"/>
  </cols>
  <sheetData>
    <row r="1" spans="1:9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9" x14ac:dyDescent="0.3">
      <c r="A2" t="s">
        <v>2094</v>
      </c>
      <c r="B2">
        <f>COUNTIFS(Crowdfunding!$G:$G, "=successful", Crowdfunding!$D:$D,"&lt;1000")</f>
        <v>30</v>
      </c>
      <c r="C2">
        <f>COUNTIFS(Crowdfunding!$G:$G, "=failed", Crowdfunding!$D:$D,"&lt;1000")</f>
        <v>20</v>
      </c>
      <c r="D2">
        <f>COUNTIFS(Crowdfunding!$G:$G, "=canceled", Crowdfunding!$D:$D,"&lt;1000")</f>
        <v>1</v>
      </c>
      <c r="E2">
        <f>SUM(B2:D2)</f>
        <v>51</v>
      </c>
      <c r="F2" s="4">
        <f>B2/E2*100</f>
        <v>58.82352941176471</v>
      </c>
      <c r="G2" s="4">
        <f>C2/E2*100</f>
        <v>39.215686274509807</v>
      </c>
      <c r="H2" s="4">
        <f>D2/E2*100</f>
        <v>1.9607843137254901</v>
      </c>
      <c r="I2" s="4"/>
    </row>
    <row r="3" spans="1:9" x14ac:dyDescent="0.3">
      <c r="A3" t="s">
        <v>2095</v>
      </c>
      <c r="B3">
        <f>COUNTIFS(Crowdfunding!$G:$G, "=successful", Crowdfunding!$D:$D, "&gt;=1000", Crowdfunding!$D:$D,"&lt;=4999")</f>
        <v>191</v>
      </c>
      <c r="C3">
        <f>COUNTIFS(Crowdfunding!$G:$G, "=failed", Crowdfunding!$D:$D, "&gt;=1000", Crowdfunding!$D:$D,"&lt;=4999")</f>
        <v>38</v>
      </c>
      <c r="D3">
        <f>COUNTIFS(Crowdfunding!$G:$G, "=canceled", Crowdfunding!$D:$D, "&gt;=1000", Crowdfunding!$D:$D,"&lt;=4999")</f>
        <v>2</v>
      </c>
      <c r="E3">
        <f>SUM(B3:D3)</f>
        <v>231</v>
      </c>
      <c r="F3" s="4">
        <f t="shared" ref="F3:F13" si="0">B3/E3*100</f>
        <v>82.683982683982677</v>
      </c>
      <c r="G3" s="4">
        <f t="shared" ref="G3:G13" si="1">C3/E3*100</f>
        <v>16.450216450216452</v>
      </c>
      <c r="H3" s="4">
        <f t="shared" ref="H3:H13" si="2">D3/E3*100</f>
        <v>0.86580086580086579</v>
      </c>
      <c r="I3" s="4"/>
    </row>
    <row r="4" spans="1:9" x14ac:dyDescent="0.3">
      <c r="A4" t="s">
        <v>2096</v>
      </c>
      <c r="B4">
        <f>COUNTIFS(Crowdfunding!$G:$G, "=successful", Crowdfunding!$D:$D,"&gt;=5000", Crowdfunding!$D:$D,"&lt;=9999")</f>
        <v>164</v>
      </c>
      <c r="C4">
        <f>COUNTIFS(Crowdfunding!$G:$G, "=failed", Crowdfunding!$D:$D,"&gt;=5000", Crowdfunding!$D:$D,"&lt;=9999")</f>
        <v>126</v>
      </c>
      <c r="D4">
        <f>COUNTIFS(Crowdfunding!$G:$G, "=canceled", Crowdfunding!$D:$D,"&gt;=5000", Crowdfunding!$D:$D,"&lt;=9999")</f>
        <v>25</v>
      </c>
      <c r="E4">
        <f t="shared" ref="E4:E13" si="3">SUM(B4:D4)</f>
        <v>315</v>
      </c>
      <c r="F4" s="4">
        <f t="shared" si="0"/>
        <v>52.06349206349207</v>
      </c>
      <c r="G4" s="4">
        <f t="shared" si="1"/>
        <v>40</v>
      </c>
      <c r="H4" s="4">
        <f t="shared" si="2"/>
        <v>7.9365079365079358</v>
      </c>
      <c r="I4" s="4"/>
    </row>
    <row r="5" spans="1:9" x14ac:dyDescent="0.3">
      <c r="A5" t="s">
        <v>2097</v>
      </c>
      <c r="B5">
        <f>COUNTIFS(Crowdfunding!$G:$G, "=successful", Crowdfunding!$D:$D,"&gt;=10000", Crowdfunding!$D:$D,"&lt;=14999")</f>
        <v>4</v>
      </c>
      <c r="C5">
        <f>COUNTIFS(Crowdfunding!$G:$G, "=failed", Crowdfunding!$D:$D,"&gt;=10000", Crowdfunding!$D:$D,"&lt;=14999")</f>
        <v>5</v>
      </c>
      <c r="D5">
        <f>COUNTIFS(Crowdfunding!$G:$G, "=canceled", Crowdfunding!$D:$D,"&gt;=10000", Crowdfunding!$D:$D,"&lt;=14999")</f>
        <v>0</v>
      </c>
      <c r="E5">
        <f t="shared" si="3"/>
        <v>9</v>
      </c>
      <c r="F5" s="4">
        <f t="shared" si="0"/>
        <v>44.444444444444443</v>
      </c>
      <c r="G5" s="4">
        <f t="shared" si="1"/>
        <v>55.555555555555557</v>
      </c>
      <c r="H5" s="4">
        <f t="shared" si="2"/>
        <v>0</v>
      </c>
      <c r="I5" s="4"/>
    </row>
    <row r="6" spans="1:9" x14ac:dyDescent="0.3">
      <c r="A6" t="s">
        <v>2098</v>
      </c>
      <c r="B6">
        <f>COUNTIFS(Crowdfunding!$G:$G, "=successful", Crowdfunding!$D:$D,"&gt;=15000", Crowdfunding!$D:$D,"&lt;=19999")</f>
        <v>10</v>
      </c>
      <c r="C6">
        <f>COUNTIFS(Crowdfunding!$G:$G, "=failed", Crowdfunding!$D:$D,"&gt;=15000", Crowdfunding!$D:$D,"&lt;=19999")</f>
        <v>0</v>
      </c>
      <c r="D6">
        <f>COUNTIFS(Crowdfunding!$G:$G, "=canceled", Crowdfunding!$D:$D,"&gt;=15000", Crowdfunding!$D:$D,"&lt;=19999")</f>
        <v>0</v>
      </c>
      <c r="E6">
        <f t="shared" si="3"/>
        <v>10</v>
      </c>
      <c r="F6" s="4">
        <f t="shared" si="0"/>
        <v>100</v>
      </c>
      <c r="G6" s="4">
        <f t="shared" si="1"/>
        <v>0</v>
      </c>
      <c r="H6" s="4">
        <f t="shared" si="2"/>
        <v>0</v>
      </c>
      <c r="I6" s="4"/>
    </row>
    <row r="7" spans="1:9" x14ac:dyDescent="0.3">
      <c r="A7" t="s">
        <v>2099</v>
      </c>
      <c r="B7">
        <f>COUNTIFS(Crowdfunding!$G:$G, "=successful", Crowdfunding!$D:$D,"&gt;=20000", Crowdfunding!$D:$D,"&lt;=24999")</f>
        <v>7</v>
      </c>
      <c r="C7">
        <f>COUNTIFS(Crowdfunding!$G:$G, "=failed", Crowdfunding!$D:$D,"&gt;=20000", Crowdfunding!$D:$D,"&lt;=24999")</f>
        <v>0</v>
      </c>
      <c r="D7">
        <f>COUNTIFS(Crowdfunding!$G:$G, "=canceled", Crowdfunding!$D:$D,"&gt;=20000", Crowdfunding!$D:$D,"&lt;=24999")</f>
        <v>0</v>
      </c>
      <c r="E7">
        <f t="shared" si="3"/>
        <v>7</v>
      </c>
      <c r="F7" s="4">
        <f t="shared" si="0"/>
        <v>100</v>
      </c>
      <c r="G7" s="4">
        <f t="shared" si="1"/>
        <v>0</v>
      </c>
      <c r="H7" s="4">
        <f t="shared" si="2"/>
        <v>0</v>
      </c>
      <c r="I7" s="4"/>
    </row>
    <row r="8" spans="1:9" x14ac:dyDescent="0.3">
      <c r="A8" t="s">
        <v>2100</v>
      </c>
      <c r="B8">
        <f>COUNTIFS(Crowdfunding!$G:$G, "=successful", Crowdfunding!$D:$D,"&gt;=25000", Crowdfunding!$D:$D,"&lt;=29999")</f>
        <v>11</v>
      </c>
      <c r="C8">
        <f>COUNTIFS(Crowdfunding!$G:$G, "=failed", Crowdfunding!$D:$D,"&gt;=25000", Crowdfunding!$D:$D,"&lt;=29999")</f>
        <v>3</v>
      </c>
      <c r="D8">
        <f>COUNTIFS(Crowdfunding!$G:$G, "=canceled", Crowdfunding!$D:$D,"&gt;=25000", Crowdfunding!$D:$D,"&lt;=29999")</f>
        <v>0</v>
      </c>
      <c r="E8">
        <f t="shared" si="3"/>
        <v>14</v>
      </c>
      <c r="F8" s="4">
        <f t="shared" si="0"/>
        <v>78.571428571428569</v>
      </c>
      <c r="G8" s="4">
        <f t="shared" si="1"/>
        <v>21.428571428571427</v>
      </c>
      <c r="H8" s="4">
        <f t="shared" si="2"/>
        <v>0</v>
      </c>
      <c r="I8" s="4"/>
    </row>
    <row r="9" spans="1:9" x14ac:dyDescent="0.3">
      <c r="A9" t="s">
        <v>2101</v>
      </c>
      <c r="B9">
        <f>COUNTIFS(Crowdfunding!$G:$G, "=successful", Crowdfunding!$D:$D,"&gt;=30000", Crowdfunding!$D:$D,"&lt;=34999")</f>
        <v>7</v>
      </c>
      <c r="C9">
        <f>COUNTIFS(Crowdfunding!$G:$G, "=failed", Crowdfunding!$D:$D,"&gt;=30000", Crowdfunding!$D:$D,"&lt;=34999")</f>
        <v>0</v>
      </c>
      <c r="D9">
        <f>COUNTIFS(Crowdfunding!$G:$G, "=canceled", Crowdfunding!$D:$D,"&gt;=30000", Crowdfunding!$D:$D,"&lt;=34999")</f>
        <v>0</v>
      </c>
      <c r="E9">
        <f t="shared" si="3"/>
        <v>7</v>
      </c>
      <c r="F9" s="4">
        <f t="shared" si="0"/>
        <v>100</v>
      </c>
      <c r="G9" s="4">
        <f t="shared" si="1"/>
        <v>0</v>
      </c>
      <c r="H9" s="4">
        <f t="shared" si="2"/>
        <v>0</v>
      </c>
      <c r="I9" s="4"/>
    </row>
    <row r="10" spans="1:9" x14ac:dyDescent="0.3">
      <c r="A10" t="s">
        <v>2102</v>
      </c>
      <c r="B10">
        <f>COUNTIFS(Crowdfunding!$G:$G, "=successful", Crowdfunding!$D:$D,"&gt;=35000", Crowdfunding!$D:$D,"&lt;=39999")</f>
        <v>8</v>
      </c>
      <c r="C10">
        <f>COUNTIFS(Crowdfunding!$G:$G, "=failed", Crowdfunding!$D:$D,"&gt;=35000", Crowdfunding!$D:$D,"&lt;=39999")</f>
        <v>3</v>
      </c>
      <c r="D10">
        <f>COUNTIFS(Crowdfunding!$G:$G, "=canceled", Crowdfunding!$D:$D,"&gt;=35000", Crowdfunding!$D:$D,"&lt;=39999")</f>
        <v>1</v>
      </c>
      <c r="E10">
        <f t="shared" si="3"/>
        <v>12</v>
      </c>
      <c r="F10" s="4">
        <f t="shared" si="0"/>
        <v>66.666666666666657</v>
      </c>
      <c r="G10" s="4">
        <f t="shared" si="1"/>
        <v>25</v>
      </c>
      <c r="H10" s="4">
        <f t="shared" si="2"/>
        <v>8.3333333333333321</v>
      </c>
      <c r="I10" s="4"/>
    </row>
    <row r="11" spans="1:9" x14ac:dyDescent="0.3">
      <c r="A11" t="s">
        <v>2103</v>
      </c>
      <c r="B11">
        <f>COUNTIFS(Crowdfunding!$G:$G, "=successful", Crowdfunding!$D:$D,"&gt;=40000", Crowdfunding!$D:$D,"&lt;=44999")</f>
        <v>11</v>
      </c>
      <c r="C11">
        <f>COUNTIFS(Crowdfunding!$G:$G, "=failed", Crowdfunding!$D:$D,"&gt;=40000", Crowdfunding!$D:$D,"&lt;=44999")</f>
        <v>3</v>
      </c>
      <c r="D11">
        <f>COUNTIFS(Crowdfunding!$G:$G, "=canceled", Crowdfunding!$D:$D,"&gt;=40000", Crowdfunding!$D:$D,"&lt;=44999")</f>
        <v>0</v>
      </c>
      <c r="E11">
        <f t="shared" si="3"/>
        <v>14</v>
      </c>
      <c r="F11" s="4">
        <f t="shared" si="0"/>
        <v>78.571428571428569</v>
      </c>
      <c r="G11" s="4">
        <f t="shared" si="1"/>
        <v>21.428571428571427</v>
      </c>
      <c r="H11" s="4">
        <f t="shared" si="2"/>
        <v>0</v>
      </c>
      <c r="I11" s="4"/>
    </row>
    <row r="12" spans="1:9" x14ac:dyDescent="0.3">
      <c r="A12" t="s">
        <v>2104</v>
      </c>
      <c r="B12">
        <f>COUNTIFS(Crowdfunding!$G:$G, "=successful", Crowdfunding!$D:$D,"&gt;=45000", Crowdfunding!$D:$D,"&lt;=49999")</f>
        <v>8</v>
      </c>
      <c r="C12">
        <f>COUNTIFS(Crowdfunding!$G:$G, "=failed", Crowdfunding!$D:$D,"&gt;=45000", Crowdfunding!$D:$D,"&lt;=49999")</f>
        <v>3</v>
      </c>
      <c r="D12">
        <f>COUNTIFS(Crowdfunding!$G:$G, "=canceled", Crowdfunding!$D:$D,"&gt;=45000", Crowdfunding!$D:$D,"&lt;=49999")</f>
        <v>0</v>
      </c>
      <c r="E12">
        <f t="shared" si="3"/>
        <v>11</v>
      </c>
      <c r="F12" s="4">
        <f t="shared" si="0"/>
        <v>72.727272727272734</v>
      </c>
      <c r="G12" s="4">
        <f t="shared" si="1"/>
        <v>27.27272727272727</v>
      </c>
      <c r="H12" s="4">
        <f t="shared" si="2"/>
        <v>0</v>
      </c>
      <c r="I12" s="4"/>
    </row>
    <row r="13" spans="1:9" x14ac:dyDescent="0.3">
      <c r="A13" t="s">
        <v>2105</v>
      </c>
      <c r="B13">
        <f>COUNTIFS(Crowdfunding!$G:$G, "=successful", Crowdfunding!$D:$D,"&gt;=50000")</f>
        <v>114</v>
      </c>
      <c r="C13">
        <f>COUNTIFS(Crowdfunding!$G:$G, "=failed", Crowdfunding!$D:$D,"&gt;50000")</f>
        <v>163</v>
      </c>
      <c r="D13">
        <f>COUNTIFS(Crowdfunding!$G:$G, "=canceled", Crowdfunding!$D:$D,"&gt;50000")</f>
        <v>28</v>
      </c>
      <c r="E13">
        <f t="shared" si="3"/>
        <v>305</v>
      </c>
      <c r="F13" s="4">
        <f t="shared" si="0"/>
        <v>37.377049180327873</v>
      </c>
      <c r="G13" s="4">
        <f t="shared" si="1"/>
        <v>53.442622950819676</v>
      </c>
      <c r="H13" s="4">
        <f t="shared" si="2"/>
        <v>9.1803278688524586</v>
      </c>
      <c r="I1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70935-E0CF-491E-AEA1-4E302C9DEFA7}">
  <dimension ref="A1:F18"/>
  <sheetViews>
    <sheetView workbookViewId="0">
      <selection activeCell="V32" sqref="V32"/>
    </sheetView>
  </sheetViews>
  <sheetFormatPr defaultRowHeight="15.6" x14ac:dyDescent="0.3"/>
  <cols>
    <col min="1" max="1" width="27.59765625" bestFit="1" customWidth="1"/>
    <col min="2" max="2" width="15.09765625" bestFit="1" customWidth="1"/>
    <col min="3" max="3" width="5.5" bestFit="1" customWidth="1"/>
    <col min="4" max="4" width="3.69921875" bestFit="1" customWidth="1"/>
    <col min="5" max="5" width="9.19921875" bestFit="1" customWidth="1"/>
    <col min="6" max="6" width="10.59765625" bestFit="1" customWidth="1"/>
  </cols>
  <sheetData>
    <row r="1" spans="1:6" x14ac:dyDescent="0.3">
      <c r="A1" s="7" t="s">
        <v>2031</v>
      </c>
      <c r="B1" t="s">
        <v>2035</v>
      </c>
    </row>
    <row r="2" spans="1:6" x14ac:dyDescent="0.3">
      <c r="A2" s="7" t="s">
        <v>2073</v>
      </c>
      <c r="B2" t="s">
        <v>2035</v>
      </c>
    </row>
    <row r="4" spans="1:6" x14ac:dyDescent="0.3">
      <c r="A4" s="7" t="s">
        <v>2039</v>
      </c>
      <c r="B4" s="7" t="s">
        <v>2038</v>
      </c>
    </row>
    <row r="5" spans="1:6" x14ac:dyDescent="0.3">
      <c r="A5" s="7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">
      <c r="A6" s="8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8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3">
      <c r="A8" s="8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3">
      <c r="A9" s="8" t="s">
        <v>2077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8" t="s">
        <v>2078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8" t="s">
        <v>2079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8" t="s">
        <v>2080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8" t="s">
        <v>2081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8" t="s">
        <v>2082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8" t="s">
        <v>2083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8" t="s">
        <v>2084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8" t="s">
        <v>2085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8" t="s">
        <v>2037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2C48-3DBC-42E7-98A2-236CEBC303C0}">
  <dimension ref="A1:F14"/>
  <sheetViews>
    <sheetView workbookViewId="0">
      <selection activeCell="A5" sqref="A5:F13"/>
    </sheetView>
  </sheetViews>
  <sheetFormatPr defaultRowHeight="15.6" x14ac:dyDescent="0.3"/>
  <cols>
    <col min="1" max="1" width="15.796875" bestFit="1" customWidth="1"/>
    <col min="2" max="2" width="15.09765625" bestFit="1" customWidth="1"/>
    <col min="3" max="3" width="5.5" bestFit="1" customWidth="1"/>
    <col min="4" max="4" width="3.69921875" bestFit="1" customWidth="1"/>
    <col min="5" max="5" width="9.19921875" bestFit="1" customWidth="1"/>
    <col min="6" max="6" width="10.59765625" bestFit="1" customWidth="1"/>
  </cols>
  <sheetData>
    <row r="1" spans="1:6" x14ac:dyDescent="0.3">
      <c r="A1" s="7" t="s">
        <v>6</v>
      </c>
      <c r="B1" t="s">
        <v>2035</v>
      </c>
    </row>
    <row r="3" spans="1:6" x14ac:dyDescent="0.3">
      <c r="A3" s="7" t="s">
        <v>2039</v>
      </c>
      <c r="B3" s="7" t="s">
        <v>2038</v>
      </c>
    </row>
    <row r="4" spans="1:6" x14ac:dyDescent="0.3">
      <c r="A4" s="7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2037</v>
      </c>
    </row>
    <row r="5" spans="1:6" x14ac:dyDescent="0.3">
      <c r="A5" s="8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2041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2042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2043</v>
      </c>
      <c r="E8">
        <v>4</v>
      </c>
      <c r="F8">
        <v>4</v>
      </c>
    </row>
    <row r="9" spans="1:6" x14ac:dyDescent="0.3">
      <c r="A9" s="8" t="s">
        <v>2044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2045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2037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E8FB-4FEA-4F69-846B-1C0935A68FBD}">
  <dimension ref="A1:F30"/>
  <sheetViews>
    <sheetView workbookViewId="0">
      <selection activeCell="P31" sqref="P31"/>
    </sheetView>
  </sheetViews>
  <sheetFormatPr defaultRowHeight="15.6" x14ac:dyDescent="0.3"/>
  <cols>
    <col min="1" max="1" width="16.8984375" bestFit="1" customWidth="1"/>
    <col min="2" max="2" width="15.09765625" bestFit="1" customWidth="1"/>
    <col min="3" max="3" width="5.5" bestFit="1" customWidth="1"/>
    <col min="4" max="4" width="3.69921875" bestFit="1" customWidth="1"/>
    <col min="5" max="5" width="9.19921875" bestFit="1" customWidth="1"/>
    <col min="6" max="6" width="10.59765625" bestFit="1" customWidth="1"/>
    <col min="7" max="7" width="6.09765625" bestFit="1" customWidth="1"/>
    <col min="8" max="8" width="10.19921875" bestFit="1" customWidth="1"/>
    <col min="9" max="9" width="9" bestFit="1" customWidth="1"/>
    <col min="10" max="10" width="3.8984375" bestFit="1" customWidth="1"/>
    <col min="11" max="11" width="5.59765625" bestFit="1" customWidth="1"/>
    <col min="12" max="12" width="12.3984375" bestFit="1" customWidth="1"/>
    <col min="13" max="13" width="9.296875" bestFit="1" customWidth="1"/>
    <col min="14" max="14" width="17.19921875" bestFit="1" customWidth="1"/>
    <col min="15" max="15" width="5.09765625" bestFit="1" customWidth="1"/>
    <col min="16" max="16" width="14.8984375" bestFit="1" customWidth="1"/>
    <col min="17" max="17" width="4.3984375" bestFit="1" customWidth="1"/>
    <col min="18" max="18" width="12.59765625" bestFit="1" customWidth="1"/>
    <col min="19" max="19" width="6" bestFit="1" customWidth="1"/>
    <col min="20" max="20" width="8.796875" bestFit="1" customWidth="1"/>
    <col min="21" max="21" width="10.69921875" bestFit="1" customWidth="1"/>
    <col min="22" max="22" width="11.19921875" bestFit="1" customWidth="1"/>
    <col min="23" max="23" width="9.3984375" bestFit="1" customWidth="1"/>
    <col min="24" max="24" width="4.296875" bestFit="1" customWidth="1"/>
    <col min="25" max="25" width="11" bestFit="1" customWidth="1"/>
    <col min="26" max="26" width="10.59765625" bestFit="1" customWidth="1"/>
  </cols>
  <sheetData>
    <row r="1" spans="1:6" x14ac:dyDescent="0.3">
      <c r="A1" s="7" t="s">
        <v>6</v>
      </c>
      <c r="B1" t="s">
        <v>2035</v>
      </c>
    </row>
    <row r="2" spans="1:6" x14ac:dyDescent="0.3">
      <c r="A2" s="7" t="s">
        <v>2031</v>
      </c>
      <c r="B2" t="s">
        <v>2035</v>
      </c>
    </row>
    <row r="4" spans="1:6" x14ac:dyDescent="0.3">
      <c r="A4" s="7" t="s">
        <v>2039</v>
      </c>
      <c r="B4" s="7" t="s">
        <v>2038</v>
      </c>
    </row>
    <row r="5" spans="1:6" x14ac:dyDescent="0.3">
      <c r="A5" s="7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">
      <c r="A6" s="8" t="s">
        <v>2072</v>
      </c>
      <c r="E6">
        <v>3</v>
      </c>
      <c r="F6">
        <v>3</v>
      </c>
    </row>
    <row r="7" spans="1:6" x14ac:dyDescent="0.3">
      <c r="A7" s="8" t="s">
        <v>2050</v>
      </c>
      <c r="E7">
        <v>4</v>
      </c>
      <c r="F7">
        <v>4</v>
      </c>
    </row>
    <row r="8" spans="1:6" x14ac:dyDescent="0.3">
      <c r="A8" s="8" t="s">
        <v>2058</v>
      </c>
      <c r="C8">
        <v>3</v>
      </c>
      <c r="E8">
        <v>4</v>
      </c>
      <c r="F8">
        <v>7</v>
      </c>
    </row>
    <row r="9" spans="1:6" x14ac:dyDescent="0.3">
      <c r="A9" s="8" t="s">
        <v>2063</v>
      </c>
      <c r="C9">
        <v>4</v>
      </c>
      <c r="E9">
        <v>4</v>
      </c>
      <c r="F9">
        <v>8</v>
      </c>
    </row>
    <row r="10" spans="1:6" x14ac:dyDescent="0.3">
      <c r="A10" s="8" t="s">
        <v>2059</v>
      </c>
      <c r="C10">
        <v>8</v>
      </c>
      <c r="D10">
        <v>1</v>
      </c>
      <c r="E10">
        <v>4</v>
      </c>
      <c r="F10">
        <v>13</v>
      </c>
    </row>
    <row r="11" spans="1:6" x14ac:dyDescent="0.3">
      <c r="A11" s="8" t="s">
        <v>2065</v>
      </c>
      <c r="C11">
        <v>9</v>
      </c>
      <c r="E11">
        <v>5</v>
      </c>
      <c r="F11">
        <v>14</v>
      </c>
    </row>
    <row r="12" spans="1:6" x14ac:dyDescent="0.3">
      <c r="A12" s="8" t="s">
        <v>2066</v>
      </c>
      <c r="B12">
        <v>1</v>
      </c>
      <c r="C12">
        <v>5</v>
      </c>
      <c r="D12">
        <v>1</v>
      </c>
      <c r="E12">
        <v>9</v>
      </c>
      <c r="F12">
        <v>16</v>
      </c>
    </row>
    <row r="13" spans="1:6" x14ac:dyDescent="0.3">
      <c r="A13" s="8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8" t="s">
        <v>2067</v>
      </c>
      <c r="B14">
        <v>3</v>
      </c>
      <c r="C14">
        <v>3</v>
      </c>
      <c r="E14">
        <v>11</v>
      </c>
      <c r="F14">
        <v>17</v>
      </c>
    </row>
    <row r="15" spans="1:6" x14ac:dyDescent="0.3">
      <c r="A15" s="8" t="s">
        <v>2054</v>
      </c>
      <c r="B15">
        <v>1</v>
      </c>
      <c r="C15">
        <v>7</v>
      </c>
      <c r="E15">
        <v>9</v>
      </c>
      <c r="F15">
        <v>17</v>
      </c>
    </row>
    <row r="16" spans="1:6" x14ac:dyDescent="0.3">
      <c r="A16" s="8" t="s">
        <v>2053</v>
      </c>
      <c r="C16">
        <v>8</v>
      </c>
      <c r="E16">
        <v>10</v>
      </c>
      <c r="F16">
        <v>18</v>
      </c>
    </row>
    <row r="17" spans="1:6" x14ac:dyDescent="0.3">
      <c r="A17" s="8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2068</v>
      </c>
      <c r="C18">
        <v>7</v>
      </c>
      <c r="E18">
        <v>14</v>
      </c>
      <c r="F18">
        <v>21</v>
      </c>
    </row>
    <row r="19" spans="1:6" x14ac:dyDescent="0.3">
      <c r="A19" s="8" t="s">
        <v>2049</v>
      </c>
      <c r="B19">
        <v>1</v>
      </c>
      <c r="C19">
        <v>10</v>
      </c>
      <c r="D19">
        <v>2</v>
      </c>
      <c r="E19">
        <v>21</v>
      </c>
      <c r="F19">
        <v>34</v>
      </c>
    </row>
    <row r="20" spans="1:6" x14ac:dyDescent="0.3">
      <c r="A20" s="8" t="s">
        <v>2069</v>
      </c>
      <c r="B20">
        <v>1</v>
      </c>
      <c r="C20">
        <v>15</v>
      </c>
      <c r="D20">
        <v>2</v>
      </c>
      <c r="E20">
        <v>17</v>
      </c>
      <c r="F20">
        <v>35</v>
      </c>
    </row>
    <row r="21" spans="1:6" x14ac:dyDescent="0.3">
      <c r="A21" s="8" t="s">
        <v>2052</v>
      </c>
      <c r="B21">
        <v>2</v>
      </c>
      <c r="C21">
        <v>12</v>
      </c>
      <c r="D21">
        <v>1</v>
      </c>
      <c r="E21">
        <v>22</v>
      </c>
      <c r="F21">
        <v>37</v>
      </c>
    </row>
    <row r="22" spans="1:6" x14ac:dyDescent="0.3">
      <c r="A22" s="8" t="s">
        <v>2061</v>
      </c>
      <c r="B22">
        <v>4</v>
      </c>
      <c r="C22">
        <v>11</v>
      </c>
      <c r="D22">
        <v>1</v>
      </c>
      <c r="E22">
        <v>26</v>
      </c>
      <c r="F22">
        <v>42</v>
      </c>
    </row>
    <row r="23" spans="1:6" x14ac:dyDescent="0.3">
      <c r="A23" s="8" t="s">
        <v>2070</v>
      </c>
      <c r="C23">
        <v>16</v>
      </c>
      <c r="D23">
        <v>1</v>
      </c>
      <c r="E23">
        <v>28</v>
      </c>
      <c r="F23">
        <v>45</v>
      </c>
    </row>
    <row r="24" spans="1:6" x14ac:dyDescent="0.3">
      <c r="A24" s="8" t="s">
        <v>2056</v>
      </c>
      <c r="B24">
        <v>3</v>
      </c>
      <c r="C24">
        <v>19</v>
      </c>
      <c r="E24">
        <v>23</v>
      </c>
      <c r="F24">
        <v>45</v>
      </c>
    </row>
    <row r="25" spans="1:6" x14ac:dyDescent="0.3">
      <c r="A25" s="8" t="s">
        <v>2055</v>
      </c>
      <c r="B25">
        <v>4</v>
      </c>
      <c r="C25">
        <v>20</v>
      </c>
      <c r="E25">
        <v>22</v>
      </c>
      <c r="F25">
        <v>46</v>
      </c>
    </row>
    <row r="26" spans="1:6" x14ac:dyDescent="0.3">
      <c r="A26" s="8" t="s">
        <v>2071</v>
      </c>
      <c r="B26">
        <v>2</v>
      </c>
      <c r="C26">
        <v>12</v>
      </c>
      <c r="D26">
        <v>1</v>
      </c>
      <c r="E26">
        <v>36</v>
      </c>
      <c r="F26">
        <v>51</v>
      </c>
    </row>
    <row r="27" spans="1:6" x14ac:dyDescent="0.3">
      <c r="A27" s="8" t="s">
        <v>2051</v>
      </c>
      <c r="B27">
        <v>4</v>
      </c>
      <c r="C27">
        <v>21</v>
      </c>
      <c r="D27">
        <v>1</v>
      </c>
      <c r="E27">
        <v>34</v>
      </c>
      <c r="F27">
        <v>60</v>
      </c>
    </row>
    <row r="28" spans="1:6" x14ac:dyDescent="0.3">
      <c r="A28" s="8" t="s">
        <v>2064</v>
      </c>
      <c r="B28">
        <v>6</v>
      </c>
      <c r="C28">
        <v>30</v>
      </c>
      <c r="E28">
        <v>49</v>
      </c>
      <c r="F28">
        <v>85</v>
      </c>
    </row>
    <row r="29" spans="1:6" x14ac:dyDescent="0.3">
      <c r="A29" s="8" t="s">
        <v>2062</v>
      </c>
      <c r="B29">
        <v>23</v>
      </c>
      <c r="C29">
        <v>132</v>
      </c>
      <c r="D29">
        <v>2</v>
      </c>
      <c r="E29">
        <v>187</v>
      </c>
      <c r="F29">
        <v>344</v>
      </c>
    </row>
    <row r="30" spans="1:6" x14ac:dyDescent="0.3">
      <c r="A30" s="8" t="s">
        <v>2037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Stats Analysis</vt:lpstr>
      <vt:lpstr>Success per goal range</vt:lpstr>
      <vt:lpstr>Outcomes based on launch date</vt:lpstr>
      <vt:lpstr>Category stats</vt:lpstr>
      <vt:lpstr>Sub category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Scott Vokoun</cp:lastModifiedBy>
  <dcterms:created xsi:type="dcterms:W3CDTF">2021-09-29T18:52:28Z</dcterms:created>
  <dcterms:modified xsi:type="dcterms:W3CDTF">2024-06-15T04:37:08Z</dcterms:modified>
</cp:coreProperties>
</file>