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Abishek Full Stack\excell\excell formulas\"/>
    </mc:Choice>
  </mc:AlternateContent>
  <bookViews>
    <workbookView xWindow="0" yWindow="0" windowWidth="20490" windowHeight="7755"/>
  </bookViews>
  <sheets>
    <sheet name="LOGICAL FORMULA" sheetId="4" r:id="rId1"/>
    <sheet name="Sheet2" sheetId="12" r:id="rId2"/>
    <sheet name="FORMULAS" sheetId="5" r:id="rId3"/>
    <sheet name="conditional format" sheetId="1" r:id="rId4"/>
    <sheet name="formula text" sheetId="3" r:id="rId5"/>
    <sheet name="What IF" sheetId="7" r:id="rId6"/>
    <sheet name="pivot table" sheetId="6" r:id="rId7"/>
    <sheet name="Import" sheetId="8" r:id="rId8"/>
    <sheet name="Sheet4" sheetId="9" r:id="rId9"/>
    <sheet name="ARRAY" sheetId="10" r:id="rId10"/>
    <sheet name="Sheet1" sheetId="11" r:id="rId11"/>
  </sheets>
  <definedNames>
    <definedName name="Slicer_Average">#N/A</definedName>
    <definedName name="Slicer_ENGLISH">#N/A</definedName>
    <definedName name="Slicer_MATHS">#N/A</definedName>
    <definedName name="Slicer_NAME">#N/A</definedName>
    <definedName name="Slicer_REGISTER_NO">#N/A</definedName>
    <definedName name="Slicer_S.NO">#N/A</definedName>
    <definedName name="Slicer_SCIENCE">#N/A</definedName>
    <definedName name="Slicer_SOCIAL">#N/A</definedName>
    <definedName name="Slicer_TAMIL">#N/A</definedName>
    <definedName name="Slicer_TOTAL_MARKS">#N/A</definedName>
    <definedName name="table" localSheetId="7">Import!$A$1:$E$7</definedName>
    <definedName name="table_1" localSheetId="7" hidden="1">Import!$G$1:$K$7</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fa97ddf-55ef-4bfa-9194-e54b03c87e4c" name="table" connection="table1"/>
        </x15:modelTables>
      </x15:dataModel>
    </ext>
  </extLst>
</workbook>
</file>

<file path=xl/calcChain.xml><?xml version="1.0" encoding="utf-8"?>
<calcChain xmlns="http://schemas.openxmlformats.org/spreadsheetml/2006/main">
  <c r="D4" i="4" l="1"/>
  <c r="D3" i="4"/>
  <c r="D14" i="4"/>
  <c r="D13" i="4"/>
  <c r="D12" i="4"/>
  <c r="D11" i="4"/>
  <c r="D10" i="4"/>
  <c r="D7" i="4"/>
  <c r="D6" i="4"/>
  <c r="D5" i="4"/>
  <c r="F19" i="4"/>
  <c r="D2" i="4"/>
  <c r="L19" i="12"/>
  <c r="D21" i="3"/>
  <c r="D6" i="3"/>
  <c r="D20" i="3"/>
  <c r="D19" i="3"/>
  <c r="D18" i="3"/>
  <c r="D17" i="3"/>
  <c r="E3" i="4"/>
  <c r="E6" i="4"/>
  <c r="F6" i="3"/>
  <c r="F21" i="3"/>
  <c r="F20" i="3"/>
  <c r="F19" i="3"/>
  <c r="F18" i="3"/>
  <c r="F17" i="3"/>
  <c r="F16" i="3"/>
  <c r="D16" i="3"/>
  <c r="F15" i="3"/>
  <c r="D15" i="3"/>
  <c r="F14" i="3"/>
  <c r="D14" i="3"/>
  <c r="F13" i="3"/>
  <c r="F12" i="3"/>
  <c r="D12" i="3"/>
  <c r="F11" i="3"/>
  <c r="F10" i="3"/>
  <c r="D10" i="3"/>
  <c r="F9" i="3"/>
  <c r="D9" i="3"/>
  <c r="F8" i="3"/>
  <c r="D8" i="3"/>
  <c r="F7" i="3"/>
  <c r="D7" i="3"/>
  <c r="F5" i="3"/>
  <c r="D5" i="3"/>
  <c r="F4" i="3"/>
  <c r="D4" i="3"/>
  <c r="F3" i="3"/>
  <c r="D3" i="3"/>
  <c r="D13" i="3"/>
  <c r="G20" i="5" l="1"/>
  <c r="G19" i="5"/>
  <c r="G18" i="5"/>
  <c r="G17" i="5"/>
  <c r="G16" i="5"/>
  <c r="G13" i="5"/>
  <c r="G5" i="5"/>
  <c r="G4" i="5"/>
  <c r="K3" i="5"/>
  <c r="H13" i="5"/>
  <c r="B9" i="5" l="1"/>
  <c r="B12" i="5"/>
  <c r="L17" i="5"/>
  <c r="C24" i="5"/>
  <c r="C23" i="5"/>
  <c r="C21" i="5"/>
  <c r="C20" i="5"/>
  <c r="C18" i="5"/>
  <c r="C17" i="5"/>
  <c r="C16" i="5"/>
  <c r="B3" i="5"/>
  <c r="C12" i="5"/>
  <c r="C11" i="11" l="1"/>
  <c r="B5" i="11"/>
  <c r="C13" i="7" l="1"/>
  <c r="G13" i="10" l="1" a="1"/>
  <c r="G13" i="10" s="1"/>
  <c r="I11" i="10"/>
  <c r="G11" i="10" a="1"/>
  <c r="G11" i="10"/>
  <c r="I10" i="10"/>
  <c r="G10" i="10" a="1"/>
  <c r="G10" i="10" s="1"/>
  <c r="I9" i="10"/>
  <c r="G9" i="10" a="1"/>
  <c r="G9" i="10"/>
  <c r="I8" i="10"/>
  <c r="G8" i="10" a="1"/>
  <c r="G8" i="10" s="1"/>
  <c r="I7" i="10"/>
  <c r="G7" i="10" a="1"/>
  <c r="G7" i="10"/>
  <c r="I6" i="10"/>
  <c r="G6" i="10" a="1"/>
  <c r="G6" i="10" s="1"/>
  <c r="I5" i="10"/>
  <c r="G5" i="10" a="1"/>
  <c r="G5" i="10"/>
  <c r="I4" i="10"/>
  <c r="G4" i="10" a="1"/>
  <c r="G4" i="10" s="1"/>
  <c r="I3" i="10"/>
  <c r="G3" i="10" a="1"/>
  <c r="G3" i="10"/>
  <c r="L17" i="9"/>
  <c r="L16" i="9"/>
  <c r="L15" i="9"/>
  <c r="L14" i="9"/>
  <c r="L13" i="9"/>
  <c r="L12" i="9"/>
  <c r="E7" i="8"/>
  <c r="E6" i="8"/>
  <c r="E5" i="8"/>
  <c r="E4" i="8"/>
  <c r="E3" i="8"/>
  <c r="E2" i="8"/>
  <c r="D11" i="3"/>
  <c r="D15" i="1"/>
  <c r="D14" i="1"/>
  <c r="D13" i="1"/>
  <c r="D12" i="1"/>
  <c r="D11" i="1"/>
  <c r="G23" i="5"/>
  <c r="G22" i="5"/>
  <c r="G21" i="5"/>
  <c r="G15" i="5"/>
  <c r="G14" i="5"/>
  <c r="G12" i="5"/>
  <c r="G11" i="5"/>
  <c r="B11" i="5"/>
  <c r="G10" i="5"/>
  <c r="B10" i="5"/>
  <c r="G9" i="5"/>
  <c r="G8" i="5"/>
  <c r="B8" i="5"/>
  <c r="G7" i="5"/>
  <c r="G6" i="5"/>
  <c r="B6" i="5"/>
  <c r="D4" i="5" s="1"/>
  <c r="B5" i="5"/>
  <c r="B4" i="5"/>
  <c r="G3" i="5"/>
  <c r="B7" i="5"/>
  <c r="H19" i="5"/>
  <c r="C7" i="5"/>
  <c r="C4" i="5"/>
  <c r="H9" i="5"/>
  <c r="H4" i="5"/>
  <c r="H8" i="5"/>
  <c r="E4" i="4"/>
  <c r="C3" i="5"/>
  <c r="H5" i="5"/>
  <c r="H18" i="5"/>
  <c r="H14" i="5"/>
  <c r="H15" i="5"/>
  <c r="I13" i="10"/>
  <c r="E11" i="4"/>
  <c r="E5" i="4"/>
  <c r="C9" i="5"/>
  <c r="H21" i="5"/>
  <c r="E12" i="4"/>
  <c r="E10" i="4"/>
  <c r="H12" i="5"/>
  <c r="H11" i="5"/>
  <c r="C11" i="5"/>
  <c r="E14" i="4"/>
  <c r="E7" i="4"/>
  <c r="H7" i="5"/>
  <c r="H3" i="5"/>
  <c r="E13" i="4"/>
  <c r="C5" i="5"/>
  <c r="H16" i="5"/>
  <c r="H10" i="5"/>
  <c r="E2" i="4"/>
  <c r="H20" i="5"/>
  <c r="C6" i="5"/>
  <c r="H23" i="5"/>
  <c r="H22" i="5"/>
  <c r="H6" i="5"/>
  <c r="H17" i="5"/>
  <c r="C10" i="5"/>
  <c r="C8" i="5"/>
</calcChain>
</file>

<file path=xl/connections.xml><?xml version="1.0" encoding="utf-8"?>
<connections xmlns="http://schemas.openxmlformats.org/spreadsheetml/2006/main">
  <connection id="1" keepAlive="1" name="ModelConnection_table_1" description="Data Model" type="5" refreshedVersion="5" minRefreshableVersion="5" saveData="1">
    <dbPr connection="Data Model Connection" command="table" commandType="3"/>
    <extLst>
      <ext xmlns:x15="http://schemas.microsoft.com/office/spreadsheetml/2010/11/main" uri="{DE250136-89BD-433C-8126-D09CA5730AF9}">
        <x15:connection id="" model="1"/>
      </ext>
    </extLst>
  </connection>
  <connection id="2" name="table" type="6" refreshedVersion="5" background="1" saveData="1">
    <textPr codePage="850" sourceFile="D:\swathi\Ms office\table.txt">
      <textFields count="5">
        <textField/>
        <textField/>
        <textField/>
        <textField/>
        <textField/>
      </textFields>
    </textPr>
  </connection>
  <connection id="3" name="table1" type="103" refreshedVersion="5" minRefreshableVersion="5">
    <extLst>
      <ext xmlns:x15="http://schemas.microsoft.com/office/spreadsheetml/2010/11/main" uri="{DE250136-89BD-433C-8126-D09CA5730AF9}">
        <x15:connection id="table-1fa97ddf-55ef-4bfa-9194-e54b03c87e4c" autoDelete="1">
          <x15:textPr codePage="850" sourceFile="D:\swathi\Ms office\table.txt">
            <textFields count="5">
              <textField type="DMY"/>
              <textField/>
              <textField/>
              <textField/>
              <textField/>
            </textFields>
          </x15:textPr>
          <x15:modelTextPr headers="1"/>
        </x15:connection>
      </ext>
    </extLst>
  </connection>
  <connection id="4"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<sst xmlns="http://schemas.openxmlformats.org/spreadsheetml/2006/main" count="241" uniqueCount="171">
  <si>
    <t xml:space="preserve">          conditiona l formating  new rule</t>
  </si>
  <si>
    <t>Column1</t>
  </si>
  <si>
    <t>Column2</t>
  </si>
  <si>
    <t>Column3</t>
  </si>
  <si>
    <t>Column4</t>
  </si>
  <si>
    <t>Column5</t>
  </si>
  <si>
    <t>Column6</t>
  </si>
  <si>
    <t>Priya</t>
  </si>
  <si>
    <t>Swathi</t>
  </si>
  <si>
    <t>Ronnie</t>
  </si>
  <si>
    <t>Carlin</t>
  </si>
  <si>
    <t>Ranjuu</t>
  </si>
  <si>
    <t>Swetha</t>
  </si>
  <si>
    <t>Aarthi</t>
  </si>
  <si>
    <t>Dhivya</t>
  </si>
  <si>
    <t>Pooja</t>
  </si>
  <si>
    <t>Indhu</t>
  </si>
  <si>
    <t>Aasha</t>
  </si>
  <si>
    <t>NAME</t>
  </si>
  <si>
    <t>FORMULA</t>
  </si>
  <si>
    <t>OUTPUT</t>
  </si>
  <si>
    <t>formula text</t>
  </si>
  <si>
    <t>HELLOWORLD</t>
  </si>
  <si>
    <t>WELCOME</t>
  </si>
  <si>
    <t>CONCATENATE</t>
  </si>
  <si>
    <t>LEFT</t>
  </si>
  <si>
    <t>RIGHT</t>
  </si>
  <si>
    <t>MID</t>
  </si>
  <si>
    <t>LEN</t>
  </si>
  <si>
    <t>LOWER</t>
  </si>
  <si>
    <t>helloworld</t>
  </si>
  <si>
    <t>UPPER</t>
  </si>
  <si>
    <t>PROPER</t>
  </si>
  <si>
    <t>TRIM</t>
  </si>
  <si>
    <t>SUBSTITUTE</t>
  </si>
  <si>
    <t>TEXT</t>
  </si>
  <si>
    <t>FIND</t>
  </si>
  <si>
    <t>SEARCH</t>
  </si>
  <si>
    <t>REPLACE</t>
  </si>
  <si>
    <t>HELLOWORlD</t>
  </si>
  <si>
    <t>EXACT</t>
  </si>
  <si>
    <t>REPEAT(REPT)</t>
  </si>
  <si>
    <t>FIXED</t>
  </si>
  <si>
    <t>MID WITH LEN</t>
  </si>
  <si>
    <t>CONCATENATE WITH IF</t>
  </si>
  <si>
    <t>VALUE</t>
  </si>
  <si>
    <t>TEXT FORMULA</t>
  </si>
  <si>
    <t>Jenifer</t>
  </si>
  <si>
    <t>Nancy</t>
  </si>
  <si>
    <t>Mernaliney</t>
  </si>
  <si>
    <t>Reethu</t>
  </si>
  <si>
    <t>IF</t>
  </si>
  <si>
    <t>AND</t>
  </si>
  <si>
    <t>OR</t>
  </si>
  <si>
    <t>NOT</t>
  </si>
  <si>
    <t>IF ERROR</t>
  </si>
  <si>
    <t>XOR</t>
  </si>
  <si>
    <t>IF - AND</t>
  </si>
  <si>
    <t xml:space="preserve">IF - OR </t>
  </si>
  <si>
    <t>IF - XOR</t>
  </si>
  <si>
    <t>IF - IF</t>
  </si>
  <si>
    <t>IF - CONCATINATE</t>
  </si>
  <si>
    <t>SWASTI</t>
  </si>
  <si>
    <t>MOUNI</t>
  </si>
  <si>
    <t>AARUN</t>
  </si>
  <si>
    <t>SAISHREE</t>
  </si>
  <si>
    <t>SHAHIN</t>
  </si>
  <si>
    <t>FORMULA TEXT</t>
  </si>
  <si>
    <t>FLOOR</t>
  </si>
  <si>
    <t>INT</t>
  </si>
  <si>
    <t>LN</t>
  </si>
  <si>
    <t>LOG</t>
  </si>
  <si>
    <t>LOG10</t>
  </si>
  <si>
    <t>MOD</t>
  </si>
  <si>
    <t>PI</t>
  </si>
  <si>
    <t>POWER</t>
  </si>
  <si>
    <t>PRODUCT</t>
  </si>
  <si>
    <t>QUOTIENT</t>
  </si>
  <si>
    <t>RADIANS</t>
  </si>
  <si>
    <t>RAND</t>
  </si>
  <si>
    <t>RANDBETWEEN</t>
  </si>
  <si>
    <t>ROUND</t>
  </si>
  <si>
    <t>ROUNDUP</t>
  </si>
  <si>
    <t>ROUNDDOWN</t>
  </si>
  <si>
    <t>SIGN</t>
  </si>
  <si>
    <t>SIN</t>
  </si>
  <si>
    <t>SINH</t>
  </si>
  <si>
    <t>SQRT</t>
  </si>
  <si>
    <t xml:space="preserve">Function </t>
  </si>
  <si>
    <t>Output</t>
  </si>
  <si>
    <t>Formula text</t>
  </si>
  <si>
    <t xml:space="preserve"> </t>
  </si>
  <si>
    <t>S.NO</t>
  </si>
  <si>
    <t>REGISTER NO</t>
  </si>
  <si>
    <t>ENGLISH</t>
  </si>
  <si>
    <t>TAMIL</t>
  </si>
  <si>
    <t>MATHS</t>
  </si>
  <si>
    <t>SCIENCE</t>
  </si>
  <si>
    <t>SOCIAL</t>
  </si>
  <si>
    <t>TOTAL MARKS</t>
  </si>
  <si>
    <t>Average</t>
  </si>
  <si>
    <t>Abinaya</t>
  </si>
  <si>
    <t>Avina</t>
  </si>
  <si>
    <t>Chitra</t>
  </si>
  <si>
    <t>Indhuja</t>
  </si>
  <si>
    <t>LINE</t>
  </si>
  <si>
    <t>COLUMN</t>
  </si>
  <si>
    <t>WIN/LOSS</t>
  </si>
  <si>
    <t>(All)</t>
  </si>
  <si>
    <t>Column Labels</t>
  </si>
  <si>
    <t>Grand Total</t>
  </si>
  <si>
    <t>Row Labels</t>
  </si>
  <si>
    <t>Sum of TOTAL MARKS</t>
  </si>
  <si>
    <t>45 Sum of TOTAL MARKS</t>
  </si>
  <si>
    <t>45 Sum of Average</t>
  </si>
  <si>
    <t>64 Sum of TOTAL MARKS</t>
  </si>
  <si>
    <t>64 Sum of Average</t>
  </si>
  <si>
    <t>65 Sum of TOTAL MARKS</t>
  </si>
  <si>
    <t>65 Sum of Average</t>
  </si>
  <si>
    <t>70 Sum of TOTAL MARKS</t>
  </si>
  <si>
    <t>70 Sum of Average</t>
  </si>
  <si>
    <t>78 Sum of TOTAL MARKS</t>
  </si>
  <si>
    <t>78 Sum of Average</t>
  </si>
  <si>
    <t>Total Sum of TOTAL MARKS</t>
  </si>
  <si>
    <t>Total Sum of Average</t>
  </si>
  <si>
    <t>67 Sum of TOTAL MARKS</t>
  </si>
  <si>
    <t>67 Sum of Average</t>
  </si>
  <si>
    <t>98 Sum of TOTAL MARKS</t>
  </si>
  <si>
    <t>98 Sum of Average</t>
  </si>
  <si>
    <t>87 Sum of TOTAL MARKS</t>
  </si>
  <si>
    <t>87 Sum of Average</t>
  </si>
  <si>
    <t>21 Sum of TOTAL MARKS</t>
  </si>
  <si>
    <t>21 Sum of Average</t>
  </si>
  <si>
    <t>54 Sum of TOTAL MARKS</t>
  </si>
  <si>
    <t>54 Sum of Average</t>
  </si>
  <si>
    <t>Sum of Average</t>
  </si>
  <si>
    <t>Sales</t>
  </si>
  <si>
    <t>Price</t>
  </si>
  <si>
    <t>Amount</t>
  </si>
  <si>
    <t>GOAL SEEK</t>
  </si>
  <si>
    <t>DATA TABLE</t>
  </si>
  <si>
    <t>Interest</t>
  </si>
  <si>
    <t>Year</t>
  </si>
  <si>
    <t>Total Amount</t>
  </si>
  <si>
    <t>ERROR</t>
  </si>
  <si>
    <t>TRUE</t>
  </si>
  <si>
    <t>=XOR(B7&gt;5,B7&lt;10)</t>
  </si>
  <si>
    <t>=OR(B4&gt;30,B4&lt;35)</t>
  </si>
  <si>
    <t>FALSE</t>
  </si>
  <si>
    <t>=NOT(B5&gt;80)</t>
  </si>
  <si>
    <t>=IF(B2&gt;20,"TRUE","FALSE")</t>
  </si>
  <si>
    <t>=IFERROR(B6/B7,"ERROR")</t>
  </si>
  <si>
    <t>=AND(B3&gt;30,B3&lt;27)</t>
  </si>
  <si>
    <t>BYE</t>
  </si>
  <si>
    <t>K</t>
  </si>
  <si>
    <t>JJHJ</t>
  </si>
  <si>
    <t>swathi</t>
  </si>
  <si>
    <t>reethu</t>
  </si>
  <si>
    <t>devi</t>
  </si>
  <si>
    <t>nisha</t>
  </si>
  <si>
    <t>pavi</t>
  </si>
  <si>
    <t>priya</t>
  </si>
  <si>
    <t>santhiya</t>
  </si>
  <si>
    <t xml:space="preserve">product </t>
  </si>
  <si>
    <t>price</t>
  </si>
  <si>
    <t>amount</t>
  </si>
  <si>
    <t>INTEREST</t>
  </si>
  <si>
    <t>YEAR</t>
  </si>
  <si>
    <t>AMOUNT</t>
  </si>
  <si>
    <t>TOTAL  AMOUNT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</si>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</sst>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 #,##0.00;[Red]&quot;₹&quot;\ \-#,##0.00"/>
  </numFmts>
  <fonts count="3" x14ac:knownFonts="1">
    <font>
      <sz val="11"/>
      <color theme="1"/>
      <name val="Calibri"/>
      <family val="2"/>
      <scheme val="minor"/>
    </font>
    <font>
      <b/>
      <sz val="16"/>
      <color theme="1"/>
      <name val="Calibri"/>
      <family val="2"/>
      <scheme val="minor"/>
    </font>
    <font>
      <sz val="18"/>
      <color theme="1"/>
      <name val="Calibri"/>
      <family val="2"/>
      <scheme val="minor"/>
    </font>
  </fonts>
  <fills count="20">
    <fill>
      <patternFill patternType="none"/>
    </fill>
    <fill>
      <patternFill patternType="gray125"/>
    </fill>
    <fill>
      <patternFill patternType="solid">
        <fgColor theme="8" tint="0.59996337778862885"/>
        <bgColor indexed="64"/>
      </patternFill>
    </fill>
    <fill>
      <patternFill patternType="solid">
        <fgColor theme="3" tint="0.59996337778862885"/>
        <bgColor indexed="64"/>
      </patternFill>
    </fill>
    <fill>
      <patternFill patternType="solid">
        <fgColor theme="7" tint="0.59996337778862885"/>
        <bgColor indexed="64"/>
      </patternFill>
    </fill>
    <fill>
      <patternFill patternType="solid">
        <fgColor rgb="FFFF99FF"/>
        <bgColor indexed="64"/>
      </patternFill>
    </fill>
    <fill>
      <patternFill patternType="solid">
        <fgColor theme="9" tint="0.59996337778862885"/>
        <bgColor indexed="64"/>
      </patternFill>
    </fill>
    <fill>
      <patternFill patternType="solid">
        <fgColor theme="8" tint="0.79995117038483843"/>
        <bgColor indexed="64"/>
      </patternFill>
    </fill>
    <fill>
      <patternFill patternType="solid">
        <fgColor rgb="FF00B0F0"/>
        <bgColor indexed="64"/>
      </patternFill>
    </fill>
    <fill>
      <patternFill patternType="solid">
        <fgColor theme="4"/>
        <bgColor indexed="64"/>
      </patternFill>
    </fill>
    <fill>
      <patternFill patternType="solid">
        <fgColor theme="2" tint="-0.24994659260841701"/>
        <bgColor indexed="64"/>
      </patternFill>
    </fill>
    <fill>
      <patternFill patternType="solid">
        <fgColor rgb="FFF283F5"/>
        <bgColor indexed="64"/>
      </patternFill>
    </fill>
    <fill>
      <patternFill patternType="solid">
        <fgColor theme="6" tint="0.39997558519241921"/>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theme="4" tint="0.7999511703848384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1" xfId="0" applyFill="1" applyBorder="1"/>
    <xf numFmtId="0" fontId="0" fillId="0" borderId="0" xfId="0" applyAlignment="1">
      <alignment horizontal="left"/>
    </xf>
    <xf numFmtId="0" fontId="0" fillId="0" borderId="1" xfId="0" applyBorder="1"/>
    <xf numFmtId="0" fontId="1" fillId="4" borderId="1" xfId="0" applyFont="1" applyFill="1" applyBorder="1"/>
    <xf numFmtId="0" fontId="0" fillId="5" borderId="1" xfId="0" applyFill="1" applyBorder="1"/>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left"/>
    </xf>
    <xf numFmtId="14" fontId="0" fillId="5" borderId="1" xfId="0" applyNumberFormat="1" applyFill="1" applyBorder="1"/>
    <xf numFmtId="0" fontId="2" fillId="0" borderId="0" xfId="0" applyFont="1"/>
    <xf numFmtId="0" fontId="2" fillId="9" borderId="1" xfId="0" applyFont="1" applyFill="1" applyBorder="1"/>
    <xf numFmtId="0" fontId="0" fillId="14" borderId="1" xfId="0" applyFill="1" applyBorder="1"/>
    <xf numFmtId="0" fontId="0" fillId="13" borderId="1" xfId="0" applyFill="1" applyBorder="1"/>
    <xf numFmtId="0" fontId="0" fillId="6" borderId="1" xfId="0" applyFill="1" applyBorder="1"/>
    <xf numFmtId="0" fontId="0" fillId="12" borderId="1" xfId="0" applyFill="1" applyBorder="1"/>
    <xf numFmtId="0" fontId="0" fillId="11" borderId="1" xfId="0" applyFill="1" applyBorder="1"/>
    <xf numFmtId="0" fontId="0" fillId="4" borderId="1" xfId="0" applyFill="1" applyBorder="1"/>
    <xf numFmtId="0" fontId="0" fillId="10" borderId="1" xfId="0" applyFill="1" applyBorder="1"/>
    <xf numFmtId="0" fontId="0" fillId="8" borderId="1" xfId="0" applyFill="1" applyBorder="1"/>
    <xf numFmtId="14" fontId="0" fillId="0" borderId="0" xfId="0" applyNumberFormat="1"/>
    <xf numFmtId="18" fontId="0" fillId="0" borderId="0" xfId="0" applyNumberFormat="1"/>
    <xf numFmtId="0" fontId="0" fillId="15" borderId="1" xfId="0" applyFill="1" applyBorder="1" applyAlignment="1">
      <alignment horizontal="center"/>
    </xf>
    <xf numFmtId="14" fontId="0" fillId="13" borderId="1" xfId="0" applyNumberFormat="1" applyFill="1" applyBorder="1" applyAlignment="1">
      <alignment horizontal="center"/>
    </xf>
    <xf numFmtId="22" fontId="0" fillId="13" borderId="1" xfId="0" applyNumberFormat="1" applyFill="1" applyBorder="1" applyAlignment="1">
      <alignment horizontal="center"/>
    </xf>
    <xf numFmtId="18" fontId="0" fillId="13" borderId="1" xfId="0" applyNumberFormat="1" applyFill="1" applyBorder="1" applyAlignment="1">
      <alignment horizontal="center"/>
    </xf>
    <xf numFmtId="0" fontId="0" fillId="13" borderId="1" xfId="0" applyFill="1" applyBorder="1" applyAlignment="1">
      <alignment horizontal="center"/>
    </xf>
    <xf numFmtId="0" fontId="0" fillId="17" borderId="1" xfId="0" applyFill="1" applyBorder="1"/>
    <xf numFmtId="0" fontId="0" fillId="0" borderId="0" xfId="0" applyAlignment="1">
      <alignment horizontal="center"/>
    </xf>
    <xf numFmtId="0" fontId="0" fillId="0" borderId="0" xfId="0" pivotButton="1"/>
    <xf numFmtId="0" fontId="0" fillId="0" borderId="0" xfId="0" applyAlignment="1">
      <alignment horizontal="left" indent="1"/>
    </xf>
    <xf numFmtId="0" fontId="0" fillId="0" borderId="0" xfId="0" applyNumberFormat="1"/>
    <xf numFmtId="8" fontId="0" fillId="0" borderId="0" xfId="0" applyNumberFormat="1"/>
    <xf numFmtId="3" fontId="1" fillId="4" borderId="1" xfId="0" applyNumberFormat="1" applyFont="1" applyFill="1" applyBorder="1"/>
    <xf numFmtId="9" fontId="1" fillId="4" borderId="1" xfId="0" applyNumberFormat="1" applyFont="1" applyFill="1" applyBorder="1"/>
    <xf numFmtId="8" fontId="1" fillId="4" borderId="1" xfId="0" applyNumberFormat="1" applyFont="1" applyFill="1" applyBorder="1"/>
    <xf numFmtId="0" fontId="1" fillId="18" borderId="1" xfId="0" applyFont="1" applyFill="1" applyBorder="1"/>
    <xf numFmtId="9" fontId="0" fillId="0" borderId="0" xfId="0" applyNumberFormat="1"/>
    <xf numFmtId="10" fontId="0" fillId="0" borderId="0" xfId="0" applyNumberFormat="1"/>
    <xf numFmtId="22" fontId="0" fillId="0" borderId="0" xfId="0" applyNumberFormat="1"/>
    <xf numFmtId="0" fontId="0" fillId="19" borderId="1" xfId="0" applyFill="1" applyBorder="1" applyAlignment="1">
      <alignment horizontal="center"/>
    </xf>
    <xf numFmtId="0" fontId="0" fillId="16" borderId="1" xfId="0" applyFill="1" applyBorder="1"/>
    <xf numFmtId="0" fontId="1" fillId="4" borderId="1" xfId="0" applyFont="1" applyFill="1" applyBorder="1" applyAlignment="1">
      <alignment horizontal="center"/>
    </xf>
    <xf numFmtId="0" fontId="1" fillId="18" borderId="1" xfId="0" applyFont="1" applyFill="1" applyBorder="1" applyAlignment="1">
      <alignment horizontal="center"/>
    </xf>
  </cellXfs>
  <cellStyles count="1">
    <cellStyle name="Normal" xfId="0" builtinId="0"/>
  </cellStyles>
  <dxfs count="1">
    <dxf>
      <font>
        <color rgb="FFFFFF00"/>
      </font>
    </dxf>
  </dxfs>
  <tableStyles count="0" defaultTableStyle="TableStyleMedium2" defaultPivotStyle="PivotStyleLight16"/>
  <colors>
    <mruColors>
      <color rgb="FFFFCCFF"/>
      <color rgb="FFF283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180975</xdr:rowOff>
    </xdr:from>
    <xdr:to>
      <xdr:col>1</xdr:col>
      <xdr:colOff>952500</xdr:colOff>
      <xdr:row>20</xdr:row>
      <xdr:rowOff>38100</xdr:rowOff>
    </xdr:to>
    <mc:AlternateContent xmlns:mc="http://schemas.openxmlformats.org/markup-compatibility/2006" xmlns:a14="http://schemas.microsoft.com/office/drawing/2010/main">
      <mc:Choice Requires="a14">
        <xdr:graphicFrame macro="">
          <xdr:nvGraphicFramePr>
            <xdr:cNvPr id="2" name="S.NO"/>
            <xdr:cNvGraphicFramePr/>
          </xdr:nvGraphicFramePr>
          <xdr:xfrm>
            <a:off x="0" y="0"/>
            <a:ext cx="0" cy="0"/>
          </xdr:xfrm>
          <a:graphic>
            <a:graphicData uri="http://schemas.microsoft.com/office/drawing/2010/slicer">
              <sle:slicer xmlns:sle="http://schemas.microsoft.com/office/drawing/2010/slicer" name="S.NO"/>
            </a:graphicData>
          </a:graphic>
        </xdr:graphicFrame>
      </mc:Choice>
      <mc:Fallback xmlns="" xmlns:r="http://schemas.openxmlformats.org/officeDocument/2006/relationships">
        <xdr:sp macro="" textlink="">
          <xdr:nvSpPr>
            <xdr:cNvPr id="0" name=""/>
            <xdr:cNvSpPr>
              <a:spLocks noTextEdit="1"/>
            </xdr:cNvSpPr>
          </xdr:nvSpPr>
          <xdr:spPr>
            <a:xfrm>
              <a:off x="0" y="1323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457200</xdr:colOff>
      <xdr:row>7</xdr:row>
      <xdr:rowOff>47625</xdr:rowOff>
    </xdr:from>
    <xdr:to>
      <xdr:col>2</xdr:col>
      <xdr:colOff>57150</xdr:colOff>
      <xdr:row>20</xdr:row>
      <xdr:rowOff>95250</xdr:rowOff>
    </xdr:to>
    <mc:AlternateContent xmlns:mc="http://schemas.openxmlformats.org/markup-compatibility/2006" xmlns:a14="http://schemas.microsoft.com/office/drawing/2010/main">
      <mc:Choice Requires="a14">
        <xdr:graphicFrame macro="">
          <xdr:nvGraphicFramePr>
            <xdr:cNvPr id="3" name="NAME"/>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mlns:r="http://schemas.openxmlformats.org/officeDocument/2006/relationships">
        <xdr:sp macro="" textlink="">
          <xdr:nvSpPr>
            <xdr:cNvPr id="0" name=""/>
            <xdr:cNvSpPr>
              <a:spLocks noTextEdit="1"/>
            </xdr:cNvSpPr>
          </xdr:nvSpPr>
          <xdr:spPr>
            <a:xfrm>
              <a:off x="457200" y="1381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285750</xdr:colOff>
      <xdr:row>7</xdr:row>
      <xdr:rowOff>123825</xdr:rowOff>
    </xdr:from>
    <xdr:to>
      <xdr:col>2</xdr:col>
      <xdr:colOff>762000</xdr:colOff>
      <xdr:row>20</xdr:row>
      <xdr:rowOff>171450</xdr:rowOff>
    </xdr:to>
    <mc:AlternateContent xmlns:mc="http://schemas.openxmlformats.org/markup-compatibility/2006" xmlns:a14="http://schemas.microsoft.com/office/drawing/2010/main">
      <mc:Choice Requires="a14">
        <xdr:graphicFrame macro="">
          <xdr:nvGraphicFramePr>
            <xdr:cNvPr id="4" name="REGISTER NO"/>
            <xdr:cNvGraphicFramePr/>
          </xdr:nvGraphicFramePr>
          <xdr:xfrm>
            <a:off x="0" y="0"/>
            <a:ext cx="0" cy="0"/>
          </xdr:xfrm>
          <a:graphic>
            <a:graphicData uri="http://schemas.microsoft.com/office/drawing/2010/slicer">
              <sle:slicer xmlns:sle="http://schemas.microsoft.com/office/drawing/2010/slicer" name="REGISTER NO"/>
            </a:graphicData>
          </a:graphic>
        </xdr:graphicFrame>
      </mc:Choice>
      <mc:Fallback xmlns="" xmlns:r="http://schemas.openxmlformats.org/officeDocument/2006/relationships">
        <xdr:sp macro="" textlink="">
          <xdr:nvSpPr>
            <xdr:cNvPr id="0" name=""/>
            <xdr:cNvSpPr>
              <a:spLocks noTextEdit="1"/>
            </xdr:cNvSpPr>
          </xdr:nvSpPr>
          <xdr:spPr>
            <a:xfrm>
              <a:off x="1162050" y="1457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933450</xdr:colOff>
      <xdr:row>8</xdr:row>
      <xdr:rowOff>123825</xdr:rowOff>
    </xdr:from>
    <xdr:to>
      <xdr:col>3</xdr:col>
      <xdr:colOff>409575</xdr:colOff>
      <xdr:row>21</xdr:row>
      <xdr:rowOff>171450</xdr:rowOff>
    </xdr:to>
    <mc:AlternateContent xmlns:mc="http://schemas.openxmlformats.org/markup-compatibility/2006" xmlns:a14="http://schemas.microsoft.com/office/drawing/2010/main">
      <mc:Choice Requires="a14">
        <xdr:graphicFrame macro="">
          <xdr:nvGraphicFramePr>
            <xdr:cNvPr id="5" name="ENGLISH"/>
            <xdr:cNvGraphicFramePr/>
          </xdr:nvGraphicFramePr>
          <xdr:xfrm>
            <a:off x="0" y="0"/>
            <a:ext cx="0" cy="0"/>
          </xdr:xfrm>
          <a:graphic>
            <a:graphicData uri="http://schemas.microsoft.com/office/drawing/2010/slicer">
              <sle:slicer xmlns:sle="http://schemas.microsoft.com/office/drawing/2010/slicer" name="ENGLISH"/>
            </a:graphicData>
          </a:graphic>
        </xdr:graphicFrame>
      </mc:Choice>
      <mc:Fallback xmlns="" xmlns:r="http://schemas.openxmlformats.org/officeDocument/2006/relationships">
        <xdr:sp macro="" textlink="">
          <xdr:nvSpPr>
            <xdr:cNvPr id="0" name=""/>
            <xdr:cNvSpPr>
              <a:spLocks noTextEdit="1"/>
            </xdr:cNvSpPr>
          </xdr:nvSpPr>
          <xdr:spPr>
            <a:xfrm>
              <a:off x="1809750" y="1647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209550</xdr:colOff>
      <xdr:row>9</xdr:row>
      <xdr:rowOff>76200</xdr:rowOff>
    </xdr:from>
    <xdr:to>
      <xdr:col>3</xdr:col>
      <xdr:colOff>1038225</xdr:colOff>
      <xdr:row>22</xdr:row>
      <xdr:rowOff>123825</xdr:rowOff>
    </xdr:to>
    <mc:AlternateContent xmlns:mc="http://schemas.openxmlformats.org/markup-compatibility/2006" xmlns:a14="http://schemas.microsoft.com/office/drawing/2010/main">
      <mc:Choice Requires="a14">
        <xdr:graphicFrame macro="">
          <xdr:nvGraphicFramePr>
            <xdr:cNvPr id="6" name="TAMIL"/>
            <xdr:cNvGraphicFramePr/>
          </xdr:nvGraphicFramePr>
          <xdr:xfrm>
            <a:off x="0" y="0"/>
            <a:ext cx="0" cy="0"/>
          </xdr:xfrm>
          <a:graphic>
            <a:graphicData uri="http://schemas.microsoft.com/office/drawing/2010/slicer">
              <sle:slicer xmlns:sle="http://schemas.microsoft.com/office/drawing/2010/slicer" name="TAMIL"/>
            </a:graphicData>
          </a:graphic>
        </xdr:graphicFrame>
      </mc:Choice>
      <mc:Fallback xmlns="" xmlns:r="http://schemas.openxmlformats.org/officeDocument/2006/relationships">
        <xdr:sp macro="" textlink="">
          <xdr:nvSpPr>
            <xdr:cNvPr id="0" name=""/>
            <xdr:cNvSpPr>
              <a:spLocks noTextEdit="1"/>
            </xdr:cNvSpPr>
          </xdr:nvSpPr>
          <xdr:spPr>
            <a:xfrm>
              <a:off x="2438400" y="179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742950</xdr:colOff>
      <xdr:row>10</xdr:row>
      <xdr:rowOff>66675</xdr:rowOff>
    </xdr:from>
    <xdr:to>
      <xdr:col>4</xdr:col>
      <xdr:colOff>47625</xdr:colOff>
      <xdr:row>23</xdr:row>
      <xdr:rowOff>114300</xdr:rowOff>
    </xdr:to>
    <mc:AlternateContent xmlns:mc="http://schemas.openxmlformats.org/markup-compatibility/2006" xmlns:a14="http://schemas.microsoft.com/office/drawing/2010/main">
      <mc:Choice Requires="a14">
        <xdr:graphicFrame macro="">
          <xdr:nvGraphicFramePr>
            <xdr:cNvPr id="7" name="MATHS"/>
            <xdr:cNvGraphicFramePr/>
          </xdr:nvGraphicFramePr>
          <xdr:xfrm>
            <a:off x="0" y="0"/>
            <a:ext cx="0" cy="0"/>
          </xdr:xfrm>
          <a:graphic>
            <a:graphicData uri="http://schemas.microsoft.com/office/drawing/2010/slicer">
              <sle:slicer xmlns:sle="http://schemas.microsoft.com/office/drawing/2010/slicer" name="MATHS"/>
            </a:graphicData>
          </a:graphic>
        </xdr:graphicFrame>
      </mc:Choice>
      <mc:Fallback xmlns="" xmlns:r="http://schemas.openxmlformats.org/officeDocument/2006/relationships">
        <xdr:sp macro="" textlink="">
          <xdr:nvSpPr>
            <xdr:cNvPr id="0" name=""/>
            <xdr:cNvSpPr>
              <a:spLocks noTextEdit="1"/>
            </xdr:cNvSpPr>
          </xdr:nvSpPr>
          <xdr:spPr>
            <a:xfrm>
              <a:off x="2971800" y="1971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333375</xdr:colOff>
      <xdr:row>10</xdr:row>
      <xdr:rowOff>104775</xdr:rowOff>
    </xdr:from>
    <xdr:to>
      <xdr:col>4</xdr:col>
      <xdr:colOff>638175</xdr:colOff>
      <xdr:row>23</xdr:row>
      <xdr:rowOff>152400</xdr:rowOff>
    </xdr:to>
    <mc:AlternateContent xmlns:mc="http://schemas.openxmlformats.org/markup-compatibility/2006" xmlns:a14="http://schemas.microsoft.com/office/drawing/2010/main">
      <mc:Choice Requires="a14">
        <xdr:graphicFrame macro="">
          <xdr:nvGraphicFramePr>
            <xdr:cNvPr id="8" name="SCIENCE"/>
            <xdr:cNvGraphicFramePr/>
          </xdr:nvGraphicFramePr>
          <xdr:xfrm>
            <a:off x="0" y="0"/>
            <a:ext cx="0" cy="0"/>
          </xdr:xfrm>
          <a:graphic>
            <a:graphicData uri="http://schemas.microsoft.com/office/drawing/2010/slicer">
              <sle:slicer xmlns:sle="http://schemas.microsoft.com/office/drawing/2010/slicer" name="SCIENCE"/>
            </a:graphicData>
          </a:graphic>
        </xdr:graphicFrame>
      </mc:Choice>
      <mc:Fallback xmlns="" xmlns:r="http://schemas.openxmlformats.org/officeDocument/2006/relationships">
        <xdr:sp macro="" textlink="">
          <xdr:nvSpPr>
            <xdr:cNvPr id="0" name=""/>
            <xdr:cNvSpPr>
              <a:spLocks noTextEdit="1"/>
            </xdr:cNvSpPr>
          </xdr:nvSpPr>
          <xdr:spPr>
            <a:xfrm>
              <a:off x="3562350" y="2009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914400</xdr:colOff>
      <xdr:row>10</xdr:row>
      <xdr:rowOff>152400</xdr:rowOff>
    </xdr:from>
    <xdr:to>
      <xdr:col>5</xdr:col>
      <xdr:colOff>47625</xdr:colOff>
      <xdr:row>24</xdr:row>
      <xdr:rowOff>9525</xdr:rowOff>
    </xdr:to>
    <mc:AlternateContent xmlns:mc="http://schemas.openxmlformats.org/markup-compatibility/2006" xmlns:a14="http://schemas.microsoft.com/office/drawing/2010/main">
      <mc:Choice Requires="a14">
        <xdr:graphicFrame macro="">
          <xdr:nvGraphicFramePr>
            <xdr:cNvPr id="9" name="SOCIAL"/>
            <xdr:cNvGraphicFramePr/>
          </xdr:nvGraphicFramePr>
          <xdr:xfrm>
            <a:off x="0" y="0"/>
            <a:ext cx="0" cy="0"/>
          </xdr:xfrm>
          <a:graphic>
            <a:graphicData uri="http://schemas.microsoft.com/office/drawing/2010/slicer">
              <sle:slicer xmlns:sle="http://schemas.microsoft.com/office/drawing/2010/slicer" name="SOCIAL"/>
            </a:graphicData>
          </a:graphic>
        </xdr:graphicFrame>
      </mc:Choice>
      <mc:Fallback xmlns="" xmlns:r="http://schemas.openxmlformats.org/officeDocument/2006/relationships">
        <xdr:sp macro="" textlink="">
          <xdr:nvSpPr>
            <xdr:cNvPr id="0" name=""/>
            <xdr:cNvSpPr>
              <a:spLocks noTextEdit="1"/>
            </xdr:cNvSpPr>
          </xdr:nvSpPr>
          <xdr:spPr>
            <a:xfrm>
              <a:off x="4143375" y="2057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1485900</xdr:colOff>
      <xdr:row>11</xdr:row>
      <xdr:rowOff>66675</xdr:rowOff>
    </xdr:from>
    <xdr:to>
      <xdr:col>5</xdr:col>
      <xdr:colOff>619125</xdr:colOff>
      <xdr:row>24</xdr:row>
      <xdr:rowOff>114300</xdr:rowOff>
    </xdr:to>
    <mc:AlternateContent xmlns:mc="http://schemas.openxmlformats.org/markup-compatibility/2006" xmlns:a14="http://schemas.microsoft.com/office/drawing/2010/main">
      <mc:Choice Requires="a14">
        <xdr:graphicFrame macro="">
          <xdr:nvGraphicFramePr>
            <xdr:cNvPr id="10" name="TOTAL MARKS"/>
            <xdr:cNvGraphicFramePr/>
          </xdr:nvGraphicFramePr>
          <xdr:xfrm>
            <a:off x="0" y="0"/>
            <a:ext cx="0" cy="0"/>
          </xdr:xfrm>
          <a:graphic>
            <a:graphicData uri="http://schemas.microsoft.com/office/drawing/2010/slicer">
              <sle:slicer xmlns:sle="http://schemas.microsoft.com/office/drawing/2010/slicer" name="TOTAL MARKS"/>
            </a:graphicData>
          </a:graphic>
        </xdr:graphicFrame>
      </mc:Choice>
      <mc:Fallback xmlns="" xmlns:r="http://schemas.openxmlformats.org/officeDocument/2006/relationships">
        <xdr:sp macro="" textlink="">
          <xdr:nvSpPr>
            <xdr:cNvPr id="0" name=""/>
            <xdr:cNvSpPr>
              <a:spLocks noTextEdit="1"/>
            </xdr:cNvSpPr>
          </xdr:nvSpPr>
          <xdr:spPr>
            <a:xfrm>
              <a:off x="4714875" y="2162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619125</xdr:colOff>
      <xdr:row>12</xdr:row>
      <xdr:rowOff>95250</xdr:rowOff>
    </xdr:from>
    <xdr:to>
      <xdr:col>5</xdr:col>
      <xdr:colOff>1276350</xdr:colOff>
      <xdr:row>25</xdr:row>
      <xdr:rowOff>142875</xdr:rowOff>
    </xdr:to>
    <mc:AlternateContent xmlns:mc="http://schemas.openxmlformats.org/markup-compatibility/2006" xmlns:a14="http://schemas.microsoft.com/office/drawing/2010/main">
      <mc:Choice Requires="a14">
        <xdr:graphicFrame macro="">
          <xdr:nvGraphicFramePr>
            <xdr:cNvPr id="11" name="Average"/>
            <xdr:cNvGraphicFramePr/>
          </xdr:nvGraphicFramePr>
          <xdr:xfrm>
            <a:off x="0" y="0"/>
            <a:ext cx="0" cy="0"/>
          </xdr:xfrm>
          <a:graphic>
            <a:graphicData uri="http://schemas.microsoft.com/office/drawing/2010/slicer">
              <sle:slicer xmlns:sle="http://schemas.microsoft.com/office/drawing/2010/slicer" name="Average"/>
            </a:graphicData>
          </a:graphic>
        </xdr:graphicFrame>
      </mc:Choice>
      <mc:Fallback xmlns="" xmlns:r="http://schemas.openxmlformats.org/officeDocument/2006/relationships">
        <xdr:sp macro="" textlink="">
          <xdr:nvSpPr>
            <xdr:cNvPr id="0" name=""/>
            <xdr:cNvSpPr>
              <a:spLocks noTextEdit="1"/>
            </xdr:cNvSpPr>
          </xdr:nvSpPr>
          <xdr:spPr>
            <a:xfrm>
              <a:off x="5372100" y="2381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VEWIRE" refreshedDate="45404.46238287037" createdVersion="5" refreshedVersion="5" minRefreshableVersion="3" recordCount="5">
  <cacheSource type="worksheet">
    <worksheetSource ref="A2:J7" sheet="pivot table"/>
  </cacheSource>
  <cacheFields count="10">
    <cacheField name="S.NO" numFmtId="0">
      <sharedItems containsSemiMixedTypes="0" containsString="0" containsNumber="1" containsInteger="1" minValue="1" maxValue="5" count="5">
        <n v="1"/>
        <n v="2"/>
        <n v="3"/>
        <n v="4"/>
        <n v="5"/>
      </sharedItems>
    </cacheField>
    <cacheField name="NAME" numFmtId="0">
      <sharedItems count="5">
        <s v="Abinaya"/>
        <s v="Avina"/>
        <s v="Dhivya"/>
        <s v="Chitra"/>
        <s v="Indhuja"/>
      </sharedItems>
    </cacheField>
    <cacheField name="REGISTER NO" numFmtId="0">
      <sharedItems containsSemiMixedTypes="0" containsString="0" containsNumber="1" containsInteger="1" minValue="234112" maxValue="234116" count="5">
        <n v="234112"/>
        <n v="234113"/>
        <n v="234114"/>
        <n v="234115"/>
        <n v="234116"/>
      </sharedItems>
    </cacheField>
    <cacheField name="ENGLISH" numFmtId="0">
      <sharedItems containsSemiMixedTypes="0" containsString="0" containsNumber="1" containsInteger="1" minValue="45" maxValue="78" count="5">
        <n v="65"/>
        <n v="70"/>
        <n v="64"/>
        <n v="45"/>
        <n v="78"/>
      </sharedItems>
    </cacheField>
    <cacheField name="TAMIL" numFmtId="0">
      <sharedItems containsSemiMixedTypes="0" containsString="0" containsNumber="1" containsInteger="1" minValue="21" maxValue="98" count="5">
        <n v="87"/>
        <n v="21"/>
        <n v="98"/>
        <n v="67"/>
        <n v="54"/>
      </sharedItems>
    </cacheField>
    <cacheField name="MATHS" numFmtId="0">
      <sharedItems containsSemiMixedTypes="0" containsString="0" containsNumber="1" containsInteger="1" minValue="35" maxValue="97" count="5">
        <n v="97"/>
        <n v="59"/>
        <n v="35"/>
        <n v="54"/>
        <n v="65"/>
      </sharedItems>
    </cacheField>
    <cacheField name="SCIENCE" numFmtId="0">
      <sharedItems containsSemiMixedTypes="0" containsString="0" containsNumber="1" containsInteger="1" minValue="35" maxValue="98" count="5">
        <n v="84"/>
        <n v="45"/>
        <n v="78"/>
        <n v="35"/>
        <n v="98"/>
      </sharedItems>
    </cacheField>
    <cacheField name="SOCIAL" numFmtId="0">
      <sharedItems containsSemiMixedTypes="0" containsString="0" containsNumber="1" containsInteger="1" minValue="45" maxValue="89" count="5">
        <n v="45"/>
        <n v="64"/>
        <n v="65"/>
        <n v="56"/>
        <n v="89"/>
      </sharedItems>
    </cacheField>
    <cacheField name="TOTAL MARKS" numFmtId="0">
      <sharedItems containsSemiMixedTypes="0" containsString="0" containsNumber="1" containsInteger="1" minValue="257" maxValue="384" count="5">
        <n v="378"/>
        <n v="259"/>
        <n v="340"/>
        <n v="257"/>
        <n v="384"/>
      </sharedItems>
    </cacheField>
    <cacheField name="Average" numFmtId="0">
      <sharedItems containsSemiMixedTypes="0" containsString="0" containsNumber="1" minValue="51.4" maxValue="76.8" count="5">
        <n v="75.599999999999994"/>
        <n v="51.8"/>
        <n v="68"/>
        <n v="51.4"/>
        <n v="76.8"/>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x v="0"/>
    <x v="0"/>
    <x v="0"/>
    <x v="0"/>
    <x v="0"/>
    <x v="0"/>
    <x v="0"/>
    <x v="0"/>
    <x v="0"/>
    <x v="0"/>
  </r>
  <r>
    <x v="1"/>
    <x v="1"/>
    <x v="1"/>
    <x v="1"/>
    <x v="1"/>
    <x v="1"/>
    <x v="1"/>
    <x v="1"/>
    <x v="1"/>
    <x v="1"/>
  </r>
  <r>
    <x v="2"/>
    <x v="2"/>
    <x v="2"/>
    <x v="2"/>
    <x v="2"/>
    <x v="2"/>
    <x v="2"/>
    <x v="2"/>
    <x v="2"/>
    <x v="2"/>
  </r>
  <r>
    <x v="3"/>
    <x v="3"/>
    <x v="3"/>
    <x v="3"/>
    <x v="3"/>
    <x v="3"/>
    <x v="3"/>
    <x v="3"/>
    <x v="3"/>
    <x v="3"/>
  </r>
  <r>
    <x v="4"/>
    <x v="4"/>
    <x v="4"/>
    <x v="4"/>
    <x v="4"/>
    <x v="4"/>
    <x v="4"/>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location ref="A11:AG26" firstHeaderRow="1" firstDataRow="5" firstDataCol="1" rowPageCount="1" colPageCount="1"/>
  <pivotFields count="10">
    <pivotField showAll="0">
      <items count="6">
        <item x="0"/>
        <item x="1"/>
        <item x="2"/>
        <item x="3"/>
        <item x="4"/>
        <item t="default"/>
      </items>
    </pivotField>
    <pivotField axis="axisPage" showAll="0">
      <items count="6">
        <item x="0"/>
        <item x="1"/>
        <item x="3"/>
        <item x="2"/>
        <item x="4"/>
        <item t="default"/>
      </items>
    </pivotField>
    <pivotField showAll="0">
      <items count="6">
        <item x="0"/>
        <item x="1"/>
        <item x="2"/>
        <item x="3"/>
        <item x="4"/>
        <item t="default"/>
      </items>
    </pivotField>
    <pivotField axis="axisCol" showAll="0">
      <items count="6">
        <item x="3"/>
        <item x="2"/>
        <item x="0"/>
        <item x="1"/>
        <item x="4"/>
        <item t="default"/>
      </items>
    </pivotField>
    <pivotField axis="axisCol" showAll="0">
      <items count="6">
        <item x="1"/>
        <item x="4"/>
        <item x="3"/>
        <item x="0"/>
        <item x="2"/>
        <item t="default"/>
      </items>
    </pivotField>
    <pivotField axis="axisCol" showAll="0">
      <items count="6">
        <item x="2"/>
        <item x="3"/>
        <item x="1"/>
        <item x="4"/>
        <item x="0"/>
        <item t="default"/>
      </items>
    </pivotField>
    <pivotField axis="axisRow" showAll="0">
      <items count="6">
        <item x="3"/>
        <item x="1"/>
        <item x="2"/>
        <item x="0"/>
        <item x="4"/>
        <item t="default"/>
      </items>
    </pivotField>
    <pivotField axis="axisRow" showAll="0">
      <items count="6">
        <item x="0"/>
        <item x="3"/>
        <item x="1"/>
        <item x="2"/>
        <item x="4"/>
        <item t="default"/>
      </items>
    </pivotField>
    <pivotField dataField="1" showAll="0">
      <items count="6">
        <item x="3"/>
        <item x="1"/>
        <item x="2"/>
        <item x="0"/>
        <item x="4"/>
        <item t="default"/>
      </items>
    </pivotField>
    <pivotField dataField="1" showAll="0">
      <items count="6">
        <item x="3"/>
        <item x="1"/>
        <item x="2"/>
        <item x="0"/>
        <item x="4"/>
        <item t="default"/>
      </items>
    </pivotField>
  </pivotFields>
  <rowFields count="2">
    <field x="6"/>
    <field x="7"/>
  </rowFields>
  <rowItems count="11">
    <i>
      <x/>
    </i>
    <i r="1">
      <x v="1"/>
    </i>
    <i>
      <x v="1"/>
    </i>
    <i r="1">
      <x v="2"/>
    </i>
    <i>
      <x v="2"/>
    </i>
    <i r="1">
      <x v="3"/>
    </i>
    <i>
      <x v="3"/>
    </i>
    <i r="1">
      <x/>
    </i>
    <i>
      <x v="4"/>
    </i>
    <i r="1">
      <x v="4"/>
    </i>
    <i t="grand">
      <x/>
    </i>
  </rowItems>
  <colFields count="4">
    <field x="3"/>
    <field x="4"/>
    <field x="5"/>
    <field x="-2"/>
  </colFields>
  <colItems count="32">
    <i>
      <x/>
      <x v="2"/>
      <x v="1"/>
      <x/>
    </i>
    <i r="3" i="1">
      <x v="1"/>
    </i>
    <i t="default" r="1">
      <x v="2"/>
    </i>
    <i t="default" r="1" i="1">
      <x v="2"/>
    </i>
    <i t="default">
      <x/>
    </i>
    <i t="default" i="1">
      <x/>
    </i>
    <i>
      <x v="1"/>
      <x v="4"/>
      <x/>
      <x/>
    </i>
    <i r="3" i="1">
      <x v="1"/>
    </i>
    <i t="default" r="1">
      <x v="4"/>
    </i>
    <i t="default" r="1" i="1">
      <x v="4"/>
    </i>
    <i t="default">
      <x v="1"/>
    </i>
    <i t="default" i="1">
      <x v="1"/>
    </i>
    <i>
      <x v="2"/>
      <x v="3"/>
      <x v="4"/>
      <x/>
    </i>
    <i r="3" i="1">
      <x v="1"/>
    </i>
    <i t="default" r="1">
      <x v="3"/>
    </i>
    <i t="default" r="1" i="1">
      <x v="3"/>
    </i>
    <i t="default">
      <x v="2"/>
    </i>
    <i t="default" i="1">
      <x v="2"/>
    </i>
    <i>
      <x v="3"/>
      <x/>
      <x v="2"/>
      <x/>
    </i>
    <i r="3" i="1">
      <x v="1"/>
    </i>
    <i t="default" r="1">
      <x/>
    </i>
    <i t="default" r="1" i="1">
      <x/>
    </i>
    <i t="default">
      <x v="3"/>
    </i>
    <i t="default" i="1">
      <x v="3"/>
    </i>
    <i>
      <x v="4"/>
      <x v="1"/>
      <x v="3"/>
      <x/>
    </i>
    <i r="3" i="1">
      <x v="1"/>
    </i>
    <i t="default" r="1">
      <x v="1"/>
    </i>
    <i t="default" r="1" i="1">
      <x v="1"/>
    </i>
    <i t="default">
      <x v="4"/>
    </i>
    <i t="default" i="1">
      <x v="4"/>
    </i>
    <i t="grand">
      <x/>
    </i>
    <i t="grand" i="1">
      <x/>
    </i>
  </colItems>
  <pageFields count="1">
    <pageField fld="1" hier="-1"/>
  </pageFields>
  <dataFields count="2">
    <dataField name="Sum of TOTAL MARKS" fld="8" baseField="0" baseItem="0"/>
    <dataField name="Sum of Averag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table_1" backgroundRefresh="0" connectionId="1" autoFormatId="16" applyNumberFormats="0" applyBorderFormats="0" applyFontFormats="0" applyPatternFormats="0" applyAlignmentFormats="0" applyWidthHeightFormats="0">
  <queryTableRefresh nextId="6">
    <queryTableFields count="5">
      <queryTableField id="1" name="NAME" tableColumnId="1"/>
      <queryTableField id="2" name="VALUE" tableColumnId="2"/>
      <queryTableField id="3" name="FORMULA" tableColumnId="3"/>
      <queryTableField id="4" name="OUTPUT" tableColumnId="4"/>
      <queryTableField id="5" name="TEXT FORMULA" tableColumnId="5"/>
    </queryTableFields>
  </queryTableRefresh>
  <extLst>
    <ext xmlns:x15="http://schemas.microsoft.com/office/spreadsheetml/2010/11/main" uri="{883FBD77-0823-4a55-B5E3-86C4891E6966}">
      <x15:queryTable sourceDataName="table1"/>
    </ext>
  </extLst>
</queryTable>
</file>

<file path=xl/queryTables/queryTable2.xml><?xml version="1.0" encoding="utf-8"?>
<queryTable xmlns="http://schemas.openxmlformats.org/spreadsheetml/2006/main" name="table" connectionId="2"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NO" sourceName="S.NO">
  <pivotTables>
    <pivotTable tabId="6" name="PivotTable1"/>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E" sourceName="NAME">
  <pivotTables>
    <pivotTable tabId="6" name="PivotTable1"/>
  </pivotTables>
  <data>
    <tabular pivotCacheId="1">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STER_NO" sourceName="REGISTER NO">
  <pivotTables>
    <pivotTable tabId="6" name="PivotTable1"/>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NGLISH" sourceName="ENGLISH">
  <pivotTables>
    <pivotTable tabId="6" name="PivotTable1"/>
  </pivotTables>
  <data>
    <tabular pivotCacheId="1">
      <items count="5">
        <i x="3" s="1"/>
        <i x="2" s="1"/>
        <i x="0"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AMIL" sourceName="TAMIL">
  <pivotTables>
    <pivotTable tabId="6" name="PivotTable1"/>
  </pivotTables>
  <data>
    <tabular pivotCacheId="1">
      <items count="5">
        <i x="1" s="1"/>
        <i x="4" s="1"/>
        <i x="3"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MATHS" sourceName="MATHS">
  <pivotTables>
    <pivotTable tabId="6" name="PivotTable1"/>
  </pivotTables>
  <data>
    <tabular pivotCacheId="1">
      <items count="5">
        <i x="2" s="1"/>
        <i x="3" s="1"/>
        <i x="1" s="1"/>
        <i x="4"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CIENCE" sourceName="SCIENCE">
  <pivotTables>
    <pivotTable tabId="6" name="PivotTable1"/>
  </pivotTables>
  <data>
    <tabular pivotCacheId="1">
      <items count="5">
        <i x="3" s="1"/>
        <i x="1" s="1"/>
        <i x="2" s="1"/>
        <i x="0"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OCIAL" sourceName="SOCIAL">
  <pivotTables>
    <pivotTable tabId="6" name="PivotTable1"/>
  </pivotTables>
  <data>
    <tabular pivotCacheId="1">
      <items count="5">
        <i x="0" s="1"/>
        <i x="3" s="1"/>
        <i x="1" s="1"/>
        <i x="2"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TOTAL_MARKS" sourceName="TOTAL MARKS">
  <pivotTables>
    <pivotTable tabId="6" name="PivotTable1"/>
  </pivotTables>
  <data>
    <tabular pivotCacheId="1">
      <items count="5">
        <i x="3" s="1"/>
        <i x="1" s="1"/>
        <i x="2" s="1"/>
        <i x="0"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Average" sourceName="Average">
  <pivotTables>
    <pivotTable tabId="6" name="PivotTable1"/>
  </pivotTables>
  <data>
    <tabular pivotCacheId="1">
      <items count="5">
        <i x="3" s="1"/>
        <i x="1" s="1"/>
        <i x="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NO" cache="Slicer_S.NO" caption="S.NO" rowHeight="241300"/>
  <slicer name="NAME" cache="Slicer_NAME" caption="NAME" rowHeight="241300"/>
  <slicer name="REGISTER NO" cache="Slicer_REGISTER_NO" caption="REGISTER NO" rowHeight="241300"/>
  <slicer name="ENGLISH" cache="Slicer_ENGLISH" caption="ENGLISH" rowHeight="241300"/>
  <slicer name="TAMIL" cache="Slicer_TAMIL" caption="TAMIL" rowHeight="241300"/>
  <slicer name="MATHS" cache="Slicer_MATHS" caption="MATHS" rowHeight="241300"/>
  <slicer name="SCIENCE" cache="Slicer_SCIENCE" caption="SCIENCE" rowHeight="241300"/>
  <slicer name="SOCIAL" cache="Slicer_SOCIAL" caption="SOCIAL" rowHeight="241300"/>
  <slicer name="TOTAL MARKS" cache="Slicer_TOTAL_MARKS" caption="TOTAL MARKS" rowHeight="241300"/>
  <slicer name="Average" cache="Slicer_Average" caption="Average"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Table3" displayName="Table3" ref="L2:L19" totalsRowShown="0">
  <autoFilter ref="L2:L19"/>
  <tableColumns count="1">
    <tableColumn id="1" name="Column1"/>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G12:L23" totalsRowShown="0">
  <autoFilter ref="G12:L23"/>
  <sortState ref="G12:L22">
    <sortCondition ref="H3:H14"/>
  </sortState>
  <tableColumns count="6">
    <tableColumn id="1" name="Column1"/>
    <tableColumn id="2" name="Column2"/>
    <tableColumn id="3" name="Column3"/>
    <tableColumn id="4" name="Column4"/>
    <tableColumn id="5" name="Column5"/>
    <tableColumn id="6" name="Column6"/>
  </tableColumns>
  <tableStyleInfo name="TableStyleMedium2" showFirstColumn="0" showLastColumn="0" showRowStripes="1" showColumnStripes="0"/>
</table>
</file>

<file path=xl/tables/table3.xml><?xml version="1.0" encoding="utf-8"?>
<table xmlns="http://schemas.openxmlformats.org/spreadsheetml/2006/main" id="2" name="Table_table_1" displayName="Table_table_1" ref="G1:K7" tableType="queryTable" totalsRowShown="0">
  <autoFilter ref="G1:K7"/>
  <tableColumns count="5">
    <tableColumn id="1" uniqueName="1" name="NAME" queryTableFieldId="1"/>
    <tableColumn id="2" uniqueName="2" name="VALUE" queryTableFieldId="2"/>
    <tableColumn id="3" uniqueName="3" name="FORMULA" queryTableFieldId="3"/>
    <tableColumn id="4" uniqueName="4" name="OUTPUT" queryTableFieldId="4"/>
    <tableColumn id="5" uniqueName="5" name="TEXT FORMULA"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39997558519241921"/>
  </sheetPr>
  <dimension ref="A1:H19"/>
  <sheetViews>
    <sheetView tabSelected="1" workbookViewId="0">
      <selection activeCell="C4" sqref="C4"/>
    </sheetView>
  </sheetViews>
  <sheetFormatPr defaultRowHeight="15" x14ac:dyDescent="0.25"/>
  <cols>
    <col min="1" max="1" width="15.5703125" customWidth="1"/>
    <col min="2" max="2" width="12.28515625" customWidth="1"/>
    <col min="3" max="3" width="18.5703125" customWidth="1"/>
    <col min="4" max="4" width="16.5703125" customWidth="1"/>
    <col min="5" max="5" width="77.140625" bestFit="1" customWidth="1"/>
    <col min="6" max="6" width="23" customWidth="1"/>
  </cols>
  <sheetData>
    <row r="1" spans="1:8" ht="23.25" x14ac:dyDescent="0.35">
      <c r="A1" s="12" t="s">
        <v>18</v>
      </c>
      <c r="B1" s="12" t="s">
        <v>45</v>
      </c>
      <c r="C1" s="12" t="s">
        <v>19</v>
      </c>
      <c r="D1" s="12" t="s">
        <v>20</v>
      </c>
      <c r="E1" s="12" t="s">
        <v>46</v>
      </c>
      <c r="F1" s="11"/>
    </row>
    <row r="2" spans="1:8" x14ac:dyDescent="0.25">
      <c r="A2" s="13" t="s">
        <v>47</v>
      </c>
      <c r="B2" s="14">
        <v>24</v>
      </c>
      <c r="C2" s="15" t="s">
        <v>170</v>
      </c>
      <c r="D2" s="16" t="str">
        <f>IF(B2&gt;20,"TRUE","FALSE")</f>
        <v>TRUE</v>
      </c>
      <c r="E2" s="17" t="str">
        <f ca="1">_xlfn.FORMULATEXT(D2)</f>
        <v>=IF(B2&gt;20,"TRUE","FALSE")</v>
      </c>
    </row>
    <row r="3" spans="1:8" x14ac:dyDescent="0.25">
      <c r="A3" s="13" t="s">
        <v>10</v>
      </c>
      <c r="B3" s="14">
        <v>32</v>
      </c>
      <c r="C3" s="15" t="s">
        <v>52</v>
      </c>
      <c r="D3" s="16" t="b">
        <f>AND(B3&gt;30,B3&lt;33)</f>
        <v>1</v>
      </c>
      <c r="E3" s="17" t="str">
        <f ca="1">_xlfn.FORMULATEXT(D3)</f>
        <v>=AND(B3&gt;30,B3&lt;33)</v>
      </c>
    </row>
    <row r="4" spans="1:8" x14ac:dyDescent="0.25">
      <c r="A4" s="13" t="s">
        <v>7</v>
      </c>
      <c r="B4" s="14">
        <v>54</v>
      </c>
      <c r="C4" s="15" t="s">
        <v>53</v>
      </c>
      <c r="D4" s="16" t="b">
        <f>OR(B4&gt;30,B4&lt;35)</f>
        <v>1</v>
      </c>
      <c r="E4" s="17" t="str">
        <f t="shared" ref="E4:E7" ca="1" si="0">_xlfn.FORMULATEXT(D4)</f>
        <v>=OR(B4&gt;30,B4&lt;35)</v>
      </c>
    </row>
    <row r="5" spans="1:8" x14ac:dyDescent="0.25">
      <c r="A5" s="13" t="s">
        <v>48</v>
      </c>
      <c r="B5" s="14">
        <v>82</v>
      </c>
      <c r="C5" s="15" t="s">
        <v>54</v>
      </c>
      <c r="D5" s="16" t="b">
        <f>NOT(B5&gt;80)</f>
        <v>0</v>
      </c>
      <c r="E5" s="17" t="str">
        <f t="shared" ca="1" si="0"/>
        <v>=NOT(B5&gt;80)</v>
      </c>
    </row>
    <row r="6" spans="1:8" x14ac:dyDescent="0.25">
      <c r="A6" s="13" t="s">
        <v>49</v>
      </c>
      <c r="B6" s="14">
        <v>25</v>
      </c>
      <c r="C6" s="15" t="s">
        <v>55</v>
      </c>
      <c r="D6" s="16">
        <f>IFERROR(B6/B7,"ERROR")</f>
        <v>3.5714285714285716</v>
      </c>
      <c r="E6" s="17" t="str">
        <f ca="1">_xlfn.FORMULATEXT(D6)</f>
        <v>=IFERROR(B6/B7,"ERROR")</v>
      </c>
    </row>
    <row r="7" spans="1:8" x14ac:dyDescent="0.25">
      <c r="A7" s="13" t="s">
        <v>50</v>
      </c>
      <c r="B7" s="14">
        <v>7</v>
      </c>
      <c r="C7" s="15" t="s">
        <v>56</v>
      </c>
      <c r="D7" s="16" t="b">
        <f>_xlfn.XOR(B7&gt;5,B7&lt;10)</f>
        <v>0</v>
      </c>
      <c r="E7" s="17" t="str">
        <f t="shared" ca="1" si="0"/>
        <v>=XOR(B7&gt;5,B7&lt;10)</v>
      </c>
    </row>
    <row r="10" spans="1:8" x14ac:dyDescent="0.25">
      <c r="A10" s="18" t="s">
        <v>62</v>
      </c>
      <c r="B10" s="15">
        <v>4</v>
      </c>
      <c r="C10" s="19" t="s">
        <v>57</v>
      </c>
      <c r="D10" s="14" t="str">
        <f>IF(AND(B10&gt;50,B11&lt;20),"BOTH TRUE","ELSE")</f>
        <v>ELSE</v>
      </c>
      <c r="E10" s="20" t="str">
        <f ca="1">_xlfn.FORMULATEXT(D10)</f>
        <v>=IF(AND(B10&gt;50,B11&lt;20),"BOTH TRUE","ELSE")</v>
      </c>
      <c r="F10" s="20"/>
      <c r="G10" s="20"/>
      <c r="H10" s="4"/>
    </row>
    <row r="11" spans="1:8" x14ac:dyDescent="0.25">
      <c r="A11" s="18" t="s">
        <v>63</v>
      </c>
      <c r="B11" s="15">
        <v>25</v>
      </c>
      <c r="C11" s="19" t="s">
        <v>58</v>
      </c>
      <c r="D11" s="14" t="str">
        <f>IF(OR(B10&gt;80,B11&lt;20),"ANYONE","BOTH FALSE")</f>
        <v>BOTH FALSE</v>
      </c>
      <c r="E11" s="20" t="str">
        <f t="shared" ref="E11:E14" ca="1" si="1">_xlfn.FORMULATEXT(D11)</f>
        <v>=IF(OR(B10&gt;80,B11&lt;20),"ANYONE","BOTH FALSE")</v>
      </c>
      <c r="F11" s="20"/>
      <c r="G11" s="20"/>
      <c r="H11" s="4"/>
    </row>
    <row r="12" spans="1:8" x14ac:dyDescent="0.25">
      <c r="A12" s="18" t="s">
        <v>64</v>
      </c>
      <c r="B12" s="15">
        <v>45</v>
      </c>
      <c r="C12" s="19" t="s">
        <v>59</v>
      </c>
      <c r="D12" s="14" t="str">
        <f>IF(_xlfn.XOR(B12&gt;40,B10&gt;60),"ANYONE","TRUE OR FALSE")</f>
        <v>ANYONE</v>
      </c>
      <c r="E12" s="20" t="str">
        <f t="shared" ca="1" si="1"/>
        <v>=IF(XOR(B12&gt;40,B10&gt;60),"ANYONE","TRUE OR FALSE")</v>
      </c>
      <c r="F12" s="20"/>
      <c r="G12" s="20"/>
      <c r="H12" s="4"/>
    </row>
    <row r="13" spans="1:8" x14ac:dyDescent="0.25">
      <c r="A13" s="18" t="s">
        <v>65</v>
      </c>
      <c r="B13" s="15">
        <v>32</v>
      </c>
      <c r="C13" s="19" t="s">
        <v>60</v>
      </c>
      <c r="D13" s="14" t="str">
        <f>IF(B13&gt;40,IF(B12&gt;48,"YES","NOT"),IF(B11&lt;20,"BELIVE","NO"))</f>
        <v>NO</v>
      </c>
      <c r="E13" s="20" t="str">
        <f t="shared" ca="1" si="1"/>
        <v>=IF(B13&gt;40,IF(B12&gt;48,"YES","NOT"),IF(B11&lt;20,"BELIVE","NO"))</v>
      </c>
      <c r="F13" s="20"/>
      <c r="G13" s="20"/>
      <c r="H13" s="4"/>
    </row>
    <row r="14" spans="1:8" x14ac:dyDescent="0.25">
      <c r="A14" s="18" t="s">
        <v>66</v>
      </c>
      <c r="B14" s="15">
        <v>12</v>
      </c>
      <c r="C14" s="19" t="s">
        <v>61</v>
      </c>
      <c r="D14" s="14" t="str">
        <f>IF(B10&gt;50,CONCATENATE(B10,"GREATER THAN"),CONCATENATE(B10,"LESS THAN"))</f>
        <v>4LESS THAN</v>
      </c>
      <c r="E14" s="20" t="str">
        <f t="shared" ca="1" si="1"/>
        <v>=IF(B10&gt;50,CONCATENATE(B10,"GREATER THAN"),CONCATENATE(B10,"LESS THAN"))</v>
      </c>
      <c r="F14" s="20"/>
      <c r="G14" s="20"/>
      <c r="H14" s="4"/>
    </row>
    <row r="15" spans="1:8" x14ac:dyDescent="0.25">
      <c r="A15" s="4"/>
      <c r="B15" s="4"/>
      <c r="C15" s="4"/>
      <c r="D15" s="4"/>
      <c r="E15" s="4"/>
      <c r="F15" s="4"/>
      <c r="G15" s="4"/>
      <c r="H15" s="4"/>
    </row>
    <row r="19" spans="1:6" x14ac:dyDescent="0.25">
      <c r="A19">
        <v>35</v>
      </c>
      <c r="B19">
        <v>34</v>
      </c>
      <c r="C19">
        <v>36</v>
      </c>
      <c r="D19">
        <v>44</v>
      </c>
      <c r="E19">
        <v>44</v>
      </c>
      <c r="F19" t="b">
        <f>OR(A19&lt;35,B19&gt;35,C19&gt;35)</f>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L19"/>
  <sheetViews>
    <sheetView workbookViewId="0">
      <selection activeCell="H11" sqref="H11"/>
    </sheetView>
  </sheetViews>
  <sheetFormatPr defaultRowHeight="15" x14ac:dyDescent="0.25"/>
  <cols>
    <col min="12" max="12" width="11" customWidth="1"/>
  </cols>
  <sheetData>
    <row r="2" spans="12:12" x14ac:dyDescent="0.25">
      <c r="L2" t="s">
        <v>1</v>
      </c>
    </row>
    <row r="3" spans="12:12" x14ac:dyDescent="0.25">
      <c r="L3">
        <v>50</v>
      </c>
    </row>
    <row r="4" spans="12:12" x14ac:dyDescent="0.25">
      <c r="L4">
        <v>34</v>
      </c>
    </row>
    <row r="5" spans="12:12" x14ac:dyDescent="0.25">
      <c r="L5">
        <v>56</v>
      </c>
    </row>
    <row r="6" spans="12:12" x14ac:dyDescent="0.25">
      <c r="L6">
        <v>78</v>
      </c>
    </row>
    <row r="7" spans="12:12" x14ac:dyDescent="0.25">
      <c r="L7">
        <v>98</v>
      </c>
    </row>
    <row r="8" spans="12:12" x14ac:dyDescent="0.25">
      <c r="L8">
        <v>78</v>
      </c>
    </row>
    <row r="19" spans="12:12" x14ac:dyDescent="0.25">
      <c r="L19">
        <f>SUM(L3:L18)</f>
        <v>394</v>
      </c>
    </row>
  </sheetData>
  <pageMargins left="0.7" right="0.7" top="0.75" bottom="0.75" header="0.3" footer="0.3"/>
  <pageSetup paperSize="9"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2:L24"/>
  <sheetViews>
    <sheetView topLeftCell="A4" workbookViewId="0">
      <selection activeCell="C3" sqref="C3:C10"/>
    </sheetView>
  </sheetViews>
  <sheetFormatPr defaultRowHeight="15" x14ac:dyDescent="0.25"/>
  <cols>
    <col min="2" max="2" width="20.42578125" customWidth="1"/>
    <col min="3" max="3" width="24.28515625" customWidth="1"/>
    <col min="4" max="4" width="21.7109375" customWidth="1"/>
    <col min="5" max="5" width="10.42578125" bestFit="1" customWidth="1"/>
    <col min="6" max="6" width="14.42578125" customWidth="1"/>
    <col min="7" max="7" width="16" customWidth="1"/>
    <col min="8" max="8" width="22" customWidth="1"/>
    <col min="9" max="9" width="9.140625" customWidth="1"/>
    <col min="10" max="10" width="10.42578125" bestFit="1" customWidth="1"/>
    <col min="12" max="12" width="11.42578125" customWidth="1"/>
  </cols>
  <sheetData>
    <row r="2" spans="1:12" ht="25.5" customHeight="1" x14ac:dyDescent="0.25">
      <c r="B2" s="23" t="s">
        <v>20</v>
      </c>
      <c r="C2" s="23" t="s">
        <v>67</v>
      </c>
      <c r="E2" s="22"/>
      <c r="F2" s="42" t="s">
        <v>88</v>
      </c>
      <c r="G2" s="42" t="s">
        <v>89</v>
      </c>
      <c r="H2" s="42" t="s">
        <v>90</v>
      </c>
    </row>
    <row r="3" spans="1:12" x14ac:dyDescent="0.25">
      <c r="B3" s="24">
        <f ca="1">TODAY()</f>
        <v>45699</v>
      </c>
      <c r="C3" s="14" t="str">
        <f ca="1">_xlfn.FORMULATEXT(B3)</f>
        <v>=TODAY()</v>
      </c>
      <c r="D3" s="22"/>
      <c r="E3" s="22"/>
      <c r="F3" s="28" t="s">
        <v>68</v>
      </c>
      <c r="G3" s="28">
        <f>FLOOR(6.25,0.5)</f>
        <v>6</v>
      </c>
      <c r="H3" s="28" t="str">
        <f ca="1">_xlfn.FORMULATEXT(G3)</f>
        <v>=FLOOR(6.25,0.5)</v>
      </c>
      <c r="I3">
        <v>45</v>
      </c>
      <c r="K3">
        <f>CEILING(I3,6)</f>
        <v>48</v>
      </c>
    </row>
    <row r="4" spans="1:12" x14ac:dyDescent="0.25">
      <c r="B4" s="25">
        <f ca="1">NOW()</f>
        <v>45699.736405671298</v>
      </c>
      <c r="C4" s="14" t="str">
        <f t="shared" ref="C4:C11" ca="1" si="0">_xlfn.FORMULATEXT(B4)</f>
        <v>=NOW()</v>
      </c>
      <c r="D4" s="22">
        <f>TIME($B$63,$B$6,$B$6)</f>
        <v>0</v>
      </c>
      <c r="E4" s="21"/>
      <c r="F4" s="28" t="s">
        <v>69</v>
      </c>
      <c r="G4" s="28">
        <f>INT(5.78)</f>
        <v>5</v>
      </c>
      <c r="H4" s="28" t="str">
        <f t="shared" ref="H4:H23" ca="1" si="1">_xlfn.FORMULATEXT(G4)</f>
        <v>=INT(5.78)</v>
      </c>
      <c r="I4">
        <v>4</v>
      </c>
    </row>
    <row r="5" spans="1:12" x14ac:dyDescent="0.25">
      <c r="B5" s="24">
        <f>DATE(2024,4,14)</f>
        <v>45396</v>
      </c>
      <c r="C5" s="14" t="str">
        <f t="shared" ca="1" si="0"/>
        <v>=DATE(2024,4,14)</v>
      </c>
      <c r="D5" s="21">
        <v>44916</v>
      </c>
      <c r="E5" s="21"/>
      <c r="F5" s="28" t="s">
        <v>70</v>
      </c>
      <c r="G5" s="28">
        <f>LN(1.52)</f>
        <v>0.41871033485818504</v>
      </c>
      <c r="H5" s="28" t="str">
        <f t="shared" ca="1" si="1"/>
        <v>=LN(1.52)</v>
      </c>
    </row>
    <row r="6" spans="1:12" x14ac:dyDescent="0.25">
      <c r="B6" s="26">
        <f>TIME(3,15,20)</f>
        <v>0.13564814814814816</v>
      </c>
      <c r="C6" s="14" t="str">
        <f t="shared" ca="1" si="0"/>
        <v>=TIME(3,15,20)</v>
      </c>
      <c r="D6" s="21">
        <v>45331</v>
      </c>
      <c r="F6" s="28" t="s">
        <v>71</v>
      </c>
      <c r="G6" s="28">
        <f>LOG(500,10)</f>
        <v>2.6989700043360183</v>
      </c>
      <c r="H6" s="28" t="str">
        <f t="shared" ca="1" si="1"/>
        <v>=LOG(500,10)</v>
      </c>
    </row>
    <row r="7" spans="1:12" x14ac:dyDescent="0.25">
      <c r="B7" s="27">
        <f ca="1">YEAR(B3)</f>
        <v>2025</v>
      </c>
      <c r="C7" s="14" t="str">
        <f t="shared" ca="1" si="0"/>
        <v>=YEAR(B3)</v>
      </c>
      <c r="F7" s="28" t="s">
        <v>72</v>
      </c>
      <c r="G7" s="28">
        <f>LOG10(500)</f>
        <v>2.6989700043360187</v>
      </c>
      <c r="H7" s="28" t="str">
        <f ca="1">_xlfn.FORMULATEXT(G7)</f>
        <v>=LOG10(500)</v>
      </c>
    </row>
    <row r="8" spans="1:12" x14ac:dyDescent="0.25">
      <c r="B8" s="27">
        <f>NETWORKDAYS(D5,D6)</f>
        <v>298</v>
      </c>
      <c r="C8" s="14" t="str">
        <f t="shared" ca="1" si="0"/>
        <v>=NETWORKDAYS(D5,D6)</v>
      </c>
      <c r="F8" s="28" t="s">
        <v>73</v>
      </c>
      <c r="G8" s="28">
        <f>MOD(10,5)</f>
        <v>0</v>
      </c>
      <c r="H8" s="28" t="str">
        <f ca="1">_xlfn.FORMULATEXT(G8)</f>
        <v>=MOD(10,5)</v>
      </c>
    </row>
    <row r="9" spans="1:12" x14ac:dyDescent="0.25">
      <c r="B9" s="27">
        <f>WEEKDAY(D4)</f>
        <v>7</v>
      </c>
      <c r="C9" s="14" t="str">
        <f t="shared" ca="1" si="0"/>
        <v>=WEEKDAY(D4)</v>
      </c>
      <c r="F9" s="28" t="s">
        <v>74</v>
      </c>
      <c r="G9" s="28">
        <f>PI()</f>
        <v>3.1415926535897931</v>
      </c>
      <c r="H9" s="28" t="str">
        <f t="shared" ca="1" si="1"/>
        <v>=PI()</v>
      </c>
      <c r="J9" t="s">
        <v>91</v>
      </c>
    </row>
    <row r="10" spans="1:12" x14ac:dyDescent="0.25">
      <c r="B10" s="27">
        <f>TIMEVALUE("3:40 Pm")</f>
        <v>0.65277777777777779</v>
      </c>
      <c r="C10" s="14" t="str">
        <f t="shared" ca="1" si="0"/>
        <v>=TIMEVALUE("3:40 Pm")</v>
      </c>
      <c r="F10" s="28" t="s">
        <v>75</v>
      </c>
      <c r="G10" s="28">
        <f>POWER(3,4)</f>
        <v>81</v>
      </c>
      <c r="H10" s="28" t="str">
        <f t="shared" ca="1" si="1"/>
        <v>=POWER(3,4)</v>
      </c>
    </row>
    <row r="11" spans="1:12" x14ac:dyDescent="0.25">
      <c r="B11" s="27">
        <f>DATEVALUE("17-9-2001")</f>
        <v>37151</v>
      </c>
      <c r="C11" s="14" t="str">
        <f t="shared" ca="1" si="0"/>
        <v>=DATEVALUE("17-9-2001")</v>
      </c>
      <c r="F11" s="28" t="s">
        <v>76</v>
      </c>
      <c r="G11" s="28">
        <f>PRODUCT(2,3,4)</f>
        <v>24</v>
      </c>
      <c r="H11" s="28" t="str">
        <f t="shared" ca="1" si="1"/>
        <v>=PRODUCT(2,3,4)</v>
      </c>
    </row>
    <row r="12" spans="1:12" x14ac:dyDescent="0.25">
      <c r="B12" s="41">
        <f>DATEDIF(J17,J16,"M")</f>
        <v>279</v>
      </c>
      <c r="C12" s="14" t="str">
        <f ca="1">_xlfn.FORMULATEXT(B12)</f>
        <v>=DATEDIF(J17,J16,"M")</v>
      </c>
      <c r="F12" s="28" t="s">
        <v>77</v>
      </c>
      <c r="G12" s="28">
        <f>QUOTIENT(10,5)</f>
        <v>2</v>
      </c>
      <c r="H12" s="28" t="str">
        <f t="shared" ca="1" si="1"/>
        <v>=QUOTIENT(10,5)</v>
      </c>
      <c r="L12" t="s">
        <v>154</v>
      </c>
    </row>
    <row r="13" spans="1:12" x14ac:dyDescent="0.25">
      <c r="F13" s="28" t="s">
        <v>78</v>
      </c>
      <c r="G13" s="28">
        <f>RADIANS(360)</f>
        <v>6.2831853071795862</v>
      </c>
      <c r="H13" s="28" t="str">
        <f ca="1">_xlfn.FORMULATEXT(G13)</f>
        <v>=RADIANS(360)</v>
      </c>
    </row>
    <row r="14" spans="1:12" x14ac:dyDescent="0.25">
      <c r="F14" s="28" t="s">
        <v>79</v>
      </c>
      <c r="G14" s="28">
        <f ca="1">RAND()</f>
        <v>0.17947956643507013</v>
      </c>
      <c r="H14" s="28" t="str">
        <f t="shared" ca="1" si="1"/>
        <v>=RAND()</v>
      </c>
    </row>
    <row r="15" spans="1:12" x14ac:dyDescent="0.25">
      <c r="A15" t="s">
        <v>155</v>
      </c>
      <c r="F15" s="28" t="s">
        <v>80</v>
      </c>
      <c r="G15" s="28">
        <f ca="1">RANDBETWEEN(20,25)</f>
        <v>23</v>
      </c>
      <c r="H15" s="28" t="str">
        <f t="shared" ca="1" si="1"/>
        <v>=RANDBETWEEN(20,25)</v>
      </c>
    </row>
    <row r="16" spans="1:12" x14ac:dyDescent="0.25">
      <c r="C16" s="21">
        <f ca="1">TODAY()</f>
        <v>45699</v>
      </c>
      <c r="F16" s="28" t="s">
        <v>81</v>
      </c>
      <c r="G16" s="28">
        <f>ROUND(6.2535,2)</f>
        <v>6.25</v>
      </c>
      <c r="H16" s="28" t="str">
        <f t="shared" ca="1" si="1"/>
        <v>=ROUND(6.2535,2)</v>
      </c>
      <c r="J16" s="21">
        <v>45667</v>
      </c>
    </row>
    <row r="17" spans="2:12" x14ac:dyDescent="0.25">
      <c r="C17" s="40">
        <f ca="1">NOW()</f>
        <v>45699.736405671298</v>
      </c>
      <c r="F17" s="28" t="s">
        <v>82</v>
      </c>
      <c r="G17" s="28">
        <f>ROUNDUP(5.56,1)</f>
        <v>5.6</v>
      </c>
      <c r="H17" s="28" t="str">
        <f t="shared" ca="1" si="1"/>
        <v>=ROUNDUP(5.56,1)</v>
      </c>
      <c r="J17" s="21">
        <v>37151</v>
      </c>
      <c r="L17">
        <f>DATEDIF(J17,J16,"Y")</f>
        <v>23</v>
      </c>
    </row>
    <row r="18" spans="2:12" x14ac:dyDescent="0.25">
      <c r="B18" s="21">
        <v>45343</v>
      </c>
      <c r="C18" s="22">
        <f>TIME(19,57,55)</f>
        <v>0.83188657407407407</v>
      </c>
      <c r="F18" s="28" t="s">
        <v>83</v>
      </c>
      <c r="G18" s="28">
        <f>ROUNDDOWN(5.75,2)</f>
        <v>5.75</v>
      </c>
      <c r="H18" s="28" t="str">
        <f t="shared" ca="1" si="1"/>
        <v>=ROUNDDOWN(5.75,2)</v>
      </c>
    </row>
    <row r="19" spans="2:12" x14ac:dyDescent="0.25">
      <c r="B19" s="21">
        <v>45709</v>
      </c>
      <c r="F19" s="28" t="s">
        <v>84</v>
      </c>
      <c r="G19" s="28">
        <f>SIGN(-5)</f>
        <v>-1</v>
      </c>
      <c r="H19" s="28" t="str">
        <f t="shared" ca="1" si="1"/>
        <v>=SIGN(-5)</v>
      </c>
    </row>
    <row r="20" spans="2:12" x14ac:dyDescent="0.25">
      <c r="C20">
        <f>NETWORKDAYS(B18,B19)</f>
        <v>263</v>
      </c>
      <c r="F20" s="28" t="s">
        <v>85</v>
      </c>
      <c r="G20" s="28">
        <f>SIN(45)</f>
        <v>0.85090352453411844</v>
      </c>
      <c r="H20" s="28" t="str">
        <f t="shared" ca="1" si="1"/>
        <v>=SIN(45)</v>
      </c>
    </row>
    <row r="21" spans="2:12" x14ac:dyDescent="0.25">
      <c r="C21">
        <f>WEEKDAY(B19)</f>
        <v>6</v>
      </c>
      <c r="F21" s="28" t="s">
        <v>86</v>
      </c>
      <c r="G21" s="28">
        <f>SINH(1)</f>
        <v>1.1752011936438014</v>
      </c>
      <c r="H21" s="28" t="str">
        <f t="shared" ca="1" si="1"/>
        <v>=SINH(1)</v>
      </c>
    </row>
    <row r="22" spans="2:12" x14ac:dyDescent="0.25">
      <c r="F22" s="28" t="s">
        <v>87</v>
      </c>
      <c r="G22" s="28">
        <f>SQRT(12)</f>
        <v>3.4641016151377544</v>
      </c>
      <c r="H22" s="28" t="str">
        <f t="shared" ca="1" si="1"/>
        <v>=SQRT(12)</v>
      </c>
    </row>
    <row r="23" spans="2:12" x14ac:dyDescent="0.25">
      <c r="C23">
        <f>TIMEVALUE("1:35 PM")</f>
        <v>0.56597222222222221</v>
      </c>
      <c r="F23" s="28"/>
      <c r="G23" s="28">
        <f>SQRT(36)</f>
        <v>6</v>
      </c>
      <c r="H23" s="28" t="str">
        <f t="shared" ca="1" si="1"/>
        <v>=SQRT(36)</v>
      </c>
    </row>
    <row r="24" spans="2:12" x14ac:dyDescent="0.25">
      <c r="C24">
        <f>DATEVALUE("12/2/2025")</f>
        <v>45700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2:L23"/>
  <sheetViews>
    <sheetView workbookViewId="0">
      <selection activeCell="F7" sqref="F7"/>
    </sheetView>
  </sheetViews>
  <sheetFormatPr defaultRowHeight="15" x14ac:dyDescent="0.25"/>
  <sheetData>
    <row r="2" spans="1:12" x14ac:dyDescent="0.25">
      <c r="A2" s="2">
        <v>37</v>
      </c>
      <c r="B2" s="2">
        <v>37</v>
      </c>
      <c r="C2" s="2">
        <v>30</v>
      </c>
      <c r="D2" s="2">
        <v>24</v>
      </c>
    </row>
    <row r="3" spans="1:12" x14ac:dyDescent="0.25">
      <c r="A3" s="2">
        <v>39</v>
      </c>
      <c r="B3" s="2">
        <v>34</v>
      </c>
      <c r="C3" s="2">
        <v>27</v>
      </c>
      <c r="D3" s="2">
        <v>37</v>
      </c>
    </row>
    <row r="4" spans="1:12" x14ac:dyDescent="0.25">
      <c r="A4" s="2">
        <v>29</v>
      </c>
      <c r="B4" s="2">
        <v>24</v>
      </c>
      <c r="C4" s="2">
        <v>18</v>
      </c>
      <c r="D4" s="2">
        <v>15</v>
      </c>
    </row>
    <row r="5" spans="1:12" x14ac:dyDescent="0.25">
      <c r="A5" s="2">
        <v>19</v>
      </c>
      <c r="B5" s="2">
        <v>18</v>
      </c>
      <c r="C5" s="2">
        <v>30</v>
      </c>
      <c r="D5" s="2">
        <v>32</v>
      </c>
    </row>
    <row r="6" spans="1:12" x14ac:dyDescent="0.25">
      <c r="A6" s="2">
        <v>17</v>
      </c>
      <c r="B6" s="2">
        <v>22</v>
      </c>
      <c r="C6" s="2">
        <v>32</v>
      </c>
      <c r="D6" s="2">
        <v>13</v>
      </c>
    </row>
    <row r="7" spans="1:12" x14ac:dyDescent="0.25">
      <c r="A7" s="2">
        <v>18</v>
      </c>
      <c r="B7" s="2">
        <v>40</v>
      </c>
      <c r="C7" s="2">
        <v>15</v>
      </c>
      <c r="D7" s="2">
        <v>36</v>
      </c>
    </row>
    <row r="8" spans="1:12" x14ac:dyDescent="0.25">
      <c r="A8" s="2">
        <v>15</v>
      </c>
      <c r="B8" s="2">
        <v>37</v>
      </c>
      <c r="C8" s="2">
        <v>23</v>
      </c>
      <c r="D8" s="2">
        <v>40</v>
      </c>
    </row>
    <row r="9" spans="1:12" x14ac:dyDescent="0.25">
      <c r="A9" s="1" t="s">
        <v>0</v>
      </c>
      <c r="B9" s="1"/>
      <c r="C9" s="1"/>
      <c r="D9" s="1"/>
    </row>
    <row r="11" spans="1:12" x14ac:dyDescent="0.25">
      <c r="A11">
        <v>17</v>
      </c>
      <c r="B11">
        <v>27</v>
      </c>
      <c r="C11">
        <v>13</v>
      </c>
      <c r="D11">
        <f>SUMPRODUCT(A11:C11*A11:C12)</f>
        <v>2205</v>
      </c>
    </row>
    <row r="12" spans="1:12" x14ac:dyDescent="0.25">
      <c r="A12">
        <v>27</v>
      </c>
      <c r="B12">
        <v>13</v>
      </c>
      <c r="C12">
        <v>16</v>
      </c>
      <c r="D12">
        <f t="shared" ref="D12:D15" si="0">SUMPRODUCT(A12:C12*A12:C13)</f>
        <v>2167</v>
      </c>
      <c r="G12" t="s">
        <v>1</v>
      </c>
      <c r="H12" t="s">
        <v>2</v>
      </c>
      <c r="I12" t="s">
        <v>3</v>
      </c>
      <c r="J12" t="s">
        <v>4</v>
      </c>
      <c r="K12" t="s">
        <v>5</v>
      </c>
      <c r="L12" t="s">
        <v>6</v>
      </c>
    </row>
    <row r="13" spans="1:12" x14ac:dyDescent="0.25">
      <c r="A13">
        <v>14</v>
      </c>
      <c r="B13">
        <v>23</v>
      </c>
      <c r="C13">
        <v>21</v>
      </c>
      <c r="D13">
        <f t="shared" si="0"/>
        <v>2115</v>
      </c>
      <c r="G13" t="s">
        <v>7</v>
      </c>
      <c r="H13">
        <v>42</v>
      </c>
      <c r="I13">
        <v>72</v>
      </c>
      <c r="J13">
        <v>54</v>
      </c>
      <c r="K13">
        <v>51</v>
      </c>
      <c r="L13">
        <v>83</v>
      </c>
    </row>
    <row r="14" spans="1:12" x14ac:dyDescent="0.25">
      <c r="A14">
        <v>12</v>
      </c>
      <c r="B14">
        <v>23</v>
      </c>
      <c r="C14">
        <v>12</v>
      </c>
      <c r="D14">
        <f>SUMPRODUCT(A14:C14*A14:C15)</f>
        <v>1393</v>
      </c>
      <c r="G14" t="s">
        <v>8</v>
      </c>
      <c r="H14">
        <v>47</v>
      </c>
      <c r="I14">
        <v>93</v>
      </c>
      <c r="J14">
        <v>73</v>
      </c>
      <c r="K14">
        <v>48</v>
      </c>
      <c r="L14">
        <v>51</v>
      </c>
    </row>
    <row r="15" spans="1:12" x14ac:dyDescent="0.25">
      <c r="A15">
        <v>14</v>
      </c>
      <c r="B15">
        <v>12</v>
      </c>
      <c r="C15">
        <v>11</v>
      </c>
      <c r="D15">
        <f t="shared" si="0"/>
        <v>461</v>
      </c>
      <c r="G15" t="s">
        <v>9</v>
      </c>
      <c r="H15">
        <v>54</v>
      </c>
      <c r="I15">
        <v>78</v>
      </c>
      <c r="J15">
        <v>48</v>
      </c>
      <c r="K15">
        <v>60</v>
      </c>
      <c r="L15">
        <v>43</v>
      </c>
    </row>
    <row r="16" spans="1:12" x14ac:dyDescent="0.25">
      <c r="G16" t="s">
        <v>10</v>
      </c>
      <c r="H16">
        <v>64</v>
      </c>
      <c r="I16">
        <v>97</v>
      </c>
      <c r="J16">
        <v>66</v>
      </c>
      <c r="K16">
        <v>45</v>
      </c>
      <c r="L16">
        <v>77</v>
      </c>
    </row>
    <row r="17" spans="7:12" x14ac:dyDescent="0.25">
      <c r="G17" t="s">
        <v>11</v>
      </c>
      <c r="H17">
        <v>65</v>
      </c>
      <c r="I17">
        <v>63</v>
      </c>
      <c r="J17">
        <v>96</v>
      </c>
      <c r="K17">
        <v>37</v>
      </c>
      <c r="L17">
        <v>66</v>
      </c>
    </row>
    <row r="18" spans="7:12" x14ac:dyDescent="0.25">
      <c r="G18" t="s">
        <v>12</v>
      </c>
      <c r="H18">
        <v>66</v>
      </c>
      <c r="I18">
        <v>44</v>
      </c>
      <c r="J18">
        <v>98</v>
      </c>
      <c r="K18">
        <v>39</v>
      </c>
      <c r="L18">
        <v>54</v>
      </c>
    </row>
    <row r="19" spans="7:12" x14ac:dyDescent="0.25">
      <c r="G19" t="s">
        <v>13</v>
      </c>
      <c r="H19">
        <v>68</v>
      </c>
      <c r="I19">
        <v>53</v>
      </c>
      <c r="J19">
        <v>94</v>
      </c>
      <c r="K19">
        <v>71</v>
      </c>
      <c r="L19">
        <v>96</v>
      </c>
    </row>
    <row r="20" spans="7:12" x14ac:dyDescent="0.25">
      <c r="G20" t="s">
        <v>14</v>
      </c>
      <c r="H20">
        <v>70</v>
      </c>
      <c r="I20">
        <v>81</v>
      </c>
      <c r="J20">
        <v>68</v>
      </c>
      <c r="K20">
        <v>31</v>
      </c>
      <c r="L20">
        <v>43</v>
      </c>
    </row>
    <row r="21" spans="7:12" x14ac:dyDescent="0.25">
      <c r="G21" t="s">
        <v>15</v>
      </c>
      <c r="H21">
        <v>72</v>
      </c>
      <c r="I21">
        <v>51</v>
      </c>
      <c r="J21">
        <v>50</v>
      </c>
      <c r="K21">
        <v>36</v>
      </c>
      <c r="L21">
        <v>79</v>
      </c>
    </row>
    <row r="22" spans="7:12" x14ac:dyDescent="0.25">
      <c r="G22" t="s">
        <v>16</v>
      </c>
      <c r="H22">
        <v>89</v>
      </c>
      <c r="I22">
        <v>83</v>
      </c>
      <c r="J22">
        <v>55</v>
      </c>
      <c r="K22">
        <v>58</v>
      </c>
      <c r="L22">
        <v>59</v>
      </c>
    </row>
    <row r="23" spans="7:12" x14ac:dyDescent="0.25">
      <c r="G23" t="s">
        <v>17</v>
      </c>
      <c r="H23">
        <v>97</v>
      </c>
      <c r="I23">
        <v>49</v>
      </c>
      <c r="J23">
        <v>59</v>
      </c>
      <c r="K23">
        <v>77</v>
      </c>
      <c r="L23">
        <v>82</v>
      </c>
    </row>
  </sheetData>
  <conditionalFormatting sqref="A2:D8">
    <cfRule type="expression" dxfId="0" priority="1">
      <formula>CELL("ROW")=ROW()</formula>
    </cfRule>
  </conditionalFormatting>
  <dataValidations count="1">
    <dataValidation type="list" showInputMessage="1" showErrorMessage="1" sqref="A11:C15">
      <formula1>"12"</formula1>
    </dataValidation>
  </dataValidations>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'conditional format'!L13:L13</xm:f>
              <xm:sqref>K13</xm:sqref>
            </x14:sparkline>
            <x14:sparkline>
              <xm:f>'conditional format'!L14:L14</xm:f>
              <xm:sqref>K14</xm:sqref>
            </x14:sparkline>
            <x14:sparkline>
              <xm:f>'conditional format'!L15:L15</xm:f>
              <xm:sqref>K15</xm:sqref>
            </x14:sparkline>
            <x14:sparkline>
              <xm:f>'conditional format'!L16:L16</xm:f>
              <xm:sqref>K16</xm:sqref>
            </x14:sparkline>
            <x14:sparkline>
              <xm:f>'conditional format'!L17:L17</xm:f>
              <xm:sqref>K17</xm:sqref>
            </x14:sparkline>
            <x14:sparkline>
              <xm:f>'conditional format'!L18:L18</xm:f>
              <xm:sqref>K18</xm:sqref>
            </x14:sparkline>
            <x14:sparkline>
              <xm:f>'conditional format'!L19:L19</xm:f>
              <xm:sqref>K19</xm:sqref>
            </x14:sparkline>
            <x14:sparkline>
              <xm:f>'conditional format'!L20:L20</xm:f>
              <xm:sqref>K20</xm:sqref>
            </x14:sparkline>
            <x14:sparkline>
              <xm:f>'conditional format'!L21:L21</xm:f>
              <xm:sqref>K21</xm:sqref>
            </x14:sparkline>
            <x14:sparkline>
              <xm:f>'conditional format'!L22:L22</xm:f>
              <xm:sqref>K22</xm:sqref>
            </x14:sparkline>
            <x14:sparkline>
              <xm:f>'conditional format'!L23:L23</xm:f>
              <xm:sqref>K23</xm:sqref>
            </x14:sparkline>
          </x14:sparklines>
        </x14:sparklineGroup>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'conditional format'!L13:L13</xm:f>
              <xm:sqref>L13</xm:sqref>
            </x14:sparkline>
            <x14:sparkline>
              <xm:f>'conditional format'!L14:L14</xm:f>
              <xm:sqref>L14</xm:sqref>
            </x14:sparkline>
            <x14:sparkline>
              <xm:f>'conditional format'!L15:L15</xm:f>
              <xm:sqref>L15</xm:sqref>
            </x14:sparkline>
            <x14:sparkline>
              <xm:f>'conditional format'!L16:L16</xm:f>
              <xm:sqref>L16</xm:sqref>
            </x14:sparkline>
            <x14:sparkline>
              <xm:f>'conditional format'!L17:L17</xm:f>
              <xm:sqref>L17</xm:sqref>
            </x14:sparkline>
            <x14:sparkline>
              <xm:f>'conditional format'!L18:L18</xm:f>
              <xm:sqref>L18</xm:sqref>
            </x14:sparkline>
            <x14:sparkline>
              <xm:f>'conditional format'!L19:L19</xm:f>
              <xm:sqref>L19</xm:sqref>
            </x14:sparkline>
            <x14:sparkline>
              <xm:f>'conditional format'!L20:L20</xm:f>
              <xm:sqref>L20</xm:sqref>
            </x14:sparkline>
            <x14:sparkline>
              <xm:f>'conditional format'!L21:L21</xm:f>
              <xm:sqref>L21</xm:sqref>
            </x14:sparkline>
            <x14:sparkline>
              <xm:f>'conditional format'!L22:L22</xm:f>
              <xm:sqref>L22</xm:sqref>
            </x14:sparkline>
            <x14:sparkline>
              <xm:f>'conditional format'!L23:L23</xm:f>
              <xm:sqref>L23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G21"/>
  <sheetViews>
    <sheetView topLeftCell="A7" workbookViewId="0">
      <selection activeCell="H18" sqref="H18"/>
    </sheetView>
  </sheetViews>
  <sheetFormatPr defaultRowHeight="15" x14ac:dyDescent="0.25"/>
  <cols>
    <col min="1" max="1" width="15.85546875" customWidth="1"/>
    <col min="2" max="2" width="13.5703125" customWidth="1"/>
    <col min="3" max="3" width="23.140625" customWidth="1"/>
    <col min="4" max="4" width="27.140625" customWidth="1"/>
    <col min="5" max="5" width="0.140625" customWidth="1"/>
    <col min="6" max="6" width="47.5703125" customWidth="1"/>
  </cols>
  <sheetData>
    <row r="1" spans="1:7" x14ac:dyDescent="0.25">
      <c r="A1" s="4"/>
      <c r="B1" s="4"/>
      <c r="C1" s="4"/>
      <c r="D1" s="4"/>
      <c r="E1" s="4"/>
      <c r="F1" s="4"/>
    </row>
    <row r="2" spans="1:7" ht="21" x14ac:dyDescent="0.35">
      <c r="A2" s="5" t="s">
        <v>18</v>
      </c>
      <c r="B2" s="5"/>
      <c r="C2" s="5" t="s">
        <v>19</v>
      </c>
      <c r="D2" s="5" t="s">
        <v>20</v>
      </c>
      <c r="E2" s="5"/>
      <c r="F2" s="5" t="s">
        <v>21</v>
      </c>
    </row>
    <row r="3" spans="1:7" x14ac:dyDescent="0.25">
      <c r="A3" s="6" t="s">
        <v>22</v>
      </c>
      <c r="B3" s="6" t="s">
        <v>23</v>
      </c>
      <c r="C3" s="7" t="s">
        <v>24</v>
      </c>
      <c r="D3" s="8" t="str">
        <f>CONCATENATE(A3,B3)</f>
        <v>HELLOWORLDWELCOME</v>
      </c>
      <c r="E3" s="4"/>
      <c r="F3" s="9" t="str">
        <f ca="1">_xlfn.FORMULATEXT(D3)</f>
        <v>=CONCATENATE(A3,B3)</v>
      </c>
      <c r="G3" s="3"/>
    </row>
    <row r="4" spans="1:7" x14ac:dyDescent="0.25">
      <c r="A4" s="6" t="s">
        <v>22</v>
      </c>
      <c r="B4" s="6"/>
      <c r="C4" s="7" t="s">
        <v>25</v>
      </c>
      <c r="D4" s="8" t="str">
        <f>LEFT(A4,5)</f>
        <v>HELLO</v>
      </c>
      <c r="E4" s="4"/>
      <c r="F4" s="9" t="str">
        <f t="shared" ref="F4:F21" ca="1" si="0">_xlfn.FORMULATEXT(D4)</f>
        <v>=LEFT(A4,5)</v>
      </c>
    </row>
    <row r="5" spans="1:7" x14ac:dyDescent="0.25">
      <c r="A5" s="6" t="s">
        <v>22</v>
      </c>
      <c r="B5" s="6"/>
      <c r="C5" s="7" t="s">
        <v>26</v>
      </c>
      <c r="D5" s="8" t="str">
        <f>RIGHT(A5,7)</f>
        <v>LOWORLD</v>
      </c>
      <c r="E5" s="4"/>
      <c r="F5" s="9" t="str">
        <f t="shared" ca="1" si="0"/>
        <v>=RIGHT(A5,7)</v>
      </c>
    </row>
    <row r="6" spans="1:7" x14ac:dyDescent="0.25">
      <c r="A6" s="6" t="s">
        <v>22</v>
      </c>
      <c r="B6" s="6"/>
      <c r="C6" s="7" t="s">
        <v>27</v>
      </c>
      <c r="D6" s="8" t="str">
        <f>MID(A6,3,7)</f>
        <v>LLOWORL</v>
      </c>
      <c r="E6" s="4"/>
      <c r="F6" s="9" t="str">
        <f ca="1">_xlfn.FORMULATEXT(D6)</f>
        <v>=MID(A6,3,7)</v>
      </c>
    </row>
    <row r="7" spans="1:7" x14ac:dyDescent="0.25">
      <c r="A7" s="6" t="s">
        <v>22</v>
      </c>
      <c r="B7" s="6"/>
      <c r="C7" s="7" t="s">
        <v>28</v>
      </c>
      <c r="D7" s="8">
        <f>LEN(A7)</f>
        <v>10</v>
      </c>
      <c r="E7" s="4"/>
      <c r="F7" s="9" t="str">
        <f t="shared" ca="1" si="0"/>
        <v>=LEN(A7)</v>
      </c>
    </row>
    <row r="8" spans="1:7" x14ac:dyDescent="0.25">
      <c r="A8" s="6" t="s">
        <v>22</v>
      </c>
      <c r="B8" s="6"/>
      <c r="C8" s="7" t="s">
        <v>29</v>
      </c>
      <c r="D8" s="8" t="str">
        <f>LOWER(A8)</f>
        <v>helloworld</v>
      </c>
      <c r="E8" s="4"/>
      <c r="F8" s="9" t="str">
        <f t="shared" ca="1" si="0"/>
        <v>=LOWER(A8)</v>
      </c>
    </row>
    <row r="9" spans="1:7" x14ac:dyDescent="0.25">
      <c r="A9" s="6" t="s">
        <v>30</v>
      </c>
      <c r="B9" s="6"/>
      <c r="C9" s="7" t="s">
        <v>31</v>
      </c>
      <c r="D9" s="8" t="str">
        <f>UPPER(A9)</f>
        <v>HELLOWORLD</v>
      </c>
      <c r="E9" s="4"/>
      <c r="F9" s="9" t="str">
        <f t="shared" ca="1" si="0"/>
        <v>=UPPER(A9)</v>
      </c>
    </row>
    <row r="10" spans="1:7" x14ac:dyDescent="0.25">
      <c r="A10" s="6" t="s">
        <v>22</v>
      </c>
      <c r="B10" s="6"/>
      <c r="C10" s="7" t="s">
        <v>32</v>
      </c>
      <c r="D10" s="8" t="str">
        <f>PROPER(A10)</f>
        <v>Helloworld</v>
      </c>
      <c r="E10" s="4"/>
      <c r="F10" s="9" t="str">
        <f t="shared" ca="1" si="0"/>
        <v>=PROPER(A10)</v>
      </c>
    </row>
    <row r="11" spans="1:7" x14ac:dyDescent="0.25">
      <c r="A11" s="6" t="s">
        <v>22</v>
      </c>
      <c r="B11" s="6"/>
      <c r="C11" s="7" t="s">
        <v>33</v>
      </c>
      <c r="D11" s="8" t="str">
        <f>TRIM("     helloworld     ")</f>
        <v>helloworld</v>
      </c>
      <c r="E11" s="4"/>
      <c r="F11" s="9" t="str">
        <f t="shared" ca="1" si="0"/>
        <v>=TRIM("     helloworld     ")</v>
      </c>
    </row>
    <row r="12" spans="1:7" x14ac:dyDescent="0.25">
      <c r="A12" s="6" t="s">
        <v>22</v>
      </c>
      <c r="B12" s="6"/>
      <c r="C12" s="7" t="s">
        <v>34</v>
      </c>
      <c r="D12" s="8" t="str">
        <f>SUBSTITUTE(A12,"WORLD","WELCOME")</f>
        <v>HELLOWELCOME</v>
      </c>
      <c r="E12" s="4"/>
      <c r="F12" s="9" t="str">
        <f t="shared" ca="1" si="0"/>
        <v>=SUBSTITUTE(A12,"WORLD","WELCOME")</v>
      </c>
    </row>
    <row r="13" spans="1:7" x14ac:dyDescent="0.25">
      <c r="A13" s="6" t="s">
        <v>22</v>
      </c>
      <c r="B13" s="10">
        <v>37151</v>
      </c>
      <c r="C13" s="7" t="s">
        <v>35</v>
      </c>
      <c r="D13" s="8" t="str">
        <f>TEXT(B13,"yyyy/mm/dd")</f>
        <v>2001/09/17</v>
      </c>
      <c r="E13" s="4"/>
      <c r="F13" s="9" t="str">
        <f t="shared" ca="1" si="0"/>
        <v>=TEXT(B13,"yyyy/mm/dd")</v>
      </c>
    </row>
    <row r="14" spans="1:7" x14ac:dyDescent="0.25">
      <c r="A14" s="6" t="s">
        <v>22</v>
      </c>
      <c r="B14" s="6"/>
      <c r="C14" s="7" t="s">
        <v>36</v>
      </c>
      <c r="D14" s="8">
        <f>FIND("WORLD",A14)</f>
        <v>6</v>
      </c>
      <c r="E14" s="4"/>
      <c r="F14" s="9" t="str">
        <f t="shared" ca="1" si="0"/>
        <v>=FIND("WORLD",A14)</v>
      </c>
    </row>
    <row r="15" spans="1:7" x14ac:dyDescent="0.25">
      <c r="A15" s="6" t="s">
        <v>22</v>
      </c>
      <c r="B15" s="6"/>
      <c r="C15" s="7" t="s">
        <v>37</v>
      </c>
      <c r="D15" s="8">
        <f>SEARCH("O",A15)</f>
        <v>5</v>
      </c>
      <c r="E15" s="4"/>
      <c r="F15" s="9" t="str">
        <f t="shared" ca="1" si="0"/>
        <v>=SEARCH("O",A15)</v>
      </c>
    </row>
    <row r="16" spans="1:7" x14ac:dyDescent="0.25">
      <c r="A16" s="6" t="s">
        <v>22</v>
      </c>
      <c r="B16" s="6"/>
      <c r="C16" s="7" t="s">
        <v>38</v>
      </c>
      <c r="D16" s="8" t="str">
        <f>REPLACE(A16,5,8,"Hiii")</f>
        <v>HELLHiii</v>
      </c>
      <c r="E16" s="4"/>
      <c r="F16" s="9" t="str">
        <f t="shared" ca="1" si="0"/>
        <v>=REPLACE(A16,5,8,"Hiii")</v>
      </c>
    </row>
    <row r="17" spans="1:6" x14ac:dyDescent="0.25">
      <c r="A17" s="6" t="s">
        <v>39</v>
      </c>
      <c r="B17" s="6"/>
      <c r="C17" s="7" t="s">
        <v>40</v>
      </c>
      <c r="D17" s="8" t="b">
        <f>EXACT(A17,A18)</f>
        <v>0</v>
      </c>
      <c r="E17" s="4"/>
      <c r="F17" s="9" t="str">
        <f t="shared" ca="1" si="0"/>
        <v>=EXACT(A17,A18)</v>
      </c>
    </row>
    <row r="18" spans="1:6" x14ac:dyDescent="0.25">
      <c r="A18" s="6" t="s">
        <v>22</v>
      </c>
      <c r="B18" s="6"/>
      <c r="C18" s="7" t="s">
        <v>41</v>
      </c>
      <c r="D18" s="8" t="str">
        <f>REPT("NEW",5)</f>
        <v>NEWNEWNEWNEWNEW</v>
      </c>
      <c r="E18" s="4"/>
      <c r="F18" s="9" t="str">
        <f t="shared" ca="1" si="0"/>
        <v>=REPT("NEW",5)</v>
      </c>
    </row>
    <row r="19" spans="1:6" x14ac:dyDescent="0.25">
      <c r="A19" s="6">
        <v>17.543209999999998</v>
      </c>
      <c r="B19" s="6"/>
      <c r="C19" s="7" t="s">
        <v>42</v>
      </c>
      <c r="D19" s="8" t="str">
        <f>FIXED(A19)</f>
        <v>17.54</v>
      </c>
      <c r="E19" s="4"/>
      <c r="F19" s="9" t="str">
        <f t="shared" ca="1" si="0"/>
        <v>=FIXED(A19)</v>
      </c>
    </row>
    <row r="20" spans="1:6" x14ac:dyDescent="0.25">
      <c r="A20" s="6" t="s">
        <v>22</v>
      </c>
      <c r="B20" s="6"/>
      <c r="C20" s="7" t="s">
        <v>43</v>
      </c>
      <c r="D20" s="8" t="str">
        <f>MID(A20,LEN(A20)-4,6)</f>
        <v>WORLD</v>
      </c>
      <c r="E20" s="4"/>
      <c r="F20" s="9" t="str">
        <f t="shared" ca="1" si="0"/>
        <v>=MID(A20,LEN(A20)-4,6)</v>
      </c>
    </row>
    <row r="21" spans="1:6" x14ac:dyDescent="0.25">
      <c r="A21" s="6" t="s">
        <v>153</v>
      </c>
      <c r="B21" s="6"/>
      <c r="C21" s="7" t="s">
        <v>44</v>
      </c>
      <c r="D21" s="8" t="str">
        <f>CONCATENATE(IF(A21="hiii","yes","no"),"-",A20)</f>
        <v>no-HELLOWORLD</v>
      </c>
      <c r="E21" s="4"/>
      <c r="F21" s="9" t="str">
        <f t="shared" ca="1" si="0"/>
        <v>=CONCATENATE(IF(A21="hiii","yes","no"),"-",A20)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CCFF"/>
  </sheetPr>
  <dimension ref="B2:F13"/>
  <sheetViews>
    <sheetView workbookViewId="0">
      <selection activeCell="C18" sqref="C18"/>
    </sheetView>
  </sheetViews>
  <sheetFormatPr defaultRowHeight="15" x14ac:dyDescent="0.25"/>
  <cols>
    <col min="2" max="2" width="14.5703125" customWidth="1"/>
    <col min="3" max="3" width="22.28515625" customWidth="1"/>
    <col min="6" max="6" width="12.28515625" bestFit="1" customWidth="1"/>
  </cols>
  <sheetData>
    <row r="2" spans="2:6" ht="21" x14ac:dyDescent="0.35">
      <c r="B2" s="43" t="s">
        <v>139</v>
      </c>
      <c r="C2" s="43"/>
    </row>
    <row r="3" spans="2:6" ht="19.5" customHeight="1" x14ac:dyDescent="0.35">
      <c r="B3" s="37" t="s">
        <v>136</v>
      </c>
      <c r="C3" s="37">
        <v>150</v>
      </c>
    </row>
    <row r="4" spans="2:6" ht="21" x14ac:dyDescent="0.35">
      <c r="B4" s="37" t="s">
        <v>137</v>
      </c>
      <c r="C4" s="37">
        <v>70</v>
      </c>
    </row>
    <row r="5" spans="2:6" ht="19.5" customHeight="1" x14ac:dyDescent="0.35">
      <c r="B5" s="37" t="s">
        <v>138</v>
      </c>
      <c r="C5" s="37">
        <v>10500</v>
      </c>
    </row>
    <row r="8" spans="2:6" ht="21" x14ac:dyDescent="0.35">
      <c r="B8" s="44" t="s">
        <v>140</v>
      </c>
      <c r="C8" s="44"/>
      <c r="F8" s="33"/>
    </row>
    <row r="9" spans="2:6" ht="21" x14ac:dyDescent="0.35">
      <c r="B9" s="5"/>
      <c r="C9" s="5"/>
    </row>
    <row r="10" spans="2:6" ht="21" x14ac:dyDescent="0.35">
      <c r="B10" s="5" t="s">
        <v>138</v>
      </c>
      <c r="C10" s="34">
        <v>100000</v>
      </c>
    </row>
    <row r="11" spans="2:6" ht="21" x14ac:dyDescent="0.35">
      <c r="B11" s="5" t="s">
        <v>141</v>
      </c>
      <c r="C11" s="35">
        <v>0.03</v>
      </c>
    </row>
    <row r="12" spans="2:6" ht="21" x14ac:dyDescent="0.35">
      <c r="B12" s="5" t="s">
        <v>142</v>
      </c>
      <c r="C12" s="5">
        <v>5</v>
      </c>
    </row>
    <row r="13" spans="2:6" ht="21" x14ac:dyDescent="0.35">
      <c r="B13" s="5" t="s">
        <v>143</v>
      </c>
      <c r="C13" s="36">
        <f>PMT(C11/12,C12*12,-C10)</f>
        <v>1796.8690664063138</v>
      </c>
    </row>
  </sheetData>
  <scenarios current="2" show="2">
    <scenario name="amount" locked="1" count="2" user="LIVEWIRE" comment="Created by LIVEWIRE on 05-06-2024">
      <inputCells r="C3" val="150"/>
      <inputCells r="C4" val="70"/>
    </scenario>
    <scenario name="interest" locked="1" count="1" user="LIVEWIRE" comment="Created by LIVEWIRE on 05-06-2024">
      <inputCells r="C5" val=""/>
    </scenario>
    <scenario name="price" locked="1" count="2" user="LIVEWIRE" comment="Created by LIVEWIRE on 05-06-2024">
      <inputCells r="C4" val="70"/>
      <inputCells r="C5" val="10500"/>
    </scenario>
  </scenarios>
  <mergeCells count="2">
    <mergeCell ref="B2:C2"/>
    <mergeCell ref="B8:C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G26"/>
  <sheetViews>
    <sheetView topLeftCell="A13" workbookViewId="0">
      <selection activeCell="G19" sqref="G19"/>
    </sheetView>
  </sheetViews>
  <sheetFormatPr defaultRowHeight="15" x14ac:dyDescent="0.25"/>
  <cols>
    <col min="1" max="1" width="13.140625" customWidth="1"/>
    <col min="2" max="2" width="20.28515625" customWidth="1"/>
    <col min="3" max="3" width="15" customWidth="1"/>
    <col min="4" max="4" width="22.85546875" customWidth="1"/>
    <col min="5" max="5" width="17.5703125" customWidth="1"/>
    <col min="6" max="6" width="22.85546875" customWidth="1"/>
    <col min="7" max="7" width="17.5703125" customWidth="1"/>
    <col min="8" max="8" width="20.28515625" customWidth="1"/>
    <col min="9" max="9" width="15" customWidth="1"/>
    <col min="10" max="10" width="22.85546875" customWidth="1"/>
    <col min="11" max="11" width="17.5703125" customWidth="1"/>
    <col min="12" max="12" width="22.85546875" customWidth="1"/>
    <col min="13" max="13" width="17.5703125" customWidth="1"/>
    <col min="14" max="14" width="20.28515625" customWidth="1"/>
    <col min="15" max="15" width="15" customWidth="1"/>
    <col min="16" max="16" width="22.85546875" customWidth="1"/>
    <col min="17" max="17" width="17.5703125" bestFit="1" customWidth="1"/>
    <col min="18" max="18" width="22.85546875" bestFit="1" customWidth="1"/>
    <col min="19" max="19" width="17.5703125" bestFit="1" customWidth="1"/>
    <col min="20" max="20" width="20.28515625" bestFit="1" customWidth="1"/>
    <col min="21" max="21" width="15" bestFit="1" customWidth="1"/>
    <col min="22" max="22" width="22.85546875" bestFit="1" customWidth="1"/>
    <col min="23" max="23" width="17.5703125" bestFit="1" customWidth="1"/>
    <col min="24" max="24" width="22.85546875" bestFit="1" customWidth="1"/>
    <col min="25" max="25" width="17.5703125" bestFit="1" customWidth="1"/>
    <col min="26" max="26" width="20.28515625" bestFit="1" customWidth="1"/>
    <col min="27" max="27" width="15" bestFit="1" customWidth="1"/>
    <col min="28" max="28" width="22.85546875" bestFit="1" customWidth="1"/>
    <col min="29" max="29" width="17.5703125" bestFit="1" customWidth="1"/>
    <col min="30" max="30" width="22.85546875" bestFit="1" customWidth="1"/>
    <col min="31" max="31" width="17.5703125" bestFit="1" customWidth="1"/>
    <col min="32" max="32" width="25.28515625" bestFit="1" customWidth="1"/>
    <col min="33" max="33" width="20" bestFit="1" customWidth="1"/>
  </cols>
  <sheetData>
    <row r="2" spans="1:33" x14ac:dyDescent="0.25">
      <c r="A2" t="s">
        <v>92</v>
      </c>
      <c r="B2" t="s">
        <v>18</v>
      </c>
      <c r="C2" t="s">
        <v>93</v>
      </c>
      <c r="D2" t="s">
        <v>94</v>
      </c>
      <c r="E2" t="s">
        <v>95</v>
      </c>
      <c r="F2" t="s">
        <v>96</v>
      </c>
      <c r="G2" t="s">
        <v>97</v>
      </c>
      <c r="H2" t="s">
        <v>98</v>
      </c>
      <c r="I2" t="s">
        <v>99</v>
      </c>
      <c r="J2" t="s">
        <v>100</v>
      </c>
      <c r="K2" t="s">
        <v>105</v>
      </c>
      <c r="L2" t="s">
        <v>106</v>
      </c>
      <c r="M2" t="s">
        <v>107</v>
      </c>
    </row>
    <row r="3" spans="1:33" x14ac:dyDescent="0.25">
      <c r="A3">
        <v>1</v>
      </c>
      <c r="B3" t="s">
        <v>101</v>
      </c>
      <c r="C3">
        <v>234112</v>
      </c>
      <c r="D3">
        <v>65</v>
      </c>
      <c r="E3">
        <v>87</v>
      </c>
      <c r="F3">
        <v>97</v>
      </c>
      <c r="G3">
        <v>84</v>
      </c>
      <c r="H3">
        <v>45</v>
      </c>
      <c r="I3">
        <v>378</v>
      </c>
      <c r="J3">
        <v>75.599999999999994</v>
      </c>
    </row>
    <row r="4" spans="1:33" x14ac:dyDescent="0.25">
      <c r="A4">
        <v>2</v>
      </c>
      <c r="B4" t="s">
        <v>102</v>
      </c>
      <c r="C4">
        <v>234113</v>
      </c>
      <c r="D4">
        <v>70</v>
      </c>
      <c r="E4">
        <v>21</v>
      </c>
      <c r="F4">
        <v>59</v>
      </c>
      <c r="G4">
        <v>45</v>
      </c>
      <c r="H4">
        <v>64</v>
      </c>
      <c r="I4">
        <v>259</v>
      </c>
      <c r="J4">
        <v>51.8</v>
      </c>
    </row>
    <row r="5" spans="1:33" x14ac:dyDescent="0.25">
      <c r="A5">
        <v>3</v>
      </c>
      <c r="B5" t="s">
        <v>14</v>
      </c>
      <c r="C5">
        <v>234114</v>
      </c>
      <c r="D5">
        <v>64</v>
      </c>
      <c r="E5">
        <v>98</v>
      </c>
      <c r="F5">
        <v>35</v>
      </c>
      <c r="G5">
        <v>78</v>
      </c>
      <c r="H5">
        <v>65</v>
      </c>
      <c r="I5">
        <v>340</v>
      </c>
      <c r="J5">
        <v>68</v>
      </c>
    </row>
    <row r="6" spans="1:33" x14ac:dyDescent="0.25">
      <c r="A6">
        <v>4</v>
      </c>
      <c r="B6" t="s">
        <v>103</v>
      </c>
      <c r="C6" s="29">
        <v>234115</v>
      </c>
      <c r="D6">
        <v>45</v>
      </c>
      <c r="E6">
        <v>67</v>
      </c>
      <c r="F6">
        <v>54</v>
      </c>
      <c r="G6">
        <v>35</v>
      </c>
      <c r="H6">
        <v>56</v>
      </c>
      <c r="I6">
        <v>257</v>
      </c>
      <c r="J6">
        <v>51.4</v>
      </c>
    </row>
    <row r="7" spans="1:33" x14ac:dyDescent="0.25">
      <c r="A7">
        <v>5</v>
      </c>
      <c r="B7" t="s">
        <v>104</v>
      </c>
      <c r="C7" s="29">
        <v>234116</v>
      </c>
      <c r="D7">
        <v>78</v>
      </c>
      <c r="E7">
        <v>54</v>
      </c>
      <c r="F7">
        <v>65</v>
      </c>
      <c r="G7">
        <v>98</v>
      </c>
      <c r="H7">
        <v>89</v>
      </c>
      <c r="I7">
        <v>384</v>
      </c>
      <c r="J7">
        <v>76.8</v>
      </c>
    </row>
    <row r="8" spans="1:33" x14ac:dyDescent="0.25">
      <c r="C8" s="29"/>
    </row>
    <row r="9" spans="1:33" x14ac:dyDescent="0.25">
      <c r="A9" s="30" t="s">
        <v>18</v>
      </c>
      <c r="B9" t="s">
        <v>108</v>
      </c>
      <c r="C9" s="29"/>
    </row>
    <row r="10" spans="1:33" x14ac:dyDescent="0.25">
      <c r="C10" s="29"/>
    </row>
    <row r="11" spans="1:33" x14ac:dyDescent="0.25">
      <c r="B11" s="30" t="s">
        <v>109</v>
      </c>
    </row>
    <row r="12" spans="1:33" x14ac:dyDescent="0.25">
      <c r="B12">
        <v>45</v>
      </c>
      <c r="F12" t="s">
        <v>113</v>
      </c>
      <c r="G12" t="s">
        <v>114</v>
      </c>
      <c r="H12">
        <v>64</v>
      </c>
      <c r="L12" t="s">
        <v>115</v>
      </c>
      <c r="M12" t="s">
        <v>116</v>
      </c>
      <c r="N12">
        <v>65</v>
      </c>
      <c r="R12" t="s">
        <v>117</v>
      </c>
      <c r="S12" t="s">
        <v>118</v>
      </c>
      <c r="T12">
        <v>70</v>
      </c>
      <c r="X12" t="s">
        <v>119</v>
      </c>
      <c r="Y12" t="s">
        <v>120</v>
      </c>
      <c r="Z12">
        <v>78</v>
      </c>
      <c r="AD12" t="s">
        <v>121</v>
      </c>
      <c r="AE12" t="s">
        <v>122</v>
      </c>
      <c r="AF12" t="s">
        <v>123</v>
      </c>
      <c r="AG12" t="s">
        <v>124</v>
      </c>
    </row>
    <row r="13" spans="1:33" x14ac:dyDescent="0.25">
      <c r="B13">
        <v>67</v>
      </c>
      <c r="D13" t="s">
        <v>125</v>
      </c>
      <c r="E13" t="s">
        <v>126</v>
      </c>
      <c r="H13">
        <v>98</v>
      </c>
      <c r="J13" t="s">
        <v>127</v>
      </c>
      <c r="K13" t="s">
        <v>128</v>
      </c>
      <c r="N13">
        <v>87</v>
      </c>
      <c r="P13" t="s">
        <v>129</v>
      </c>
      <c r="Q13" t="s">
        <v>130</v>
      </c>
      <c r="T13">
        <v>21</v>
      </c>
      <c r="V13" t="s">
        <v>131</v>
      </c>
      <c r="W13" t="s">
        <v>132</v>
      </c>
      <c r="Z13">
        <v>54</v>
      </c>
      <c r="AB13" t="s">
        <v>133</v>
      </c>
      <c r="AC13" t="s">
        <v>134</v>
      </c>
    </row>
    <row r="14" spans="1:33" x14ac:dyDescent="0.25">
      <c r="B14">
        <v>54</v>
      </c>
      <c r="H14">
        <v>35</v>
      </c>
      <c r="N14">
        <v>97</v>
      </c>
      <c r="T14">
        <v>59</v>
      </c>
      <c r="Z14">
        <v>65</v>
      </c>
    </row>
    <row r="15" spans="1:33" x14ac:dyDescent="0.25">
      <c r="A15" s="30" t="s">
        <v>111</v>
      </c>
      <c r="B15" t="s">
        <v>112</v>
      </c>
      <c r="C15" t="s">
        <v>135</v>
      </c>
      <c r="H15" t="s">
        <v>112</v>
      </c>
      <c r="I15" t="s">
        <v>135</v>
      </c>
      <c r="N15" t="s">
        <v>112</v>
      </c>
      <c r="O15" t="s">
        <v>135</v>
      </c>
      <c r="T15" t="s">
        <v>112</v>
      </c>
      <c r="U15" t="s">
        <v>135</v>
      </c>
      <c r="Z15" t="s">
        <v>112</v>
      </c>
      <c r="AA15" t="s">
        <v>135</v>
      </c>
    </row>
    <row r="16" spans="1:33" x14ac:dyDescent="0.25">
      <c r="A16" s="3">
        <v>35</v>
      </c>
      <c r="B16" s="32">
        <v>257</v>
      </c>
      <c r="C16" s="32">
        <v>51.4</v>
      </c>
      <c r="D16" s="32">
        <v>257</v>
      </c>
      <c r="E16" s="32">
        <v>51.4</v>
      </c>
      <c r="F16" s="32">
        <v>257</v>
      </c>
      <c r="G16" s="32">
        <v>51.4</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v>257</v>
      </c>
      <c r="AG16" s="32">
        <v>51.4</v>
      </c>
    </row>
    <row r="17" spans="1:33" x14ac:dyDescent="0.25">
      <c r="A17" s="31">
        <v>56</v>
      </c>
      <c r="B17" s="32">
        <v>257</v>
      </c>
      <c r="C17" s="32">
        <v>51.4</v>
      </c>
      <c r="D17" s="32">
        <v>257</v>
      </c>
      <c r="E17" s="32">
        <v>51.4</v>
      </c>
      <c r="F17" s="32">
        <v>257</v>
      </c>
      <c r="G17" s="32">
        <v>51.4</v>
      </c>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v>257</v>
      </c>
      <c r="AG17" s="32">
        <v>51.4</v>
      </c>
    </row>
    <row r="18" spans="1:33" x14ac:dyDescent="0.25">
      <c r="A18" s="3">
        <v>45</v>
      </c>
      <c r="B18" s="32"/>
      <c r="C18" s="32"/>
      <c r="D18" s="32"/>
      <c r="E18" s="32"/>
      <c r="F18" s="32"/>
      <c r="G18" s="32"/>
      <c r="H18" s="32"/>
      <c r="I18" s="32"/>
      <c r="J18" s="32"/>
      <c r="K18" s="32"/>
      <c r="L18" s="32"/>
      <c r="M18" s="32"/>
      <c r="N18" s="32"/>
      <c r="O18" s="32"/>
      <c r="P18" s="32"/>
      <c r="Q18" s="32"/>
      <c r="R18" s="32"/>
      <c r="S18" s="32"/>
      <c r="T18" s="32">
        <v>259</v>
      </c>
      <c r="U18" s="32">
        <v>51.8</v>
      </c>
      <c r="V18" s="32">
        <v>259</v>
      </c>
      <c r="W18" s="32">
        <v>51.8</v>
      </c>
      <c r="X18" s="32">
        <v>259</v>
      </c>
      <c r="Y18" s="32">
        <v>51.8</v>
      </c>
      <c r="Z18" s="32"/>
      <c r="AA18" s="32"/>
      <c r="AB18" s="32"/>
      <c r="AC18" s="32"/>
      <c r="AD18" s="32"/>
      <c r="AE18" s="32"/>
      <c r="AF18" s="32">
        <v>259</v>
      </c>
      <c r="AG18" s="32">
        <v>51.8</v>
      </c>
    </row>
    <row r="19" spans="1:33" x14ac:dyDescent="0.25">
      <c r="A19" s="31">
        <v>64</v>
      </c>
      <c r="B19" s="32"/>
      <c r="C19" s="32"/>
      <c r="D19" s="32"/>
      <c r="E19" s="32"/>
      <c r="F19" s="32"/>
      <c r="G19" s="32"/>
      <c r="H19" s="32"/>
      <c r="I19" s="32"/>
      <c r="J19" s="32"/>
      <c r="K19" s="32"/>
      <c r="L19" s="32"/>
      <c r="M19" s="32"/>
      <c r="N19" s="32"/>
      <c r="O19" s="32"/>
      <c r="P19" s="32"/>
      <c r="Q19" s="32"/>
      <c r="R19" s="32"/>
      <c r="S19" s="32"/>
      <c r="T19" s="32">
        <v>259</v>
      </c>
      <c r="U19" s="32">
        <v>51.8</v>
      </c>
      <c r="V19" s="32">
        <v>259</v>
      </c>
      <c r="W19" s="32">
        <v>51.8</v>
      </c>
      <c r="X19" s="32">
        <v>259</v>
      </c>
      <c r="Y19" s="32">
        <v>51.8</v>
      </c>
      <c r="Z19" s="32"/>
      <c r="AA19" s="32"/>
      <c r="AB19" s="32"/>
      <c r="AC19" s="32"/>
      <c r="AD19" s="32"/>
      <c r="AE19" s="32"/>
      <c r="AF19" s="32">
        <v>259</v>
      </c>
      <c r="AG19" s="32">
        <v>51.8</v>
      </c>
    </row>
    <row r="20" spans="1:33" x14ac:dyDescent="0.25">
      <c r="A20" s="3">
        <v>78</v>
      </c>
      <c r="B20" s="32"/>
      <c r="C20" s="32"/>
      <c r="D20" s="32"/>
      <c r="E20" s="32"/>
      <c r="F20" s="32"/>
      <c r="G20" s="32"/>
      <c r="H20" s="32">
        <v>340</v>
      </c>
      <c r="I20" s="32">
        <v>68</v>
      </c>
      <c r="J20" s="32">
        <v>340</v>
      </c>
      <c r="K20" s="32">
        <v>68</v>
      </c>
      <c r="L20" s="32">
        <v>340</v>
      </c>
      <c r="M20" s="32">
        <v>68</v>
      </c>
      <c r="N20" s="32"/>
      <c r="O20" s="32"/>
      <c r="P20" s="32"/>
      <c r="Q20" s="32"/>
      <c r="R20" s="32"/>
      <c r="S20" s="32"/>
      <c r="T20" s="32"/>
      <c r="U20" s="32"/>
      <c r="V20" s="32"/>
      <c r="W20" s="32"/>
      <c r="X20" s="32"/>
      <c r="Y20" s="32"/>
      <c r="Z20" s="32"/>
      <c r="AA20" s="32"/>
      <c r="AB20" s="32"/>
      <c r="AC20" s="32"/>
      <c r="AD20" s="32"/>
      <c r="AE20" s="32"/>
      <c r="AF20" s="32">
        <v>340</v>
      </c>
      <c r="AG20" s="32">
        <v>68</v>
      </c>
    </row>
    <row r="21" spans="1:33" x14ac:dyDescent="0.25">
      <c r="A21" s="31">
        <v>65</v>
      </c>
      <c r="B21" s="32"/>
      <c r="C21" s="32"/>
      <c r="D21" s="32"/>
      <c r="E21" s="32"/>
      <c r="F21" s="32"/>
      <c r="G21" s="32"/>
      <c r="H21" s="32">
        <v>340</v>
      </c>
      <c r="I21" s="32">
        <v>68</v>
      </c>
      <c r="J21" s="32">
        <v>340</v>
      </c>
      <c r="K21" s="32">
        <v>68</v>
      </c>
      <c r="L21" s="32">
        <v>340</v>
      </c>
      <c r="M21" s="32">
        <v>68</v>
      </c>
      <c r="N21" s="32"/>
      <c r="O21" s="32"/>
      <c r="P21" s="32"/>
      <c r="Q21" s="32"/>
      <c r="R21" s="32"/>
      <c r="S21" s="32"/>
      <c r="T21" s="32"/>
      <c r="U21" s="32"/>
      <c r="V21" s="32"/>
      <c r="W21" s="32"/>
      <c r="X21" s="32"/>
      <c r="Y21" s="32"/>
      <c r="Z21" s="32"/>
      <c r="AA21" s="32"/>
      <c r="AB21" s="32"/>
      <c r="AC21" s="32"/>
      <c r="AD21" s="32"/>
      <c r="AE21" s="32"/>
      <c r="AF21" s="32">
        <v>340</v>
      </c>
      <c r="AG21" s="32">
        <v>68</v>
      </c>
    </row>
    <row r="22" spans="1:33" x14ac:dyDescent="0.25">
      <c r="A22" s="3">
        <v>84</v>
      </c>
      <c r="B22" s="32"/>
      <c r="C22" s="32"/>
      <c r="D22" s="32"/>
      <c r="E22" s="32"/>
      <c r="F22" s="32"/>
      <c r="G22" s="32"/>
      <c r="H22" s="32"/>
      <c r="I22" s="32"/>
      <c r="J22" s="32"/>
      <c r="K22" s="32"/>
      <c r="L22" s="32"/>
      <c r="M22" s="32"/>
      <c r="N22" s="32">
        <v>378</v>
      </c>
      <c r="O22" s="32">
        <v>75.599999999999994</v>
      </c>
      <c r="P22" s="32">
        <v>378</v>
      </c>
      <c r="Q22" s="32">
        <v>75.599999999999994</v>
      </c>
      <c r="R22" s="32">
        <v>378</v>
      </c>
      <c r="S22" s="32">
        <v>75.599999999999994</v>
      </c>
      <c r="T22" s="32"/>
      <c r="U22" s="32"/>
      <c r="V22" s="32"/>
      <c r="W22" s="32"/>
      <c r="X22" s="32"/>
      <c r="Y22" s="32"/>
      <c r="Z22" s="32"/>
      <c r="AA22" s="32"/>
      <c r="AB22" s="32"/>
      <c r="AC22" s="32"/>
      <c r="AD22" s="32"/>
      <c r="AE22" s="32"/>
      <c r="AF22" s="32">
        <v>378</v>
      </c>
      <c r="AG22" s="32">
        <v>75.599999999999994</v>
      </c>
    </row>
    <row r="23" spans="1:33" x14ac:dyDescent="0.25">
      <c r="A23" s="31">
        <v>45</v>
      </c>
      <c r="B23" s="32"/>
      <c r="C23" s="32"/>
      <c r="D23" s="32"/>
      <c r="E23" s="32"/>
      <c r="F23" s="32"/>
      <c r="G23" s="32"/>
      <c r="H23" s="32"/>
      <c r="I23" s="32"/>
      <c r="J23" s="32"/>
      <c r="K23" s="32"/>
      <c r="L23" s="32"/>
      <c r="M23" s="32"/>
      <c r="N23" s="32">
        <v>378</v>
      </c>
      <c r="O23" s="32">
        <v>75.599999999999994</v>
      </c>
      <c r="P23" s="32">
        <v>378</v>
      </c>
      <c r="Q23" s="32">
        <v>75.599999999999994</v>
      </c>
      <c r="R23" s="32">
        <v>378</v>
      </c>
      <c r="S23" s="32">
        <v>75.599999999999994</v>
      </c>
      <c r="T23" s="32"/>
      <c r="U23" s="32"/>
      <c r="V23" s="32"/>
      <c r="W23" s="32"/>
      <c r="X23" s="32"/>
      <c r="Y23" s="32"/>
      <c r="Z23" s="32"/>
      <c r="AA23" s="32"/>
      <c r="AB23" s="32"/>
      <c r="AC23" s="32"/>
      <c r="AD23" s="32"/>
      <c r="AE23" s="32"/>
      <c r="AF23" s="32">
        <v>378</v>
      </c>
      <c r="AG23" s="32">
        <v>75.599999999999994</v>
      </c>
    </row>
    <row r="24" spans="1:33" x14ac:dyDescent="0.25">
      <c r="A24" s="3">
        <v>98</v>
      </c>
      <c r="B24" s="32"/>
      <c r="C24" s="32"/>
      <c r="D24" s="32"/>
      <c r="E24" s="32"/>
      <c r="F24" s="32"/>
      <c r="G24" s="32"/>
      <c r="H24" s="32"/>
      <c r="I24" s="32"/>
      <c r="J24" s="32"/>
      <c r="K24" s="32"/>
      <c r="L24" s="32"/>
      <c r="M24" s="32"/>
      <c r="N24" s="32"/>
      <c r="O24" s="32"/>
      <c r="P24" s="32"/>
      <c r="Q24" s="32"/>
      <c r="R24" s="32"/>
      <c r="S24" s="32"/>
      <c r="T24" s="32"/>
      <c r="U24" s="32"/>
      <c r="V24" s="32"/>
      <c r="W24" s="32"/>
      <c r="X24" s="32"/>
      <c r="Y24" s="32"/>
      <c r="Z24" s="32">
        <v>384</v>
      </c>
      <c r="AA24" s="32">
        <v>76.8</v>
      </c>
      <c r="AB24" s="32">
        <v>384</v>
      </c>
      <c r="AC24" s="32">
        <v>76.8</v>
      </c>
      <c r="AD24" s="32">
        <v>384</v>
      </c>
      <c r="AE24" s="32">
        <v>76.8</v>
      </c>
      <c r="AF24" s="32">
        <v>384</v>
      </c>
      <c r="AG24" s="32">
        <v>76.8</v>
      </c>
    </row>
    <row r="25" spans="1:33" x14ac:dyDescent="0.25">
      <c r="A25" s="31">
        <v>89</v>
      </c>
      <c r="B25" s="32"/>
      <c r="C25" s="32"/>
      <c r="D25" s="32"/>
      <c r="E25" s="32"/>
      <c r="F25" s="32"/>
      <c r="G25" s="32"/>
      <c r="H25" s="32"/>
      <c r="I25" s="32"/>
      <c r="J25" s="32"/>
      <c r="K25" s="32"/>
      <c r="L25" s="32"/>
      <c r="M25" s="32"/>
      <c r="N25" s="32"/>
      <c r="O25" s="32"/>
      <c r="P25" s="32"/>
      <c r="Q25" s="32"/>
      <c r="R25" s="32"/>
      <c r="S25" s="32"/>
      <c r="T25" s="32"/>
      <c r="U25" s="32"/>
      <c r="V25" s="32"/>
      <c r="W25" s="32"/>
      <c r="X25" s="32"/>
      <c r="Y25" s="32"/>
      <c r="Z25" s="32">
        <v>384</v>
      </c>
      <c r="AA25" s="32">
        <v>76.8</v>
      </c>
      <c r="AB25" s="32">
        <v>384</v>
      </c>
      <c r="AC25" s="32">
        <v>76.8</v>
      </c>
      <c r="AD25" s="32">
        <v>384</v>
      </c>
      <c r="AE25" s="32">
        <v>76.8</v>
      </c>
      <c r="AF25" s="32">
        <v>384</v>
      </c>
      <c r="AG25" s="32">
        <v>76.8</v>
      </c>
    </row>
    <row r="26" spans="1:33" x14ac:dyDescent="0.25">
      <c r="A26" s="3" t="s">
        <v>110</v>
      </c>
      <c r="B26" s="32">
        <v>257</v>
      </c>
      <c r="C26" s="32">
        <v>51.4</v>
      </c>
      <c r="D26" s="32">
        <v>257</v>
      </c>
      <c r="E26" s="32">
        <v>51.4</v>
      </c>
      <c r="F26" s="32">
        <v>257</v>
      </c>
      <c r="G26" s="32">
        <v>51.4</v>
      </c>
      <c r="H26" s="32">
        <v>340</v>
      </c>
      <c r="I26" s="32">
        <v>68</v>
      </c>
      <c r="J26" s="32">
        <v>340</v>
      </c>
      <c r="K26" s="32">
        <v>68</v>
      </c>
      <c r="L26" s="32">
        <v>340</v>
      </c>
      <c r="M26" s="32">
        <v>68</v>
      </c>
      <c r="N26" s="32">
        <v>378</v>
      </c>
      <c r="O26" s="32">
        <v>75.599999999999994</v>
      </c>
      <c r="P26" s="32">
        <v>378</v>
      </c>
      <c r="Q26" s="32">
        <v>75.599999999999994</v>
      </c>
      <c r="R26" s="32">
        <v>378</v>
      </c>
      <c r="S26" s="32">
        <v>75.599999999999994</v>
      </c>
      <c r="T26" s="32">
        <v>259</v>
      </c>
      <c r="U26" s="32">
        <v>51.8</v>
      </c>
      <c r="V26" s="32">
        <v>259</v>
      </c>
      <c r="W26" s="32">
        <v>51.8</v>
      </c>
      <c r="X26" s="32">
        <v>259</v>
      </c>
      <c r="Y26" s="32">
        <v>51.8</v>
      </c>
      <c r="Z26" s="32">
        <v>384</v>
      </c>
      <c r="AA26" s="32">
        <v>76.8</v>
      </c>
      <c r="AB26" s="32">
        <v>384</v>
      </c>
      <c r="AC26" s="32">
        <v>76.8</v>
      </c>
      <c r="AD26" s="32">
        <v>384</v>
      </c>
      <c r="AE26" s="32">
        <v>76.8</v>
      </c>
      <c r="AF26" s="32">
        <v>1618</v>
      </c>
      <c r="AG26" s="32">
        <v>323.59999999999997</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'pivot table'!D3:H3</xm:f>
              <xm:sqref>M3</xm:sqref>
            </x14:sparkline>
            <x14:sparkline>
              <xm:f>'pivot table'!D4:H4</xm:f>
              <xm:sqref>M4</xm:sqref>
            </x14:sparkline>
            <x14:sparkline>
              <xm:f>'pivot table'!D5:H5</xm:f>
              <xm:sqref>M5</xm:sqref>
            </x14:sparkline>
            <x14:sparkline>
              <xm:f>'pivot table'!D6:H6</xm:f>
              <xm:sqref>M6</xm:sqref>
            </x14:sparkline>
            <x14:sparkline>
              <xm:f>'pivot table'!D7:H7</xm:f>
              <xm:sqref>M7</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'pivot table'!D3:I3</xm:f>
              <xm:sqref>L3</xm:sqref>
            </x14:sparkline>
            <x14:sparkline>
              <xm:f>'pivot table'!D4:I4</xm:f>
              <xm:sqref>L4</xm:sqref>
            </x14:sparkline>
            <x14:sparkline>
              <xm:f>'pivot table'!D5:I5</xm:f>
              <xm:sqref>L5</xm:sqref>
            </x14:sparkline>
            <x14:sparkline>
              <xm:f>'pivot table'!D6:I6</xm:f>
              <xm:sqref>L6</xm:sqref>
            </x14:sparkline>
            <x14:sparkline>
              <xm:f>'pivot table'!D7:I7</xm:f>
              <xm:sqref>L7</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'pivot table'!D3:H3</xm:f>
              <xm:sqref>K3</xm:sqref>
            </x14:sparkline>
            <x14:sparkline>
              <xm:f>'pivot table'!D4:H4</xm:f>
              <xm:sqref>K4</xm:sqref>
            </x14:sparkline>
            <x14:sparkline>
              <xm:f>'pivot table'!D5:H5</xm:f>
              <xm:sqref>K5</xm:sqref>
            </x14:sparkline>
            <x14:sparkline>
              <xm:f>'pivot table'!D6:H6</xm:f>
              <xm:sqref>K6</xm:sqref>
            </x14:sparkline>
            <x14:sparkline>
              <xm:f>'pivot table'!D7:H7</xm:f>
              <xm:sqref>K7</xm:sqref>
            </x14:sparkline>
          </x14:sparklines>
        </x14:sparklineGroup>
      </x14:sparklineGroup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
  <sheetViews>
    <sheetView workbookViewId="0">
      <selection activeCell="H5" sqref="H5"/>
    </sheetView>
  </sheetViews>
  <sheetFormatPr defaultRowHeight="15" x14ac:dyDescent="0.25"/>
  <cols>
    <col min="1" max="2" width="11.140625" bestFit="1" customWidth="1"/>
    <col min="3" max="3" width="15.85546875" customWidth="1"/>
    <col min="4" max="4" width="13.42578125" customWidth="1"/>
    <col min="5" max="6" width="14.42578125" bestFit="1" customWidth="1"/>
    <col min="7" max="7" width="11.140625" customWidth="1"/>
    <col min="9" max="9" width="12.28515625" customWidth="1"/>
    <col min="10" max="10" width="10.7109375" customWidth="1"/>
    <col min="11" max="11" width="24.7109375" customWidth="1"/>
  </cols>
  <sheetData>
    <row r="1" spans="1:11" x14ac:dyDescent="0.25">
      <c r="A1" t="s">
        <v>18</v>
      </c>
      <c r="B1" t="s">
        <v>45</v>
      </c>
      <c r="C1" t="s">
        <v>19</v>
      </c>
      <c r="D1" t="s">
        <v>20</v>
      </c>
      <c r="E1" t="s">
        <v>46</v>
      </c>
      <c r="G1" t="s">
        <v>18</v>
      </c>
      <c r="H1" t="s">
        <v>45</v>
      </c>
      <c r="I1" t="s">
        <v>19</v>
      </c>
      <c r="J1" t="s">
        <v>20</v>
      </c>
      <c r="K1" t="s">
        <v>46</v>
      </c>
    </row>
    <row r="2" spans="1:11" x14ac:dyDescent="0.25">
      <c r="A2" t="s">
        <v>47</v>
      </c>
      <c r="B2">
        <v>24</v>
      </c>
      <c r="C2" t="s">
        <v>51</v>
      </c>
      <c r="D2" t="b">
        <v>1</v>
      </c>
      <c r="E2" s="29" t="str">
        <f>IF(B2&gt;20,"TRUE","FALSE")</f>
        <v>TRUE</v>
      </c>
      <c r="G2" t="s">
        <v>50</v>
      </c>
      <c r="H2">
        <v>0</v>
      </c>
      <c r="I2" t="s">
        <v>56</v>
      </c>
      <c r="J2" t="s">
        <v>145</v>
      </c>
      <c r="K2" t="s">
        <v>146</v>
      </c>
    </row>
    <row r="3" spans="1:11" x14ac:dyDescent="0.25">
      <c r="A3" t="s">
        <v>10</v>
      </c>
      <c r="B3">
        <v>32</v>
      </c>
      <c r="C3" t="s">
        <v>52</v>
      </c>
      <c r="D3" t="b">
        <v>0</v>
      </c>
      <c r="E3" s="29" t="b">
        <f>AND(B3&gt;30,B3&lt;27)</f>
        <v>0</v>
      </c>
      <c r="G3" t="s">
        <v>7</v>
      </c>
      <c r="H3">
        <v>54</v>
      </c>
      <c r="I3" t="s">
        <v>53</v>
      </c>
      <c r="J3" t="s">
        <v>145</v>
      </c>
      <c r="K3" t="s">
        <v>147</v>
      </c>
    </row>
    <row r="4" spans="1:11" x14ac:dyDescent="0.25">
      <c r="A4" t="s">
        <v>7</v>
      </c>
      <c r="B4">
        <v>54</v>
      </c>
      <c r="C4" t="s">
        <v>53</v>
      </c>
      <c r="D4" t="b">
        <v>1</v>
      </c>
      <c r="E4" s="29" t="b">
        <f>OR(B4&gt;30,B4&lt;35)</f>
        <v>1</v>
      </c>
      <c r="G4" t="s">
        <v>48</v>
      </c>
      <c r="H4">
        <v>82</v>
      </c>
      <c r="I4" t="s">
        <v>54</v>
      </c>
      <c r="J4" t="s">
        <v>148</v>
      </c>
      <c r="K4" t="s">
        <v>149</v>
      </c>
    </row>
    <row r="5" spans="1:11" x14ac:dyDescent="0.25">
      <c r="A5" t="s">
        <v>48</v>
      </c>
      <c r="B5">
        <v>82</v>
      </c>
      <c r="C5" t="s">
        <v>54</v>
      </c>
      <c r="D5" t="b">
        <v>0</v>
      </c>
      <c r="E5" s="29" t="b">
        <f>NOT(B5&gt;80)</f>
        <v>0</v>
      </c>
      <c r="G5" t="s">
        <v>47</v>
      </c>
      <c r="H5">
        <v>24</v>
      </c>
      <c r="I5" t="s">
        <v>51</v>
      </c>
      <c r="J5" t="s">
        <v>145</v>
      </c>
      <c r="K5" t="s">
        <v>150</v>
      </c>
    </row>
    <row r="6" spans="1:11" x14ac:dyDescent="0.25">
      <c r="A6" t="s">
        <v>49</v>
      </c>
      <c r="B6">
        <v>25</v>
      </c>
      <c r="C6" t="s">
        <v>55</v>
      </c>
      <c r="D6" s="29" t="s">
        <v>144</v>
      </c>
      <c r="E6" s="29" t="str">
        <f>IFERROR(B6/B7,"ERROR")</f>
        <v>ERROR</v>
      </c>
      <c r="G6" t="s">
        <v>49</v>
      </c>
      <c r="H6">
        <v>25</v>
      </c>
      <c r="I6" t="s">
        <v>55</v>
      </c>
      <c r="J6" t="s">
        <v>144</v>
      </c>
      <c r="K6" t="s">
        <v>151</v>
      </c>
    </row>
    <row r="7" spans="1:11" x14ac:dyDescent="0.25">
      <c r="A7" t="s">
        <v>50</v>
      </c>
      <c r="B7">
        <v>0</v>
      </c>
      <c r="C7" t="s">
        <v>56</v>
      </c>
      <c r="D7" t="b">
        <v>1</v>
      </c>
      <c r="E7" s="29" t="b">
        <f>_xlfn.XOR(B7&gt;5,B7&lt;10)</f>
        <v>1</v>
      </c>
      <c r="G7" t="s">
        <v>10</v>
      </c>
      <c r="H7">
        <v>32</v>
      </c>
      <c r="I7" t="s">
        <v>52</v>
      </c>
      <c r="J7" t="s">
        <v>148</v>
      </c>
      <c r="K7" t="s">
        <v>152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2:L17"/>
  <sheetViews>
    <sheetView workbookViewId="0">
      <selection activeCell="L16" sqref="L16:L17"/>
    </sheetView>
  </sheetViews>
  <sheetFormatPr defaultRowHeight="15" x14ac:dyDescent="0.25"/>
  <cols>
    <col min="1" max="1" width="6.28515625" bestFit="1" customWidth="1"/>
    <col min="2" max="2" width="6.7109375" bestFit="1" customWidth="1"/>
    <col min="3" max="3" width="10.140625" customWidth="1"/>
  </cols>
  <sheetData>
    <row r="2" spans="3:12" x14ac:dyDescent="0.25">
      <c r="D2" s="3"/>
      <c r="E2" s="3"/>
      <c r="F2" s="3"/>
      <c r="G2" s="3"/>
    </row>
    <row r="3" spans="3:12" x14ac:dyDescent="0.25">
      <c r="D3" s="3"/>
      <c r="E3" s="3"/>
      <c r="F3" s="3"/>
      <c r="G3" s="3"/>
    </row>
    <row r="4" spans="3:12" x14ac:dyDescent="0.25">
      <c r="D4" s="3"/>
      <c r="E4" s="3"/>
      <c r="F4" s="3"/>
      <c r="G4" s="3"/>
    </row>
    <row r="5" spans="3:12" x14ac:dyDescent="0.25">
      <c r="D5" s="3"/>
      <c r="E5" s="3"/>
      <c r="F5" s="3"/>
      <c r="G5" s="3"/>
    </row>
    <row r="6" spans="3:12" x14ac:dyDescent="0.25">
      <c r="D6" s="3"/>
      <c r="E6" s="3"/>
      <c r="F6" s="3"/>
      <c r="G6" s="3"/>
      <c r="I6" s="3"/>
      <c r="J6" s="3"/>
      <c r="K6" s="3"/>
      <c r="L6" s="3"/>
    </row>
    <row r="7" spans="3:12" x14ac:dyDescent="0.25">
      <c r="D7" s="3"/>
      <c r="E7" s="3"/>
      <c r="F7" s="3"/>
      <c r="G7" s="3"/>
      <c r="I7" s="3"/>
      <c r="J7" s="3"/>
      <c r="K7" s="3"/>
      <c r="L7" s="3"/>
    </row>
    <row r="8" spans="3:12" x14ac:dyDescent="0.25">
      <c r="D8" s="3"/>
      <c r="E8" s="3"/>
      <c r="F8" s="3"/>
      <c r="G8" s="3"/>
      <c r="I8" s="3"/>
      <c r="J8" s="3"/>
      <c r="K8" s="3"/>
      <c r="L8" s="3"/>
    </row>
    <row r="9" spans="3:12" x14ac:dyDescent="0.25">
      <c r="I9" s="3"/>
      <c r="J9" s="3"/>
      <c r="K9" s="3"/>
      <c r="L9" s="3"/>
    </row>
    <row r="10" spans="3:12" x14ac:dyDescent="0.25">
      <c r="I10" s="3"/>
      <c r="J10" s="3"/>
      <c r="K10" s="3"/>
      <c r="L10" s="3"/>
    </row>
    <row r="11" spans="3:12" x14ac:dyDescent="0.25">
      <c r="C11" t="s">
        <v>156</v>
      </c>
      <c r="D11">
        <v>28</v>
      </c>
      <c r="E11">
        <v>27</v>
      </c>
      <c r="F11">
        <v>23</v>
      </c>
      <c r="G11">
        <v>39</v>
      </c>
      <c r="I11" s="3"/>
      <c r="J11" s="3"/>
      <c r="K11" s="3"/>
      <c r="L11" s="3"/>
    </row>
    <row r="12" spans="3:12" x14ac:dyDescent="0.25">
      <c r="C12" t="s">
        <v>157</v>
      </c>
      <c r="D12">
        <v>23</v>
      </c>
      <c r="E12">
        <v>24</v>
      </c>
      <c r="F12">
        <v>39</v>
      </c>
      <c r="G12">
        <v>30</v>
      </c>
      <c r="I12" s="3"/>
      <c r="J12" s="3"/>
      <c r="K12" s="3"/>
      <c r="L12" s="3">
        <f>SUMPRODUCT(D10:D17,E10:E17)</f>
        <v>5298</v>
      </c>
    </row>
    <row r="13" spans="3:12" x14ac:dyDescent="0.25">
      <c r="C13" t="s">
        <v>158</v>
      </c>
      <c r="D13">
        <v>23</v>
      </c>
      <c r="E13">
        <v>29</v>
      </c>
      <c r="F13">
        <v>26</v>
      </c>
      <c r="G13">
        <v>31</v>
      </c>
      <c r="L13" s="3">
        <f t="shared" ref="L13:L17" si="0">SUMPRODUCT(D11:D18,E11:E18)</f>
        <v>5298</v>
      </c>
    </row>
    <row r="14" spans="3:12" x14ac:dyDescent="0.25">
      <c r="C14" t="s">
        <v>159</v>
      </c>
      <c r="D14">
        <v>32</v>
      </c>
      <c r="E14">
        <v>21</v>
      </c>
      <c r="F14">
        <v>22</v>
      </c>
      <c r="G14">
        <v>38</v>
      </c>
      <c r="L14" s="3">
        <f t="shared" si="0"/>
        <v>4542</v>
      </c>
    </row>
    <row r="15" spans="3:12" x14ac:dyDescent="0.25">
      <c r="C15" t="s">
        <v>160</v>
      </c>
      <c r="D15">
        <v>29</v>
      </c>
      <c r="E15">
        <v>36</v>
      </c>
      <c r="F15">
        <v>39</v>
      </c>
      <c r="G15">
        <v>23</v>
      </c>
      <c r="L15" s="3">
        <f t="shared" si="0"/>
        <v>3990</v>
      </c>
    </row>
    <row r="16" spans="3:12" x14ac:dyDescent="0.25">
      <c r="C16" t="s">
        <v>161</v>
      </c>
      <c r="D16">
        <v>40</v>
      </c>
      <c r="E16">
        <v>26</v>
      </c>
      <c r="F16">
        <v>40</v>
      </c>
      <c r="G16">
        <v>37</v>
      </c>
      <c r="L16" s="3">
        <f t="shared" si="0"/>
        <v>3323</v>
      </c>
    </row>
    <row r="17" spans="3:12" x14ac:dyDescent="0.25">
      <c r="C17" t="s">
        <v>162</v>
      </c>
      <c r="D17">
        <v>27</v>
      </c>
      <c r="E17">
        <v>21</v>
      </c>
      <c r="F17">
        <v>37</v>
      </c>
      <c r="G17">
        <v>23</v>
      </c>
      <c r="L17" s="3">
        <f t="shared" si="0"/>
        <v>2651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D3:I13"/>
  <sheetViews>
    <sheetView workbookViewId="0">
      <selection activeCell="I13" sqref="I13"/>
    </sheetView>
  </sheetViews>
  <sheetFormatPr defaultRowHeight="15" x14ac:dyDescent="0.25"/>
  <sheetData>
    <row r="3" spans="4:9" x14ac:dyDescent="0.25">
      <c r="D3">
        <v>78</v>
      </c>
      <c r="E3">
        <v>19</v>
      </c>
      <c r="G3">
        <f t="array" ref="G3">D3:D11*E3:E11</f>
        <v>1482</v>
      </c>
      <c r="I3">
        <f>D3*E3</f>
        <v>1482</v>
      </c>
    </row>
    <row r="4" spans="4:9" x14ac:dyDescent="0.25">
      <c r="D4">
        <v>21</v>
      </c>
      <c r="E4">
        <v>47</v>
      </c>
      <c r="G4">
        <f t="array" ref="G4">D4:D12*E4:E12</f>
        <v>987</v>
      </c>
      <c r="I4">
        <f t="shared" ref="I4:I11" si="0">D4*E4</f>
        <v>987</v>
      </c>
    </row>
    <row r="5" spans="4:9" x14ac:dyDescent="0.25">
      <c r="D5">
        <v>54</v>
      </c>
      <c r="E5">
        <v>45</v>
      </c>
      <c r="G5">
        <f t="array" ref="G5">D5:D13*E5:E13</f>
        <v>2430</v>
      </c>
      <c r="I5">
        <f t="shared" si="0"/>
        <v>2430</v>
      </c>
    </row>
    <row r="6" spans="4:9" x14ac:dyDescent="0.25">
      <c r="D6">
        <v>65</v>
      </c>
      <c r="E6">
        <v>34</v>
      </c>
      <c r="G6">
        <f t="array" ref="G6">D6:D14*E6:E14</f>
        <v>2210</v>
      </c>
      <c r="I6">
        <f t="shared" si="0"/>
        <v>2210</v>
      </c>
    </row>
    <row r="7" spans="4:9" x14ac:dyDescent="0.25">
      <c r="D7">
        <v>84</v>
      </c>
      <c r="E7">
        <v>78</v>
      </c>
      <c r="G7">
        <f t="array" ref="G7">D7:D15*E7:E15</f>
        <v>6552</v>
      </c>
      <c r="I7">
        <f t="shared" si="0"/>
        <v>6552</v>
      </c>
    </row>
    <row r="8" spans="4:9" x14ac:dyDescent="0.25">
      <c r="D8">
        <v>32</v>
      </c>
      <c r="E8">
        <v>45</v>
      </c>
      <c r="G8">
        <f t="array" ref="G8">D8:D16*E8:E16</f>
        <v>1440</v>
      </c>
      <c r="I8">
        <f t="shared" si="0"/>
        <v>1440</v>
      </c>
    </row>
    <row r="9" spans="4:9" x14ac:dyDescent="0.25">
      <c r="D9">
        <v>24</v>
      </c>
      <c r="E9">
        <v>98</v>
      </c>
      <c r="G9">
        <f t="array" ref="G9">D9:D17*E9:E17</f>
        <v>2352</v>
      </c>
      <c r="I9">
        <f t="shared" si="0"/>
        <v>2352</v>
      </c>
    </row>
    <row r="10" spans="4:9" x14ac:dyDescent="0.25">
      <c r="D10">
        <v>24</v>
      </c>
      <c r="E10">
        <v>51</v>
      </c>
      <c r="G10">
        <f t="array" ref="G10">D10:D18*E10:E18</f>
        <v>1224</v>
      </c>
      <c r="I10">
        <f t="shared" si="0"/>
        <v>1224</v>
      </c>
    </row>
    <row r="11" spans="4:9" x14ac:dyDescent="0.25">
      <c r="D11">
        <v>11</v>
      </c>
      <c r="E11">
        <v>54</v>
      </c>
      <c r="G11">
        <f t="array" ref="G11">D11:D19*E11:E19</f>
        <v>594</v>
      </c>
      <c r="I11">
        <f t="shared" si="0"/>
        <v>594</v>
      </c>
    </row>
    <row r="13" spans="4:9" x14ac:dyDescent="0.25">
      <c r="G13">
        <f t="array" ref="G13">SUM(D3:D11*E3:E11)</f>
        <v>19271</v>
      </c>
      <c r="I13" t="str">
        <f ca="1">_xlfn.FORMULATEXT(G13)</f>
        <v>{=SUM(D3:D11*E3:E11)}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topLeftCell="A7" zoomScale="130" zoomScaleNormal="130" workbookViewId="0">
      <selection activeCell="F6" sqref="F6"/>
    </sheetView>
  </sheetViews>
  <sheetFormatPr defaultRowHeight="15" x14ac:dyDescent="0.25"/>
  <sheetData>
    <row r="3" spans="1:5" x14ac:dyDescent="0.25">
      <c r="A3" t="s">
        <v>163</v>
      </c>
      <c r="B3">
        <v>500</v>
      </c>
    </row>
    <row r="4" spans="1:5" x14ac:dyDescent="0.25">
      <c r="A4" t="s">
        <v>164</v>
      </c>
      <c r="B4">
        <v>40</v>
      </c>
    </row>
    <row r="5" spans="1:5" x14ac:dyDescent="0.25">
      <c r="A5" t="s">
        <v>165</v>
      </c>
      <c r="B5">
        <f>(B3*B4)</f>
        <v>20000</v>
      </c>
    </row>
    <row r="8" spans="1:5" x14ac:dyDescent="0.25">
      <c r="A8" t="s">
        <v>168</v>
      </c>
      <c r="C8">
        <v>15000</v>
      </c>
      <c r="E8" s="39"/>
    </row>
    <row r="9" spans="1:5" x14ac:dyDescent="0.25">
      <c r="A9" t="s">
        <v>166</v>
      </c>
      <c r="C9" s="38">
        <v>0.05</v>
      </c>
      <c r="E9" s="39"/>
    </row>
    <row r="10" spans="1:5" x14ac:dyDescent="0.25">
      <c r="A10" t="s">
        <v>167</v>
      </c>
      <c r="C10">
        <v>6</v>
      </c>
      <c r="E10" s="39"/>
    </row>
    <row r="11" spans="1:5" x14ac:dyDescent="0.25">
      <c r="A11" t="s">
        <v>169</v>
      </c>
      <c r="C11" s="33">
        <f>PMT(C9/12,C10*12,-C8)</f>
        <v>241.57398992176394</v>
      </c>
      <c r="E11" s="39"/>
    </row>
    <row r="12" spans="1:5" x14ac:dyDescent="0.25">
      <c r="E12" s="39"/>
    </row>
    <row r="13" spans="1:5" x14ac:dyDescent="0.25">
      <c r="E13" s="39"/>
    </row>
    <row r="14" spans="1:5" x14ac:dyDescent="0.25">
      <c r="E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LOGICAL FORMULA</vt:lpstr>
      <vt:lpstr>Sheet2</vt:lpstr>
      <vt:lpstr>FORMULAS</vt:lpstr>
      <vt:lpstr>conditional format</vt:lpstr>
      <vt:lpstr>formula text</vt:lpstr>
      <vt:lpstr>What IF</vt:lpstr>
      <vt:lpstr>pivot table</vt:lpstr>
      <vt:lpstr>Import</vt:lpstr>
      <vt:lpstr>Sheet4</vt:lpstr>
      <vt:lpstr>ARRAY</vt:lpstr>
      <vt:lpstr>Sheet1</vt:lpstr>
      <vt:lpstr>Import!table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LIVEWIRE</dc:creator>
  <cp:lastModifiedBy>LIVEWIRE</cp:lastModifiedBy>
  <cp:lastPrinted>2025-02-11T11:27:42Z</cp:lastPrinted>
  <dcterms:created xsi:type="dcterms:W3CDTF">2024-04-13T05:41:28Z</dcterms:created>
  <dcterms:modified xsi:type="dcterms:W3CDTF">2025-02-11T12:11:52Z</dcterms:modified>
</cp:coreProperties>
</file>